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24226"/>
  <bookViews>
    <workbookView xWindow="0" yWindow="0" windowWidth="21570" windowHeight="8055" tabRatio="544" activeTab="1"/>
  </bookViews>
  <sheets>
    <sheet name="Step 0- FY16 Formula I&amp;G Actual" sheetId="19" r:id="rId1"/>
    <sheet name="Step1- Set % New $ and Outcomes" sheetId="55" r:id="rId2"/>
    <sheet name="Step2-Determine Protected Base" sheetId="56" r:id="rId3"/>
    <sheet name="Step3- $ for Outcome Measures" sheetId="57" r:id="rId4"/>
    <sheet name="Step4a -TotalAward$ Distribu. " sheetId="33" r:id="rId5"/>
    <sheet name="Step4b- STEMH$ Distribu." sheetId="34" r:id="rId6"/>
    <sheet name="Step4c- At-Risk$ Distribu." sheetId="35" r:id="rId7"/>
    <sheet name="Step4d - EOCSCH$ Distribu." sheetId="36" r:id="rId8"/>
    <sheet name="Step4e - Research$ Distribu." sheetId="59" r:id="rId9"/>
    <sheet name="Step4f- MP30$ Distribu." sheetId="50" r:id="rId10"/>
    <sheet name="Step4g-MP60$ Distribu." sheetId="60" r:id="rId11"/>
    <sheet name="Step4h-Dual Credit$ Distribu." sheetId="12" r:id="rId12"/>
    <sheet name="Step 5- Total Funding Distribu." sheetId="61" r:id="rId13"/>
    <sheet name="DATA - RPSPs" sheetId="65" r:id="rId14"/>
    <sheet name="DATA-Total Awards" sheetId="38" r:id="rId15"/>
    <sheet name="DATA- STEMH Awards" sheetId="39" r:id="rId16"/>
    <sheet name="DATA- At-Risk Awards" sheetId="40" r:id="rId17"/>
    <sheet name="DATA - Awards Matrices" sheetId="37" r:id="rId18"/>
    <sheet name="DATA - Award Matrices Scales" sheetId="62" r:id="rId19"/>
    <sheet name="DATA-FY16 EOC SCH Calc Sheet" sheetId="41" r:id="rId20"/>
    <sheet name="DATA- Research Mission Measure" sheetId="49" r:id="rId21"/>
    <sheet name="RAW DATA-Awards" sheetId="42" r:id="rId22"/>
    <sheet name="RAW DATA-STEMH" sheetId="43" r:id="rId23"/>
    <sheet name="RAW DATA-At-Risk" sheetId="44" r:id="rId24"/>
    <sheet name="RAW DATA AY2015-16-EOC SCH" sheetId="45" r:id="rId25"/>
  </sheets>
  <definedNames>
    <definedName name="_xlnm.Print_Area" localSheetId="7">'Step4d - EOCSCH$ Distribu.'!$A$1:$R$39</definedName>
    <definedName name="_xlnm.Print_Titles" localSheetId="16">'DATA- At-Risk Awards'!$A:$C,'DATA- At-Risk Awards'!$2:$7</definedName>
    <definedName name="_xlnm.Print_Titles" localSheetId="15">'DATA- STEMH Awards'!$A:$C,'DATA- STEMH Awards'!$1:$7</definedName>
    <definedName name="_xlnm.Print_Titles" localSheetId="19">'DATA-FY16 EOC SCH Calc Sheet'!$A:$A,'DATA-FY16 EOC SCH Calc Sheet'!$1:$11</definedName>
    <definedName name="_xlnm.Print_Titles" localSheetId="14">'DATA-Total Awards'!$A:$C,'DATA-Total Awards'!$1:$7</definedName>
    <definedName name="_xlnm.Print_Titles" localSheetId="7">'Step4d - EOCSCH$ Distribu.'!$B:$B</definedName>
    <definedName name="_xlnm.Print_Titles" localSheetId="9">'Step4f- MP30$ Distribu.'!$3:$4</definedName>
    <definedName name="Q1b_awardee">'RAW DATA-Awards'!$A$6:$AQ$78</definedName>
    <definedName name="Q5a4_M30_Points_by_Sem">'Step4f- MP30$ Distribu.'!$B$5:$P$25</definedName>
    <definedName name="Raw_Awards_Data">'RAW DATA-At-Risk'!$A$6:$AQ$78</definedName>
    <definedName name="Raw_STEMH_Data">'RAW DATA-STEMH'!$A$6:$AQ$78</definedName>
  </definedNames>
  <calcPr calcId="162913"/>
</workbook>
</file>

<file path=xl/calcChain.xml><?xml version="1.0" encoding="utf-8"?>
<calcChain xmlns="http://schemas.openxmlformats.org/spreadsheetml/2006/main">
  <c r="J129" i="65" l="1"/>
  <c r="J130" i="65"/>
  <c r="J131" i="65"/>
  <c r="J132" i="65"/>
  <c r="J133" i="65"/>
  <c r="J134" i="65"/>
  <c r="J128" i="65"/>
  <c r="J126" i="65"/>
  <c r="J124" i="65"/>
  <c r="J119" i="65"/>
  <c r="J120" i="65"/>
  <c r="J122" i="65"/>
  <c r="J118" i="65"/>
  <c r="J115" i="65"/>
  <c r="J116" i="65"/>
  <c r="J114" i="65"/>
  <c r="J110" i="65"/>
  <c r="J111" i="65"/>
  <c r="J112" i="65"/>
  <c r="J109" i="65"/>
  <c r="J106" i="65"/>
  <c r="J107" i="65"/>
  <c r="J108" i="65"/>
  <c r="J105" i="65"/>
  <c r="J104" i="65"/>
  <c r="J103" i="65"/>
  <c r="J102" i="65"/>
  <c r="J99" i="65"/>
  <c r="J97" i="65"/>
  <c r="J96" i="65"/>
  <c r="J91" i="65"/>
  <c r="J92" i="65"/>
  <c r="J90" i="65"/>
  <c r="J87" i="65"/>
  <c r="J88" i="65"/>
  <c r="J81" i="65"/>
  <c r="J82" i="65"/>
  <c r="J83" i="65"/>
  <c r="J84" i="65"/>
  <c r="J85" i="65"/>
  <c r="J86" i="65"/>
  <c r="J80" i="65"/>
  <c r="J77" i="65"/>
  <c r="J75" i="65"/>
  <c r="J73" i="65"/>
  <c r="J70" i="65"/>
  <c r="J71" i="65"/>
  <c r="J72" i="65"/>
  <c r="J61" i="65"/>
  <c r="J62" i="65"/>
  <c r="J63" i="65"/>
  <c r="J65" i="65"/>
  <c r="J66" i="65"/>
  <c r="J67" i="65"/>
  <c r="J60" i="65"/>
  <c r="J40" i="65"/>
  <c r="J41" i="65"/>
  <c r="J43" i="65"/>
  <c r="J44" i="65"/>
  <c r="J45" i="65"/>
  <c r="J46" i="65"/>
  <c r="J47" i="65"/>
  <c r="J48" i="65"/>
  <c r="J53" i="65"/>
  <c r="J55" i="65"/>
  <c r="J56" i="65"/>
  <c r="J57" i="65"/>
  <c r="J58" i="65"/>
  <c r="J18" i="65"/>
  <c r="J19" i="65"/>
  <c r="J20" i="65"/>
  <c r="J21" i="65"/>
  <c r="J22" i="65"/>
  <c r="J23" i="65"/>
  <c r="J24" i="65"/>
  <c r="J25" i="65"/>
  <c r="J26" i="65"/>
  <c r="J27" i="65"/>
  <c r="J29" i="65"/>
  <c r="J30" i="65"/>
  <c r="J33" i="65"/>
  <c r="J34" i="65"/>
  <c r="J35" i="65"/>
  <c r="J36" i="65"/>
  <c r="J17" i="65"/>
  <c r="J6" i="65"/>
  <c r="J7" i="65"/>
  <c r="J8" i="65"/>
  <c r="J9" i="65"/>
  <c r="J10" i="65"/>
  <c r="J11" i="65"/>
  <c r="J12" i="65"/>
  <c r="J13" i="65"/>
  <c r="J14" i="65"/>
  <c r="J5" i="65"/>
  <c r="F15" i="19" l="1"/>
  <c r="H15" i="19" s="1"/>
  <c r="J15" i="19" s="1"/>
  <c r="B18" i="19"/>
  <c r="K4" i="60" l="1"/>
  <c r="X4" i="50"/>
  <c r="I6" i="12" l="1"/>
  <c r="K6" i="12" s="1"/>
  <c r="I23" i="55"/>
  <c r="I16" i="55"/>
  <c r="I18" i="55" l="1"/>
  <c r="I9" i="55"/>
  <c r="K14" i="60" l="1"/>
  <c r="K7" i="60"/>
  <c r="X5" i="50"/>
  <c r="X6" i="50"/>
  <c r="X7" i="50"/>
  <c r="X8" i="50"/>
  <c r="X9" i="50"/>
  <c r="X10" i="50"/>
  <c r="X11" i="50"/>
  <c r="X12" i="50"/>
  <c r="X13" i="50"/>
  <c r="X14" i="50"/>
  <c r="X15" i="50"/>
  <c r="X16" i="50"/>
  <c r="X17" i="50"/>
  <c r="X18" i="50"/>
  <c r="X19" i="50"/>
  <c r="X20" i="50"/>
  <c r="X21" i="50"/>
  <c r="X22" i="50"/>
  <c r="X23" i="50"/>
  <c r="X24" i="50"/>
  <c r="F14" i="19"/>
  <c r="H14" i="19" l="1"/>
  <c r="L18" i="19" l="1"/>
  <c r="J14" i="19"/>
  <c r="K5" i="45"/>
  <c r="K6" i="45"/>
  <c r="K7" i="45"/>
  <c r="K10" i="45"/>
  <c r="K11" i="45"/>
  <c r="K12" i="45"/>
  <c r="K13" i="45"/>
  <c r="K16" i="45"/>
  <c r="K17" i="45"/>
  <c r="K18" i="45"/>
  <c r="K19" i="45"/>
  <c r="K20" i="45"/>
  <c r="K21" i="45"/>
  <c r="K22" i="45"/>
  <c r="K23" i="45"/>
  <c r="K24" i="45"/>
  <c r="K25" i="45"/>
  <c r="K26" i="45"/>
  <c r="K27" i="45"/>
  <c r="K28" i="45"/>
  <c r="K29" i="45"/>
  <c r="K30" i="45"/>
  <c r="K31" i="45"/>
  <c r="K32" i="45"/>
  <c r="D75" i="45"/>
  <c r="E75" i="45"/>
  <c r="F75" i="45"/>
  <c r="K34" i="45" l="1"/>
  <c r="K33" i="45"/>
  <c r="K51" i="65" l="1"/>
  <c r="L51" i="65" s="1"/>
  <c r="K57" i="65"/>
  <c r="L57" i="65" s="1"/>
  <c r="B37" i="19"/>
  <c r="K18" i="65"/>
  <c r="L18" i="65" s="1"/>
  <c r="K7" i="65"/>
  <c r="L7" i="65" s="1"/>
  <c r="K28" i="65"/>
  <c r="L28" i="65" s="1"/>
  <c r="K47" i="65"/>
  <c r="L47" i="65" s="1"/>
  <c r="K48" i="65"/>
  <c r="L48" i="65" s="1"/>
  <c r="K49" i="65"/>
  <c r="L49" i="65" s="1"/>
  <c r="K58" i="65"/>
  <c r="L58" i="65" s="1"/>
  <c r="K78" i="65"/>
  <c r="L78" i="65" s="1"/>
  <c r="K121" i="65"/>
  <c r="L121" i="65" s="1"/>
  <c r="K128" i="65"/>
  <c r="L128" i="65" s="1"/>
  <c r="K129" i="65"/>
  <c r="L129" i="65" s="1"/>
  <c r="K130" i="65"/>
  <c r="L130" i="65" s="1"/>
  <c r="L135" i="65" s="1"/>
  <c r="V36" i="61" s="1"/>
  <c r="K131" i="65"/>
  <c r="L131" i="65" s="1"/>
  <c r="K132" i="65"/>
  <c r="L132" i="65" s="1"/>
  <c r="K133" i="65"/>
  <c r="L133" i="65" s="1"/>
  <c r="K134" i="65"/>
  <c r="L134" i="65" s="1"/>
  <c r="K124" i="65"/>
  <c r="L124" i="65" s="1"/>
  <c r="K125" i="65"/>
  <c r="L125" i="65" s="1"/>
  <c r="L127" i="65" s="1"/>
  <c r="V35" i="61" s="1"/>
  <c r="K126" i="65"/>
  <c r="L126" i="65" s="1"/>
  <c r="K118" i="65"/>
  <c r="L118" i="65" s="1"/>
  <c r="L123" i="65" s="1"/>
  <c r="V34" i="61" s="1"/>
  <c r="K119" i="65"/>
  <c r="L119" i="65" s="1"/>
  <c r="K120" i="65"/>
  <c r="L120" i="65" s="1"/>
  <c r="K122" i="65"/>
  <c r="L122" i="65" s="1"/>
  <c r="K109" i="65"/>
  <c r="L109" i="65" s="1"/>
  <c r="K110" i="65"/>
  <c r="L110" i="65" s="1"/>
  <c r="L113" i="65" s="1"/>
  <c r="V32" i="61" s="1"/>
  <c r="K111" i="65"/>
  <c r="L111" i="65" s="1"/>
  <c r="K112" i="65"/>
  <c r="L112" i="65" s="1"/>
  <c r="K108" i="65"/>
  <c r="L108" i="65" s="1"/>
  <c r="V31" i="61" s="1"/>
  <c r="K107" i="65"/>
  <c r="L107" i="65" s="1"/>
  <c r="V30" i="61" s="1"/>
  <c r="K106" i="65"/>
  <c r="L106" i="65" s="1"/>
  <c r="V29" i="61" s="1"/>
  <c r="K105" i="65"/>
  <c r="L105" i="65" s="1"/>
  <c r="V28" i="61" s="1"/>
  <c r="K104" i="65"/>
  <c r="L104" i="65" s="1"/>
  <c r="V27" i="61" s="1"/>
  <c r="K103" i="65"/>
  <c r="L103" i="65" s="1"/>
  <c r="V26" i="61" s="1"/>
  <c r="K102" i="65"/>
  <c r="L102" i="65" s="1"/>
  <c r="V25" i="61" s="1"/>
  <c r="K99" i="65"/>
  <c r="L99" i="65" s="1"/>
  <c r="K100" i="65"/>
  <c r="L100" i="65" s="1"/>
  <c r="L101" i="65"/>
  <c r="V24" i="61" s="1"/>
  <c r="K96" i="65"/>
  <c r="L96" i="65" s="1"/>
  <c r="K97" i="65"/>
  <c r="L97" i="65" s="1"/>
  <c r="L98" i="65"/>
  <c r="V23" i="61" s="1"/>
  <c r="K95" i="65"/>
  <c r="L95" i="65" s="1"/>
  <c r="V22" i="61" s="1"/>
  <c r="K94" i="65"/>
  <c r="L94" i="65"/>
  <c r="V21" i="61" s="1"/>
  <c r="K90" i="65"/>
  <c r="L90" i="65" s="1"/>
  <c r="L93" i="65" s="1"/>
  <c r="V20" i="61" s="1"/>
  <c r="K91" i="65"/>
  <c r="L91" i="65" s="1"/>
  <c r="K92" i="65"/>
  <c r="L92" i="65" s="1"/>
  <c r="K80" i="65"/>
  <c r="L80" i="65" s="1"/>
  <c r="K81" i="65"/>
  <c r="L81" i="65" s="1"/>
  <c r="K82" i="65"/>
  <c r="L82" i="65" s="1"/>
  <c r="K83" i="65"/>
  <c r="L83" i="65" s="1"/>
  <c r="K84" i="65"/>
  <c r="L84" i="65" s="1"/>
  <c r="K85" i="65"/>
  <c r="L85" i="65" s="1"/>
  <c r="K86" i="65"/>
  <c r="L86" i="65" s="1"/>
  <c r="K87" i="65"/>
  <c r="L87" i="65" s="1"/>
  <c r="L89" i="65"/>
  <c r="V17" i="61" s="1"/>
  <c r="K75" i="65"/>
  <c r="L75" i="65" s="1"/>
  <c r="L79" i="65" s="1"/>
  <c r="V16" i="61" s="1"/>
  <c r="K76" i="65"/>
  <c r="L76" i="65" s="1"/>
  <c r="K77" i="65"/>
  <c r="L77" i="65" s="1"/>
  <c r="K69" i="65"/>
  <c r="L69" i="65" s="1"/>
  <c r="L74" i="65" s="1"/>
  <c r="V15" i="61" s="1"/>
  <c r="K70" i="65"/>
  <c r="L70" i="65" s="1"/>
  <c r="K71" i="65"/>
  <c r="L71" i="65" s="1"/>
  <c r="K72" i="65"/>
  <c r="L72" i="65" s="1"/>
  <c r="K73" i="65"/>
  <c r="L73" i="65" s="1"/>
  <c r="K60" i="65"/>
  <c r="L60" i="65" s="1"/>
  <c r="K61" i="65"/>
  <c r="L61" i="65" s="1"/>
  <c r="K62" i="65"/>
  <c r="L62" i="65" s="1"/>
  <c r="L68" i="65" s="1"/>
  <c r="V14" i="61" s="1"/>
  <c r="K63" i="65"/>
  <c r="L63" i="65" s="1"/>
  <c r="K64" i="65"/>
  <c r="L64" i="65" s="1"/>
  <c r="K65" i="65"/>
  <c r="L65" i="65" s="1"/>
  <c r="K66" i="65"/>
  <c r="L66" i="65" s="1"/>
  <c r="K67" i="65"/>
  <c r="L67" i="65" s="1"/>
  <c r="K5" i="65"/>
  <c r="L5" i="65" s="1"/>
  <c r="L16" i="65" s="1"/>
  <c r="V9" i="61" s="1"/>
  <c r="K6" i="65"/>
  <c r="L6" i="65" s="1"/>
  <c r="K8" i="65"/>
  <c r="L8" i="65" s="1"/>
  <c r="K9" i="65"/>
  <c r="L9" i="65" s="1"/>
  <c r="K10" i="65"/>
  <c r="L10" i="65" s="1"/>
  <c r="K11" i="65"/>
  <c r="L11" i="65" s="1"/>
  <c r="K12" i="65"/>
  <c r="L12" i="65" s="1"/>
  <c r="K13" i="65"/>
  <c r="L13" i="65" s="1"/>
  <c r="K14" i="65"/>
  <c r="L14" i="65" s="1"/>
  <c r="K15" i="65"/>
  <c r="L15" i="65" s="1"/>
  <c r="K38" i="65"/>
  <c r="L38" i="65" s="1"/>
  <c r="K39" i="65"/>
  <c r="L39" i="65" s="1"/>
  <c r="K40" i="65"/>
  <c r="L40" i="65" s="1"/>
  <c r="K41" i="65"/>
  <c r="L41" i="65" s="1"/>
  <c r="K42" i="65"/>
  <c r="L42" i="65" s="1"/>
  <c r="K43" i="65"/>
  <c r="L43" i="65" s="1"/>
  <c r="K44" i="65"/>
  <c r="L44" i="65" s="1"/>
  <c r="K45" i="65"/>
  <c r="L45" i="65" s="1"/>
  <c r="K46" i="65"/>
  <c r="L46" i="65" s="1"/>
  <c r="K50" i="65"/>
  <c r="L50" i="65" s="1"/>
  <c r="K52" i="65"/>
  <c r="L52" i="65" s="1"/>
  <c r="K53" i="65"/>
  <c r="L53" i="65" s="1"/>
  <c r="K54" i="65"/>
  <c r="L54" i="65" s="1"/>
  <c r="K55" i="65"/>
  <c r="L55" i="65" s="1"/>
  <c r="K56" i="65"/>
  <c r="L56" i="65" s="1"/>
  <c r="K17" i="65"/>
  <c r="L17" i="65" s="1"/>
  <c r="K19" i="65"/>
  <c r="L19" i="65" s="1"/>
  <c r="K20" i="65"/>
  <c r="L20" i="65" s="1"/>
  <c r="K21" i="65"/>
  <c r="L21" i="65" s="1"/>
  <c r="K22" i="65"/>
  <c r="L22" i="65" s="1"/>
  <c r="K23" i="65"/>
  <c r="L23" i="65" s="1"/>
  <c r="K24" i="65"/>
  <c r="L24" i="65" s="1"/>
  <c r="K25" i="65"/>
  <c r="L25" i="65" s="1"/>
  <c r="K26" i="65"/>
  <c r="L26" i="65" s="1"/>
  <c r="K27" i="65"/>
  <c r="L27" i="65" s="1"/>
  <c r="K29" i="65"/>
  <c r="L29" i="65" s="1"/>
  <c r="K30" i="65"/>
  <c r="L30" i="65" s="1"/>
  <c r="K31" i="65"/>
  <c r="L31" i="65" s="1"/>
  <c r="K32" i="65"/>
  <c r="L32" i="65" s="1"/>
  <c r="K33" i="65"/>
  <c r="L33" i="65" s="1"/>
  <c r="K34" i="65"/>
  <c r="L34" i="65" s="1"/>
  <c r="K35" i="65"/>
  <c r="L35" i="65" s="1"/>
  <c r="K36" i="65"/>
  <c r="L36" i="65" s="1"/>
  <c r="K114" i="65"/>
  <c r="L114" i="65" s="1"/>
  <c r="K115" i="65"/>
  <c r="L115" i="65" s="1"/>
  <c r="K116" i="65"/>
  <c r="L116" i="65" s="1"/>
  <c r="K88" i="65"/>
  <c r="L88" i="65" s="1"/>
  <c r="F9" i="19"/>
  <c r="F10" i="19"/>
  <c r="H10" i="19" s="1"/>
  <c r="J10" i="19" s="1"/>
  <c r="F11" i="19"/>
  <c r="B12" i="19"/>
  <c r="F16" i="19"/>
  <c r="F17" i="19"/>
  <c r="H17" i="19" s="1"/>
  <c r="J17" i="19" s="1"/>
  <c r="F20" i="19"/>
  <c r="H20" i="19" s="1"/>
  <c r="F21" i="19"/>
  <c r="H21" i="19" s="1"/>
  <c r="J21" i="19" s="1"/>
  <c r="F22" i="19"/>
  <c r="H22" i="19" s="1"/>
  <c r="J22" i="19" s="1"/>
  <c r="F23" i="19"/>
  <c r="H23" i="19" s="1"/>
  <c r="J23" i="19" s="1"/>
  <c r="F24" i="19"/>
  <c r="H24" i="19" s="1"/>
  <c r="J24" i="19" s="1"/>
  <c r="F25" i="19"/>
  <c r="F26" i="19"/>
  <c r="H26" i="19" s="1"/>
  <c r="J26" i="19" s="1"/>
  <c r="F27" i="19"/>
  <c r="H27" i="19" s="1"/>
  <c r="J27" i="19" s="1"/>
  <c r="F28" i="19"/>
  <c r="H28" i="19" s="1"/>
  <c r="J28" i="19" s="1"/>
  <c r="F29" i="19"/>
  <c r="H29" i="19" s="1"/>
  <c r="J29" i="19" s="1"/>
  <c r="F30" i="19"/>
  <c r="H30" i="19" s="1"/>
  <c r="J30" i="19" s="1"/>
  <c r="F31" i="19"/>
  <c r="H31" i="19" s="1"/>
  <c r="J31" i="19" s="1"/>
  <c r="F32" i="19"/>
  <c r="H32" i="19" s="1"/>
  <c r="J32" i="19" s="1"/>
  <c r="F33" i="19"/>
  <c r="H33" i="19" s="1"/>
  <c r="J33" i="19" s="1"/>
  <c r="F34" i="19"/>
  <c r="H34" i="19" s="1"/>
  <c r="J34" i="19" s="1"/>
  <c r="F35" i="19"/>
  <c r="H35" i="19" s="1"/>
  <c r="J35" i="19" s="1"/>
  <c r="F36" i="19"/>
  <c r="H36" i="19" s="1"/>
  <c r="J36" i="19" s="1"/>
  <c r="G9" i="56"/>
  <c r="G6" i="65"/>
  <c r="G7" i="56"/>
  <c r="G20" i="65"/>
  <c r="G21" i="65"/>
  <c r="G22" i="65"/>
  <c r="G23" i="65"/>
  <c r="G24" i="65"/>
  <c r="G25" i="65"/>
  <c r="G26" i="65"/>
  <c r="G41" i="65"/>
  <c r="G42" i="65"/>
  <c r="G43" i="65"/>
  <c r="G44" i="65"/>
  <c r="G45" i="65"/>
  <c r="G60" i="65"/>
  <c r="G63" i="65"/>
  <c r="G64" i="65"/>
  <c r="G65" i="65"/>
  <c r="G70" i="65"/>
  <c r="G71" i="65"/>
  <c r="G72" i="65"/>
  <c r="G73" i="65"/>
  <c r="G76" i="65"/>
  <c r="G77" i="65"/>
  <c r="G81" i="65"/>
  <c r="G82" i="65"/>
  <c r="G83" i="65"/>
  <c r="G84" i="65"/>
  <c r="G90" i="65"/>
  <c r="G91" i="65"/>
  <c r="G92" i="65"/>
  <c r="G99" i="65"/>
  <c r="G100" i="65"/>
  <c r="G103" i="65"/>
  <c r="G105" i="65"/>
  <c r="G106" i="65"/>
  <c r="G107" i="65"/>
  <c r="G108" i="65"/>
  <c r="G111" i="65"/>
  <c r="G112" i="65"/>
  <c r="G115" i="65"/>
  <c r="G119" i="65"/>
  <c r="G120" i="65"/>
  <c r="G124" i="65"/>
  <c r="G125" i="65"/>
  <c r="G128" i="65"/>
  <c r="G129" i="65"/>
  <c r="G130" i="65"/>
  <c r="P8" i="38"/>
  <c r="P13" i="38"/>
  <c r="P9" i="38"/>
  <c r="P14" i="38"/>
  <c r="P10" i="38"/>
  <c r="P15" i="38"/>
  <c r="Q8" i="38"/>
  <c r="Q13" i="38"/>
  <c r="Q9" i="38"/>
  <c r="Q14" i="38" s="1"/>
  <c r="Q10" i="38"/>
  <c r="Q15" i="38"/>
  <c r="Q16" i="38"/>
  <c r="R8" i="38"/>
  <c r="R13" i="38" s="1"/>
  <c r="R9" i="38"/>
  <c r="R14" i="38"/>
  <c r="R10" i="38"/>
  <c r="R15" i="38"/>
  <c r="S8" i="38"/>
  <c r="S13" i="38" s="1"/>
  <c r="S16" i="38" s="1"/>
  <c r="S9" i="38"/>
  <c r="S14" i="38"/>
  <c r="S10" i="38"/>
  <c r="S15" i="38" s="1"/>
  <c r="T8" i="38"/>
  <c r="T13" i="38"/>
  <c r="T9" i="38"/>
  <c r="T14" i="38"/>
  <c r="T10" i="38"/>
  <c r="T15" i="38"/>
  <c r="U8" i="38"/>
  <c r="U13" i="38"/>
  <c r="U9" i="38"/>
  <c r="U14" i="38" s="1"/>
  <c r="U16" i="38" s="1"/>
  <c r="U10" i="38"/>
  <c r="U15" i="38"/>
  <c r="V8" i="38"/>
  <c r="V13" i="38"/>
  <c r="V9" i="38"/>
  <c r="V14" i="38"/>
  <c r="V16" i="38" s="1"/>
  <c r="V10" i="38"/>
  <c r="V15" i="38"/>
  <c r="W8" i="38"/>
  <c r="W13" i="38" s="1"/>
  <c r="W9" i="38"/>
  <c r="W14" i="38"/>
  <c r="W10" i="38"/>
  <c r="W15" i="38" s="1"/>
  <c r="X8" i="38"/>
  <c r="X13" i="38"/>
  <c r="X9" i="38"/>
  <c r="X14" i="38"/>
  <c r="X10" i="38"/>
  <c r="X15" i="38"/>
  <c r="Y8" i="38"/>
  <c r="Y13" i="38"/>
  <c r="Y9" i="38"/>
  <c r="Y14" i="38" s="1"/>
  <c r="Y10" i="38"/>
  <c r="Y15" i="38"/>
  <c r="Y16" i="38"/>
  <c r="AN28" i="38"/>
  <c r="AB28" i="38"/>
  <c r="P28" i="38"/>
  <c r="B10" i="62"/>
  <c r="AO28" i="38"/>
  <c r="AC28" i="38"/>
  <c r="Q28" i="38"/>
  <c r="C10" i="62"/>
  <c r="AP28" i="38"/>
  <c r="AD28" i="38"/>
  <c r="R28" i="38"/>
  <c r="D10" i="62"/>
  <c r="AQ28" i="38"/>
  <c r="AE28" i="38"/>
  <c r="S28" i="38"/>
  <c r="E10" i="62"/>
  <c r="AR28" i="38"/>
  <c r="AF28" i="38"/>
  <c r="T28" i="38"/>
  <c r="F10" i="62"/>
  <c r="AS28" i="38"/>
  <c r="AG28" i="38"/>
  <c r="U28" i="38"/>
  <c r="G10" i="62"/>
  <c r="AT28" i="38"/>
  <c r="AH28" i="38"/>
  <c r="V28" i="38"/>
  <c r="H10" i="62"/>
  <c r="AU28" i="38"/>
  <c r="AI28" i="38"/>
  <c r="W28" i="38"/>
  <c r="I10" i="62"/>
  <c r="AV28" i="38"/>
  <c r="AJ28" i="38"/>
  <c r="X28" i="38"/>
  <c r="J10" i="62"/>
  <c r="AW28" i="38"/>
  <c r="AK28" i="38"/>
  <c r="Y28" i="38"/>
  <c r="K10" i="62"/>
  <c r="AN29" i="38"/>
  <c r="AB29" i="38"/>
  <c r="P29" i="38"/>
  <c r="B11" i="62"/>
  <c r="AO29" i="38"/>
  <c r="AC29" i="38"/>
  <c r="Q29" i="38"/>
  <c r="C11" i="62"/>
  <c r="AP29" i="38"/>
  <c r="AD29" i="38"/>
  <c r="R29" i="38"/>
  <c r="D11" i="62"/>
  <c r="AQ29" i="38"/>
  <c r="AE29" i="38"/>
  <c r="S29" i="38"/>
  <c r="E11" i="62"/>
  <c r="AR29" i="38"/>
  <c r="AF29" i="38"/>
  <c r="T29" i="38"/>
  <c r="F11" i="62"/>
  <c r="AS29" i="38"/>
  <c r="AG29" i="38"/>
  <c r="U29" i="38"/>
  <c r="G11" i="62"/>
  <c r="AT29" i="38"/>
  <c r="AH29" i="38"/>
  <c r="V29" i="38"/>
  <c r="H11" i="62"/>
  <c r="AU29" i="38"/>
  <c r="AI29" i="38"/>
  <c r="W29" i="38"/>
  <c r="I11" i="62"/>
  <c r="AV29" i="38"/>
  <c r="AJ29" i="38"/>
  <c r="X29" i="38"/>
  <c r="J11" i="62"/>
  <c r="AW29" i="38"/>
  <c r="AK29" i="38"/>
  <c r="Y29" i="38"/>
  <c r="K11" i="62"/>
  <c r="AN30" i="38"/>
  <c r="AB30" i="38"/>
  <c r="P30" i="38"/>
  <c r="B12" i="62"/>
  <c r="AO30" i="38"/>
  <c r="AC30" i="38"/>
  <c r="Q30" i="38"/>
  <c r="C12" i="62"/>
  <c r="AP30" i="38"/>
  <c r="AD30" i="38"/>
  <c r="R30" i="38"/>
  <c r="D12" i="62"/>
  <c r="AQ30" i="38"/>
  <c r="AE30" i="38"/>
  <c r="S30" i="38"/>
  <c r="E12" i="62"/>
  <c r="AR30" i="38"/>
  <c r="AF30" i="38"/>
  <c r="T30" i="38"/>
  <c r="F12" i="62"/>
  <c r="AS30" i="38"/>
  <c r="AG30" i="38"/>
  <c r="U30" i="38"/>
  <c r="G12" i="62"/>
  <c r="AT30" i="38"/>
  <c r="AH30" i="38"/>
  <c r="V30" i="38"/>
  <c r="H12" i="62"/>
  <c r="AU30" i="38"/>
  <c r="AI30" i="38"/>
  <c r="W30" i="38"/>
  <c r="I12" i="62"/>
  <c r="AV30" i="38"/>
  <c r="AJ30" i="38"/>
  <c r="X30" i="38"/>
  <c r="J12" i="62"/>
  <c r="AW30" i="38"/>
  <c r="AK30" i="38"/>
  <c r="Y30" i="38"/>
  <c r="K12" i="62"/>
  <c r="AB8" i="38"/>
  <c r="AB13" i="38" s="1"/>
  <c r="AB9" i="38"/>
  <c r="AB14" i="38"/>
  <c r="AB10" i="38"/>
  <c r="AB15" i="38" s="1"/>
  <c r="AC8" i="38"/>
  <c r="AC13" i="38" s="1"/>
  <c r="AC9" i="38"/>
  <c r="AC14" i="38" s="1"/>
  <c r="AC10" i="38"/>
  <c r="AC15" i="38" s="1"/>
  <c r="AD8" i="38"/>
  <c r="AD13" i="38"/>
  <c r="AD9" i="38"/>
  <c r="AD14" i="38"/>
  <c r="AD10" i="38"/>
  <c r="AD15" i="38"/>
  <c r="AE8" i="38"/>
  <c r="AE13" i="38" s="1"/>
  <c r="AE9" i="38"/>
  <c r="AE14" i="38" s="1"/>
  <c r="AE10" i="38"/>
  <c r="AE15" i="38" s="1"/>
  <c r="AF8" i="38"/>
  <c r="AF13" i="38"/>
  <c r="AF16" i="38" s="1"/>
  <c r="AF9" i="38"/>
  <c r="AF14" i="38"/>
  <c r="AF10" i="38"/>
  <c r="AF15" i="38"/>
  <c r="AG8" i="38"/>
  <c r="AG13" i="38" s="1"/>
  <c r="AG9" i="38"/>
  <c r="AG14" i="38" s="1"/>
  <c r="AG10" i="38"/>
  <c r="AG15" i="38" s="1"/>
  <c r="AH8" i="38"/>
  <c r="AH13" i="38"/>
  <c r="AH9" i="38"/>
  <c r="AH14" i="38"/>
  <c r="AH10" i="38"/>
  <c r="AH15" i="38"/>
  <c r="AI8" i="38"/>
  <c r="AI13" i="38" s="1"/>
  <c r="AI9" i="38"/>
  <c r="AI14" i="38" s="1"/>
  <c r="AI16" i="38" s="1"/>
  <c r="AI10" i="38"/>
  <c r="AI15" i="38" s="1"/>
  <c r="AJ8" i="38"/>
  <c r="AJ13" i="38"/>
  <c r="AJ16" i="38" s="1"/>
  <c r="AJ9" i="38"/>
  <c r="AJ14" i="38"/>
  <c r="AJ10" i="38"/>
  <c r="AJ15" i="38"/>
  <c r="AK8" i="38"/>
  <c r="AK13" i="38" s="1"/>
  <c r="AK16" i="38" s="1"/>
  <c r="AK9" i="38"/>
  <c r="AK14" i="38" s="1"/>
  <c r="AK10" i="38"/>
  <c r="AK15" i="38" s="1"/>
  <c r="AN8" i="38"/>
  <c r="AN13" i="38"/>
  <c r="AN9" i="38"/>
  <c r="AN14" i="38"/>
  <c r="AN16" i="38" s="1"/>
  <c r="AN10" i="38"/>
  <c r="AN15" i="38"/>
  <c r="AO8" i="38"/>
  <c r="AO13" i="38" s="1"/>
  <c r="AO9" i="38"/>
  <c r="AO14" i="38" s="1"/>
  <c r="AO10" i="38"/>
  <c r="AO15" i="38" s="1"/>
  <c r="AP8" i="38"/>
  <c r="AP13" i="38"/>
  <c r="AP9" i="38"/>
  <c r="AP14" i="38"/>
  <c r="AP10" i="38"/>
  <c r="AP15" i="38"/>
  <c r="AQ8" i="38"/>
  <c r="AQ13" i="38" s="1"/>
  <c r="AQ9" i="38"/>
  <c r="AQ14" i="38" s="1"/>
  <c r="AQ10" i="38"/>
  <c r="AQ15" i="38" s="1"/>
  <c r="AR8" i="38"/>
  <c r="AR13" i="38"/>
  <c r="AR16" i="38" s="1"/>
  <c r="AR9" i="38"/>
  <c r="AR14" i="38"/>
  <c r="AR10" i="38"/>
  <c r="AR15" i="38"/>
  <c r="AS8" i="38"/>
  <c r="AS13" i="38" s="1"/>
  <c r="AS9" i="38"/>
  <c r="AS14" i="38" s="1"/>
  <c r="AS10" i="38"/>
  <c r="AS15" i="38" s="1"/>
  <c r="AT8" i="38"/>
  <c r="AT13" i="38"/>
  <c r="AT9" i="38"/>
  <c r="AT14" i="38"/>
  <c r="AT10" i="38"/>
  <c r="AT15" i="38"/>
  <c r="AU8" i="38"/>
  <c r="AU13" i="38" s="1"/>
  <c r="AU9" i="38"/>
  <c r="AU14" i="38" s="1"/>
  <c r="AU10" i="38"/>
  <c r="AU15" i="38" s="1"/>
  <c r="AV8" i="38"/>
  <c r="AV13" i="38"/>
  <c r="AV16" i="38" s="1"/>
  <c r="AV9" i="38"/>
  <c r="AV14" i="38"/>
  <c r="AV10" i="38"/>
  <c r="AV15" i="38"/>
  <c r="AW8" i="38"/>
  <c r="AW13" i="38" s="1"/>
  <c r="AW16" i="38" s="1"/>
  <c r="AW9" i="38"/>
  <c r="AW14" i="38" s="1"/>
  <c r="AW10" i="38"/>
  <c r="AW15" i="38" s="1"/>
  <c r="P18" i="38"/>
  <c r="P23" i="38" s="1"/>
  <c r="P19" i="38"/>
  <c r="P24" i="38" s="1"/>
  <c r="P20" i="38"/>
  <c r="P25" i="38"/>
  <c r="P26" i="38"/>
  <c r="Q18" i="38"/>
  <c r="Q23" i="38" s="1"/>
  <c r="Q19" i="38"/>
  <c r="Q24" i="38"/>
  <c r="Q20" i="38"/>
  <c r="Q25" i="38" s="1"/>
  <c r="R18" i="38"/>
  <c r="R23" i="38" s="1"/>
  <c r="R19" i="38"/>
  <c r="R24" i="38"/>
  <c r="R20" i="38"/>
  <c r="R25" i="38" s="1"/>
  <c r="S18" i="38"/>
  <c r="S23" i="38"/>
  <c r="S19" i="38"/>
  <c r="S24" i="38" s="1"/>
  <c r="S20" i="38"/>
  <c r="S25" i="38"/>
  <c r="T18" i="38"/>
  <c r="T23" i="38"/>
  <c r="T19" i="38"/>
  <c r="T24" i="38" s="1"/>
  <c r="T26" i="38" s="1"/>
  <c r="T20" i="38"/>
  <c r="T25" i="38"/>
  <c r="U18" i="38"/>
  <c r="U23" i="38" s="1"/>
  <c r="U26" i="38" s="1"/>
  <c r="U19" i="38"/>
  <c r="U24" i="38"/>
  <c r="U20" i="38"/>
  <c r="U25" i="38"/>
  <c r="V18" i="38"/>
  <c r="V23" i="38" s="1"/>
  <c r="V19" i="38"/>
  <c r="V24" i="38"/>
  <c r="V20" i="38"/>
  <c r="V25" i="38" s="1"/>
  <c r="W18" i="38"/>
  <c r="W23" i="38"/>
  <c r="W19" i="38"/>
  <c r="W24" i="38"/>
  <c r="W20" i="38"/>
  <c r="W25" i="38"/>
  <c r="X18" i="38"/>
  <c r="X23" i="38"/>
  <c r="X19" i="38"/>
  <c r="X24" i="38" s="1"/>
  <c r="X20" i="38"/>
  <c r="X25" i="38"/>
  <c r="X26" i="38"/>
  <c r="Y18" i="38"/>
  <c r="Y23" i="38"/>
  <c r="Y19" i="38"/>
  <c r="Y24" i="38"/>
  <c r="Y26" i="38" s="1"/>
  <c r="Y20" i="38"/>
  <c r="Y25" i="38"/>
  <c r="AB18" i="38"/>
  <c r="AB23" i="38" s="1"/>
  <c r="AB26" i="38" s="1"/>
  <c r="AB19" i="38"/>
  <c r="AB24" i="38" s="1"/>
  <c r="AB20" i="38"/>
  <c r="AB25" i="38" s="1"/>
  <c r="AC18" i="38"/>
  <c r="AC23" i="38"/>
  <c r="AC19" i="38"/>
  <c r="AC24" i="38"/>
  <c r="AC26" i="38" s="1"/>
  <c r="AC20" i="38"/>
  <c r="AC25" i="38"/>
  <c r="AD18" i="38"/>
  <c r="AD23" i="38" s="1"/>
  <c r="AD19" i="38"/>
  <c r="AD24" i="38" s="1"/>
  <c r="AD20" i="38"/>
  <c r="AD25" i="38" s="1"/>
  <c r="AE18" i="38"/>
  <c r="AE23" i="38"/>
  <c r="AE19" i="38"/>
  <c r="AE24" i="38"/>
  <c r="AE20" i="38"/>
  <c r="AE25" i="38"/>
  <c r="AF18" i="38"/>
  <c r="AF23" i="38" s="1"/>
  <c r="AF26" i="38" s="1"/>
  <c r="AF19" i="38"/>
  <c r="AF24" i="38" s="1"/>
  <c r="AF20" i="38"/>
  <c r="AF25" i="38" s="1"/>
  <c r="AG18" i="38"/>
  <c r="AG23" i="38"/>
  <c r="AG26" i="38" s="1"/>
  <c r="AG19" i="38"/>
  <c r="AG24" i="38"/>
  <c r="AG20" i="38"/>
  <c r="AG25" i="38"/>
  <c r="AH18" i="38"/>
  <c r="AH23" i="38" s="1"/>
  <c r="AH19" i="38"/>
  <c r="AH24" i="38" s="1"/>
  <c r="AH20" i="38"/>
  <c r="AH25" i="38" s="1"/>
  <c r="AI18" i="38"/>
  <c r="AI23" i="38"/>
  <c r="AI19" i="38"/>
  <c r="AI24" i="38"/>
  <c r="AI20" i="38"/>
  <c r="AI25" i="38"/>
  <c r="AJ18" i="38"/>
  <c r="AJ23" i="38" s="1"/>
  <c r="AJ19" i="38"/>
  <c r="AJ24" i="38" s="1"/>
  <c r="AJ20" i="38"/>
  <c r="AJ25" i="38" s="1"/>
  <c r="AK18" i="38"/>
  <c r="AK23" i="38"/>
  <c r="AK19" i="38"/>
  <c r="AK24" i="38"/>
  <c r="AK26" i="38" s="1"/>
  <c r="AK20" i="38"/>
  <c r="AK25" i="38"/>
  <c r="AN18" i="38"/>
  <c r="AN23" i="38" s="1"/>
  <c r="AN19" i="38"/>
  <c r="AN24" i="38" s="1"/>
  <c r="AN20" i="38"/>
  <c r="AN25" i="38" s="1"/>
  <c r="AN26" i="38"/>
  <c r="AO18" i="38"/>
  <c r="AO23" i="38"/>
  <c r="AO19" i="38"/>
  <c r="AO24" i="38"/>
  <c r="AO26" i="38" s="1"/>
  <c r="AO20" i="38"/>
  <c r="AO25" i="38"/>
  <c r="AP18" i="38"/>
  <c r="AP23" i="38" s="1"/>
  <c r="AP19" i="38"/>
  <c r="AP24" i="38" s="1"/>
  <c r="AP20" i="38"/>
  <c r="AP25" i="38" s="1"/>
  <c r="AQ18" i="38"/>
  <c r="AQ23" i="38"/>
  <c r="AQ19" i="38"/>
  <c r="AQ24" i="38"/>
  <c r="AQ20" i="38"/>
  <c r="AQ25" i="38"/>
  <c r="AR18" i="38"/>
  <c r="AR23" i="38" s="1"/>
  <c r="AR26" i="38" s="1"/>
  <c r="AR19" i="38"/>
  <c r="AR24" i="38" s="1"/>
  <c r="AR20" i="38"/>
  <c r="AR25" i="38" s="1"/>
  <c r="AS18" i="38"/>
  <c r="AS23" i="38"/>
  <c r="AS19" i="38"/>
  <c r="AS24" i="38"/>
  <c r="AS20" i="38"/>
  <c r="AS25" i="38"/>
  <c r="AT18" i="38"/>
  <c r="AT23" i="38" s="1"/>
  <c r="AT19" i="38"/>
  <c r="AT24" i="38" s="1"/>
  <c r="AT20" i="38"/>
  <c r="AT25" i="38" s="1"/>
  <c r="AU18" i="38"/>
  <c r="AU23" i="38"/>
  <c r="AU19" i="38"/>
  <c r="AU24" i="38"/>
  <c r="AU20" i="38"/>
  <c r="AU25" i="38"/>
  <c r="AV18" i="38"/>
  <c r="AV23" i="38" s="1"/>
  <c r="AV19" i="38"/>
  <c r="AV24" i="38" s="1"/>
  <c r="AV20" i="38"/>
  <c r="AV25" i="38" s="1"/>
  <c r="AW18" i="38"/>
  <c r="AW23" i="38"/>
  <c r="AW26" i="38" s="1"/>
  <c r="AW19" i="38"/>
  <c r="AW24" i="38"/>
  <c r="AW20" i="38"/>
  <c r="AW25" i="38"/>
  <c r="P33" i="38"/>
  <c r="P34" i="38"/>
  <c r="P36" i="38" s="1"/>
  <c r="P35" i="38"/>
  <c r="Q33" i="38"/>
  <c r="Q34" i="38"/>
  <c r="Q36" i="38" s="1"/>
  <c r="Q35" i="38"/>
  <c r="R33" i="38"/>
  <c r="R34" i="38"/>
  <c r="R36" i="38" s="1"/>
  <c r="R35" i="38"/>
  <c r="S33" i="38"/>
  <c r="S34" i="38"/>
  <c r="S36" i="38" s="1"/>
  <c r="S35" i="38"/>
  <c r="T33" i="38"/>
  <c r="T34" i="38"/>
  <c r="T36" i="38" s="1"/>
  <c r="T35" i="38"/>
  <c r="U33" i="38"/>
  <c r="U34" i="38"/>
  <c r="U36" i="38" s="1"/>
  <c r="U35" i="38"/>
  <c r="V33" i="38"/>
  <c r="V34" i="38"/>
  <c r="V36" i="38" s="1"/>
  <c r="V35" i="38"/>
  <c r="W33" i="38"/>
  <c r="W34" i="38"/>
  <c r="W36" i="38" s="1"/>
  <c r="W35" i="38"/>
  <c r="X33" i="38"/>
  <c r="X34" i="38"/>
  <c r="X36" i="38" s="1"/>
  <c r="X35" i="38"/>
  <c r="Y33" i="38"/>
  <c r="Y34" i="38"/>
  <c r="Y36" i="38" s="1"/>
  <c r="Y35" i="38"/>
  <c r="AB33" i="38"/>
  <c r="AB34" i="38"/>
  <c r="AB35" i="38"/>
  <c r="AB36" i="38"/>
  <c r="AC33" i="38"/>
  <c r="AC34" i="38"/>
  <c r="AC35" i="38"/>
  <c r="AC36" i="38"/>
  <c r="AD33" i="38"/>
  <c r="AD34" i="38"/>
  <c r="AD35" i="38"/>
  <c r="AD36" i="38"/>
  <c r="AE33" i="38"/>
  <c r="AE34" i="38"/>
  <c r="AE35" i="38"/>
  <c r="AE36" i="38"/>
  <c r="AF33" i="38"/>
  <c r="AF34" i="38"/>
  <c r="AF35" i="38"/>
  <c r="AF36" i="38"/>
  <c r="AG33" i="38"/>
  <c r="AG34" i="38"/>
  <c r="AG35" i="38"/>
  <c r="AG36" i="38"/>
  <c r="AH33" i="38"/>
  <c r="AH34" i="38"/>
  <c r="AH35" i="38"/>
  <c r="AH36" i="38"/>
  <c r="AI33" i="38"/>
  <c r="AI34" i="38"/>
  <c r="AI35" i="38"/>
  <c r="AI36" i="38"/>
  <c r="AJ33" i="38"/>
  <c r="AJ34" i="38"/>
  <c r="AJ35" i="38"/>
  <c r="AJ36" i="38"/>
  <c r="AK33" i="38"/>
  <c r="AK34" i="38"/>
  <c r="AK35" i="38"/>
  <c r="AK36" i="38"/>
  <c r="AN33" i="38"/>
  <c r="AN34" i="38"/>
  <c r="AN36" i="38" s="1"/>
  <c r="AN35" i="38"/>
  <c r="AO33" i="38"/>
  <c r="AO34" i="38"/>
  <c r="AO36" i="38" s="1"/>
  <c r="AO35" i="38"/>
  <c r="AP33" i="38"/>
  <c r="AP34" i="38"/>
  <c r="AP36" i="38" s="1"/>
  <c r="AP35" i="38"/>
  <c r="AQ33" i="38"/>
  <c r="AQ34" i="38"/>
  <c r="AQ36" i="38" s="1"/>
  <c r="AQ35" i="38"/>
  <c r="AR33" i="38"/>
  <c r="AR34" i="38"/>
  <c r="AR36" i="38" s="1"/>
  <c r="AR35" i="38"/>
  <c r="AS33" i="38"/>
  <c r="AS34" i="38"/>
  <c r="AS36" i="38" s="1"/>
  <c r="AS35" i="38"/>
  <c r="AT33" i="38"/>
  <c r="AT34" i="38"/>
  <c r="AT36" i="38" s="1"/>
  <c r="AT35" i="38"/>
  <c r="AU33" i="38"/>
  <c r="AU34" i="38"/>
  <c r="AU36" i="38" s="1"/>
  <c r="AU35" i="38"/>
  <c r="AV33" i="38"/>
  <c r="AV34" i="38"/>
  <c r="AV36" i="38" s="1"/>
  <c r="AV35" i="38"/>
  <c r="AW33" i="38"/>
  <c r="AW34" i="38"/>
  <c r="AW36" i="38" s="1"/>
  <c r="AW35" i="38"/>
  <c r="P38" i="38"/>
  <c r="P43" i="38"/>
  <c r="P39" i="38"/>
  <c r="P44" i="38" s="1"/>
  <c r="B16" i="37"/>
  <c r="P40" i="38"/>
  <c r="P45" i="38" s="1"/>
  <c r="B17" i="37"/>
  <c r="Q38" i="38"/>
  <c r="Q43" i="38" s="1"/>
  <c r="Q39" i="38"/>
  <c r="C16" i="37"/>
  <c r="Q44" i="38"/>
  <c r="Q40" i="38"/>
  <c r="C17" i="37"/>
  <c r="Q45" i="38" s="1"/>
  <c r="Q46" i="38"/>
  <c r="R38" i="38"/>
  <c r="R43" i="38"/>
  <c r="R39" i="38"/>
  <c r="D16" i="37"/>
  <c r="R40" i="38"/>
  <c r="D17" i="37"/>
  <c r="R45" i="38"/>
  <c r="S38" i="38"/>
  <c r="S43" i="38" s="1"/>
  <c r="S39" i="38"/>
  <c r="S44" i="38" s="1"/>
  <c r="E16" i="37"/>
  <c r="S40" i="38"/>
  <c r="E17" i="37"/>
  <c r="T38" i="38"/>
  <c r="T43" i="38"/>
  <c r="T39" i="38"/>
  <c r="F16" i="37"/>
  <c r="T44" i="38" s="1"/>
  <c r="T40" i="38"/>
  <c r="T45" i="38" s="1"/>
  <c r="F17" i="37"/>
  <c r="U38" i="38"/>
  <c r="U43" i="38" s="1"/>
  <c r="U39" i="38"/>
  <c r="G16" i="37"/>
  <c r="U44" i="38"/>
  <c r="U40" i="38"/>
  <c r="G17" i="37"/>
  <c r="U45" i="38" s="1"/>
  <c r="V38" i="38"/>
  <c r="V43" i="38"/>
  <c r="V39" i="38"/>
  <c r="H16" i="37"/>
  <c r="V44" i="38" s="1"/>
  <c r="V40" i="38"/>
  <c r="H17" i="37"/>
  <c r="V45" i="38"/>
  <c r="W38" i="38"/>
  <c r="W43" i="38" s="1"/>
  <c r="W39" i="38"/>
  <c r="W44" i="38" s="1"/>
  <c r="I16" i="37"/>
  <c r="W40" i="38"/>
  <c r="I17" i="37"/>
  <c r="W45" i="38" s="1"/>
  <c r="X38" i="38"/>
  <c r="X43" i="38"/>
  <c r="X39" i="38"/>
  <c r="X44" i="38" s="1"/>
  <c r="J16" i="37"/>
  <c r="X40" i="38"/>
  <c r="X45" i="38" s="1"/>
  <c r="J17" i="37"/>
  <c r="Y38" i="38"/>
  <c r="Y43" i="38" s="1"/>
  <c r="Y39" i="38"/>
  <c r="K16" i="37"/>
  <c r="Y44" i="38"/>
  <c r="Y40" i="38"/>
  <c r="Y45" i="38" s="1"/>
  <c r="K17" i="37"/>
  <c r="B15" i="62"/>
  <c r="C15" i="62"/>
  <c r="D15" i="62"/>
  <c r="E15" i="62"/>
  <c r="F15" i="62"/>
  <c r="G15" i="62"/>
  <c r="H15" i="62"/>
  <c r="I15" i="62"/>
  <c r="J15" i="62"/>
  <c r="K15" i="62"/>
  <c r="B16" i="62"/>
  <c r="C16" i="62"/>
  <c r="E16" i="62"/>
  <c r="F16" i="62"/>
  <c r="G16" i="62"/>
  <c r="H16" i="62"/>
  <c r="I16" i="62"/>
  <c r="J16" i="62"/>
  <c r="K16" i="62"/>
  <c r="B17" i="62"/>
  <c r="C17" i="62"/>
  <c r="D17" i="62"/>
  <c r="F17" i="62"/>
  <c r="G17" i="62"/>
  <c r="H17" i="62"/>
  <c r="J17" i="62"/>
  <c r="K17" i="62"/>
  <c r="AB38" i="38"/>
  <c r="AB43" i="38"/>
  <c r="AB39" i="38"/>
  <c r="AB44" i="38" s="1"/>
  <c r="AB40" i="38"/>
  <c r="AB45" i="38"/>
  <c r="AB46" i="38"/>
  <c r="AC38" i="38"/>
  <c r="AC43" i="38"/>
  <c r="AC39" i="38"/>
  <c r="AC44" i="38"/>
  <c r="AC46" i="38" s="1"/>
  <c r="AC40" i="38"/>
  <c r="AC45" i="38"/>
  <c r="AD38" i="38"/>
  <c r="AD43" i="38" s="1"/>
  <c r="AD39" i="38"/>
  <c r="AD40" i="38"/>
  <c r="AD45" i="38" s="1"/>
  <c r="AE38" i="38"/>
  <c r="AE43" i="38" s="1"/>
  <c r="AE39" i="38"/>
  <c r="AE44" i="38"/>
  <c r="AE40" i="38"/>
  <c r="AF38" i="38"/>
  <c r="AF43" i="38"/>
  <c r="AF39" i="38"/>
  <c r="AF44" i="38" s="1"/>
  <c r="AF46" i="38" s="1"/>
  <c r="AF40" i="38"/>
  <c r="AF45" i="38"/>
  <c r="AG38" i="38"/>
  <c r="AG43" i="38"/>
  <c r="AG39" i="38"/>
  <c r="AG44" i="38"/>
  <c r="AG46" i="38" s="1"/>
  <c r="AG40" i="38"/>
  <c r="AG45" i="38"/>
  <c r="AH38" i="38"/>
  <c r="AH43" i="38" s="1"/>
  <c r="AH46" i="38" s="1"/>
  <c r="AH39" i="38"/>
  <c r="AH44" i="38"/>
  <c r="AH40" i="38"/>
  <c r="AH45" i="38" s="1"/>
  <c r="AI38" i="38"/>
  <c r="AI43" i="38"/>
  <c r="AI39" i="38"/>
  <c r="AI44" i="38"/>
  <c r="AI40" i="38"/>
  <c r="AI45" i="38"/>
  <c r="AJ38" i="38"/>
  <c r="AJ43" i="38"/>
  <c r="AJ39" i="38"/>
  <c r="AJ44" i="38" s="1"/>
  <c r="AJ46" i="38" s="1"/>
  <c r="AJ40" i="38"/>
  <c r="AJ45" i="38"/>
  <c r="AK38" i="38"/>
  <c r="AK43" i="38"/>
  <c r="AK39" i="38"/>
  <c r="AK44" i="38" s="1"/>
  <c r="AK46" i="38" s="1"/>
  <c r="AK40" i="38"/>
  <c r="AK45" i="38"/>
  <c r="AN38" i="38"/>
  <c r="AN43" i="38"/>
  <c r="AN39" i="38"/>
  <c r="AN44" i="38" s="1"/>
  <c r="AN40" i="38"/>
  <c r="AN45" i="38"/>
  <c r="AN46" i="38"/>
  <c r="AO38" i="38"/>
  <c r="AO43" i="38"/>
  <c r="AO39" i="38"/>
  <c r="AO44" i="38"/>
  <c r="AO46" i="38" s="1"/>
  <c r="AO40" i="38"/>
  <c r="AO45" i="38"/>
  <c r="AP38" i="38"/>
  <c r="AP43" i="38" s="1"/>
  <c r="AP39" i="38"/>
  <c r="AP40" i="38"/>
  <c r="AP45" i="38" s="1"/>
  <c r="AQ38" i="38"/>
  <c r="AQ43" i="38" s="1"/>
  <c r="AQ46" i="38" s="1"/>
  <c r="AQ39" i="38"/>
  <c r="AQ44" i="38"/>
  <c r="AQ40" i="38"/>
  <c r="AQ45" i="38" s="1"/>
  <c r="AR38" i="38"/>
  <c r="AR43" i="38"/>
  <c r="AR39" i="38"/>
  <c r="AR44" i="38" s="1"/>
  <c r="AR46" i="38" s="1"/>
  <c r="AR40" i="38"/>
  <c r="AR45" i="38"/>
  <c r="AS38" i="38"/>
  <c r="AS43" i="38"/>
  <c r="AS39" i="38"/>
  <c r="AS44" i="38"/>
  <c r="AS46" i="38" s="1"/>
  <c r="AS40" i="38"/>
  <c r="AS45" i="38"/>
  <c r="AT38" i="38"/>
  <c r="AT43" i="38" s="1"/>
  <c r="AT46" i="38" s="1"/>
  <c r="AT39" i="38"/>
  <c r="AT44" i="38"/>
  <c r="AT40" i="38"/>
  <c r="AT45" i="38" s="1"/>
  <c r="AU38" i="38"/>
  <c r="AU43" i="38"/>
  <c r="AU39" i="38"/>
  <c r="AU44" i="38"/>
  <c r="AU40" i="38"/>
  <c r="AU45" i="38"/>
  <c r="AV38" i="38"/>
  <c r="AV43" i="38"/>
  <c r="AV39" i="38"/>
  <c r="AV44" i="38" s="1"/>
  <c r="AV46" i="38" s="1"/>
  <c r="AV40" i="38"/>
  <c r="AV45" i="38"/>
  <c r="AW38" i="38"/>
  <c r="AW43" i="38"/>
  <c r="AW39" i="38"/>
  <c r="AW44" i="38" s="1"/>
  <c r="AW46" i="38" s="1"/>
  <c r="AW40" i="38"/>
  <c r="AW45" i="38"/>
  <c r="P48" i="38"/>
  <c r="P53" i="38"/>
  <c r="P49" i="38"/>
  <c r="P54" i="38"/>
  <c r="P50" i="38"/>
  <c r="P55" i="38"/>
  <c r="Q48" i="38"/>
  <c r="Q53" i="38"/>
  <c r="Q49" i="38"/>
  <c r="Q54" i="38" s="1"/>
  <c r="Q56" i="38" s="1"/>
  <c r="Q50" i="38"/>
  <c r="Q55" i="38"/>
  <c r="R48" i="38"/>
  <c r="R53" i="38"/>
  <c r="R49" i="38"/>
  <c r="R54" i="38" s="1"/>
  <c r="R56" i="38" s="1"/>
  <c r="R50" i="38"/>
  <c r="R55" i="38"/>
  <c r="S48" i="38"/>
  <c r="S53" i="38" s="1"/>
  <c r="S49" i="38"/>
  <c r="S54" i="38"/>
  <c r="S50" i="38"/>
  <c r="T48" i="38"/>
  <c r="T53" i="38"/>
  <c r="T49" i="38"/>
  <c r="T54" i="38"/>
  <c r="T50" i="38"/>
  <c r="T55" i="38"/>
  <c r="U48" i="38"/>
  <c r="U53" i="38"/>
  <c r="U49" i="38"/>
  <c r="U54" i="38" s="1"/>
  <c r="U50" i="38"/>
  <c r="U55" i="38"/>
  <c r="U56" i="38" s="1"/>
  <c r="V48" i="38"/>
  <c r="V53" i="38"/>
  <c r="V49" i="38"/>
  <c r="V54" i="38" s="1"/>
  <c r="V56" i="38" s="1"/>
  <c r="V50" i="38"/>
  <c r="V55" i="38"/>
  <c r="W48" i="38"/>
  <c r="W53" i="38" s="1"/>
  <c r="W49" i="38"/>
  <c r="W54" i="38"/>
  <c r="W50" i="38"/>
  <c r="W55" i="38" s="1"/>
  <c r="X48" i="38"/>
  <c r="X53" i="38"/>
  <c r="X49" i="38"/>
  <c r="X54" i="38"/>
  <c r="X50" i="38"/>
  <c r="X55" i="38"/>
  <c r="Y48" i="38"/>
  <c r="Y53" i="38" s="1"/>
  <c r="Y56" i="38" s="1"/>
  <c r="Y49" i="38"/>
  <c r="Y54" i="38"/>
  <c r="Y50" i="38"/>
  <c r="Y55" i="38" s="1"/>
  <c r="AB48" i="38"/>
  <c r="AB53" i="38" s="1"/>
  <c r="AB56" i="38" s="1"/>
  <c r="AB49" i="38"/>
  <c r="AB54" i="38"/>
  <c r="AB50" i="38"/>
  <c r="AB55" i="38" s="1"/>
  <c r="AC48" i="38"/>
  <c r="AC53" i="38" s="1"/>
  <c r="AC56" i="38" s="1"/>
  <c r="AC49" i="38"/>
  <c r="AC54" i="38"/>
  <c r="AC50" i="38"/>
  <c r="AC55" i="38" s="1"/>
  <c r="AD48" i="38"/>
  <c r="AD53" i="38"/>
  <c r="AD49" i="38"/>
  <c r="AD50" i="38"/>
  <c r="AD55" i="38"/>
  <c r="AE48" i="38"/>
  <c r="AE53" i="38"/>
  <c r="AE49" i="38"/>
  <c r="AE54" i="38" s="1"/>
  <c r="AE50" i="38"/>
  <c r="AF48" i="38"/>
  <c r="AF53" i="38" s="1"/>
  <c r="AF49" i="38"/>
  <c r="AF54" i="38"/>
  <c r="AF50" i="38"/>
  <c r="AF55" i="38" s="1"/>
  <c r="AG48" i="38"/>
  <c r="AG53" i="38" s="1"/>
  <c r="AG49" i="38"/>
  <c r="AG54" i="38"/>
  <c r="AG50" i="38"/>
  <c r="AG55" i="38" s="1"/>
  <c r="AH48" i="38"/>
  <c r="AH53" i="38"/>
  <c r="AH49" i="38"/>
  <c r="AH54" i="38" s="1"/>
  <c r="AH50" i="38"/>
  <c r="AH55" i="38"/>
  <c r="AI48" i="38"/>
  <c r="AI53" i="38"/>
  <c r="AI49" i="38"/>
  <c r="AI54" i="38" s="1"/>
  <c r="AI56" i="38" s="1"/>
  <c r="AI50" i="38"/>
  <c r="AI55" i="38"/>
  <c r="AJ48" i="38"/>
  <c r="AJ53" i="38" s="1"/>
  <c r="AJ56" i="38" s="1"/>
  <c r="AJ49" i="38"/>
  <c r="AJ54" i="38"/>
  <c r="AJ50" i="38"/>
  <c r="AJ55" i="38" s="1"/>
  <c r="AK48" i="38"/>
  <c r="AK53" i="38" s="1"/>
  <c r="AK56" i="38" s="1"/>
  <c r="AK49" i="38"/>
  <c r="AK54" i="38"/>
  <c r="AK50" i="38"/>
  <c r="AK55" i="38" s="1"/>
  <c r="AN48" i="38"/>
  <c r="AN53" i="38" s="1"/>
  <c r="AN49" i="38"/>
  <c r="AN54" i="38"/>
  <c r="AN50" i="38"/>
  <c r="AN55" i="38" s="1"/>
  <c r="AO48" i="38"/>
  <c r="AO53" i="38" s="1"/>
  <c r="AO49" i="38"/>
  <c r="AO54" i="38"/>
  <c r="AO50" i="38"/>
  <c r="AO55" i="38" s="1"/>
  <c r="AP48" i="38"/>
  <c r="AP53" i="38"/>
  <c r="AP49" i="38"/>
  <c r="AP54" i="38" s="1"/>
  <c r="AP50" i="38"/>
  <c r="AP55" i="38"/>
  <c r="AQ48" i="38"/>
  <c r="AQ53" i="38"/>
  <c r="AQ49" i="38"/>
  <c r="AQ54" i="38" s="1"/>
  <c r="AQ50" i="38"/>
  <c r="AR48" i="38"/>
  <c r="AR53" i="38" s="1"/>
  <c r="AR56" i="38" s="1"/>
  <c r="AR49" i="38"/>
  <c r="AR54" i="38"/>
  <c r="AR50" i="38"/>
  <c r="AR55" i="38" s="1"/>
  <c r="AS48" i="38"/>
  <c r="AS53" i="38" s="1"/>
  <c r="AS56" i="38" s="1"/>
  <c r="AS49" i="38"/>
  <c r="AS54" i="38"/>
  <c r="AS50" i="38"/>
  <c r="AS55" i="38" s="1"/>
  <c r="AT48" i="38"/>
  <c r="AT53" i="38"/>
  <c r="AT56" i="38" s="1"/>
  <c r="AT49" i="38"/>
  <c r="AT54" i="38" s="1"/>
  <c r="AT50" i="38"/>
  <c r="AT55" i="38"/>
  <c r="AU48" i="38"/>
  <c r="AU53" i="38"/>
  <c r="AU49" i="38"/>
  <c r="AU54" i="38" s="1"/>
  <c r="AU56" i="38" s="1"/>
  <c r="AU50" i="38"/>
  <c r="AU55" i="38"/>
  <c r="AV48" i="38"/>
  <c r="AV53" i="38" s="1"/>
  <c r="AV49" i="38"/>
  <c r="AV54" i="38"/>
  <c r="AV50" i="38"/>
  <c r="AV55" i="38" s="1"/>
  <c r="AW48" i="38"/>
  <c r="AW53" i="38" s="1"/>
  <c r="AW56" i="38" s="1"/>
  <c r="AW49" i="38"/>
  <c r="AW54" i="38"/>
  <c r="AW50" i="38"/>
  <c r="AW55" i="38" s="1"/>
  <c r="P58" i="38"/>
  <c r="P63" i="38"/>
  <c r="P59" i="38"/>
  <c r="P64" i="38" s="1"/>
  <c r="P60" i="38"/>
  <c r="P65" i="38"/>
  <c r="P66" i="38"/>
  <c r="Q58" i="38"/>
  <c r="Q63" i="38" s="1"/>
  <c r="Q59" i="38"/>
  <c r="Q64" i="38"/>
  <c r="Q60" i="38"/>
  <c r="Q65" i="38" s="1"/>
  <c r="R58" i="38"/>
  <c r="R63" i="38" s="1"/>
  <c r="R59" i="38"/>
  <c r="R60" i="38"/>
  <c r="R65" i="38" s="1"/>
  <c r="S58" i="38"/>
  <c r="S63" i="38"/>
  <c r="S59" i="38"/>
  <c r="S64" i="38" s="1"/>
  <c r="S60" i="38"/>
  <c r="S65" i="38"/>
  <c r="T58" i="38"/>
  <c r="T63" i="38"/>
  <c r="T59" i="38"/>
  <c r="T64" i="38" s="1"/>
  <c r="T66" i="38" s="1"/>
  <c r="T60" i="38"/>
  <c r="T65" i="38"/>
  <c r="U58" i="38"/>
  <c r="U63" i="38" s="1"/>
  <c r="U66" i="38" s="1"/>
  <c r="U59" i="38"/>
  <c r="U64" i="38"/>
  <c r="U60" i="38"/>
  <c r="U65" i="38" s="1"/>
  <c r="V58" i="38"/>
  <c r="V63" i="38" s="1"/>
  <c r="V66" i="38" s="1"/>
  <c r="V59" i="38"/>
  <c r="V64" i="38"/>
  <c r="V60" i="38"/>
  <c r="V65" i="38" s="1"/>
  <c r="W58" i="38"/>
  <c r="W63" i="38"/>
  <c r="W66" i="38" s="1"/>
  <c r="W59" i="38"/>
  <c r="W64" i="38" s="1"/>
  <c r="W60" i="38"/>
  <c r="W65" i="38"/>
  <c r="X58" i="38"/>
  <c r="X63" i="38"/>
  <c r="X59" i="38"/>
  <c r="X64" i="38" s="1"/>
  <c r="X66" i="38" s="1"/>
  <c r="X60" i="38"/>
  <c r="X65" i="38"/>
  <c r="Y58" i="38"/>
  <c r="Y63" i="38" s="1"/>
  <c r="Y59" i="38"/>
  <c r="Y64" i="38"/>
  <c r="Y60" i="38"/>
  <c r="Y65" i="38" s="1"/>
  <c r="AB58" i="38"/>
  <c r="AB63" i="38"/>
  <c r="AB59" i="38"/>
  <c r="AB64" i="38" s="1"/>
  <c r="AB60" i="38"/>
  <c r="AB65" i="38"/>
  <c r="AB66" i="38"/>
  <c r="AC58" i="38"/>
  <c r="AC63" i="38" s="1"/>
  <c r="AC59" i="38"/>
  <c r="AC64" i="38"/>
  <c r="AC66" i="38" s="1"/>
  <c r="AC60" i="38"/>
  <c r="AC65" i="38" s="1"/>
  <c r="AD58" i="38"/>
  <c r="AD63" i="38" s="1"/>
  <c r="AD59" i="38"/>
  <c r="AD64" i="38"/>
  <c r="AD60" i="38"/>
  <c r="AD65" i="38" s="1"/>
  <c r="AE58" i="38"/>
  <c r="AE63" i="38"/>
  <c r="AE59" i="38"/>
  <c r="AE64" i="38" s="1"/>
  <c r="AE60" i="38"/>
  <c r="AF58" i="38"/>
  <c r="AF63" i="38"/>
  <c r="AF59" i="38"/>
  <c r="AF64" i="38" s="1"/>
  <c r="AF60" i="38"/>
  <c r="AF65" i="38"/>
  <c r="AF66" i="38"/>
  <c r="AG58" i="38"/>
  <c r="AG63" i="38" s="1"/>
  <c r="AG59" i="38"/>
  <c r="AG64" i="38"/>
  <c r="AG60" i="38"/>
  <c r="AG65" i="38" s="1"/>
  <c r="AH58" i="38"/>
  <c r="AH63" i="38" s="1"/>
  <c r="AH59" i="38"/>
  <c r="AH64" i="38"/>
  <c r="AH60" i="38"/>
  <c r="AH65" i="38" s="1"/>
  <c r="AI58" i="38"/>
  <c r="AI63" i="38"/>
  <c r="AI59" i="38"/>
  <c r="AI64" i="38" s="1"/>
  <c r="AI60" i="38"/>
  <c r="AI65" i="38"/>
  <c r="AJ58" i="38"/>
  <c r="AJ63" i="38"/>
  <c r="AJ59" i="38"/>
  <c r="AJ64" i="38" s="1"/>
  <c r="AJ60" i="38"/>
  <c r="AJ65" i="38"/>
  <c r="AJ66" i="38"/>
  <c r="AK58" i="38"/>
  <c r="AK63" i="38" s="1"/>
  <c r="AK59" i="38"/>
  <c r="AK64" i="38"/>
  <c r="AK60" i="38"/>
  <c r="AK65" i="38" s="1"/>
  <c r="AN58" i="38"/>
  <c r="AN63" i="38"/>
  <c r="AN59" i="38"/>
  <c r="AN64" i="38" s="1"/>
  <c r="AN60" i="38"/>
  <c r="AN65" i="38"/>
  <c r="AN66" i="38"/>
  <c r="AO58" i="38"/>
  <c r="AO63" i="38" s="1"/>
  <c r="AO59" i="38"/>
  <c r="AO64" i="38"/>
  <c r="AO66" i="38" s="1"/>
  <c r="AO60" i="38"/>
  <c r="AO65" i="38" s="1"/>
  <c r="AP58" i="38"/>
  <c r="AP63" i="38" s="1"/>
  <c r="AP59" i="38"/>
  <c r="AP64" i="38"/>
  <c r="AP60" i="38"/>
  <c r="AP65" i="38" s="1"/>
  <c r="AQ58" i="38"/>
  <c r="AQ63" i="38"/>
  <c r="AQ59" i="38"/>
  <c r="AQ64" i="38" s="1"/>
  <c r="AQ60" i="38"/>
  <c r="AR58" i="38"/>
  <c r="AR63" i="38"/>
  <c r="AR59" i="38"/>
  <c r="AR64" i="38" s="1"/>
  <c r="AR60" i="38"/>
  <c r="AR65" i="38"/>
  <c r="AR66" i="38"/>
  <c r="AS58" i="38"/>
  <c r="AS63" i="38" s="1"/>
  <c r="AS59" i="38"/>
  <c r="AS64" i="38"/>
  <c r="AS60" i="38"/>
  <c r="AS65" i="38" s="1"/>
  <c r="AT58" i="38"/>
  <c r="AT63" i="38" s="1"/>
  <c r="AT59" i="38"/>
  <c r="AT64" i="38"/>
  <c r="AT60" i="38"/>
  <c r="AT65" i="38" s="1"/>
  <c r="AU58" i="38"/>
  <c r="AU63" i="38"/>
  <c r="AU66" i="38" s="1"/>
  <c r="AU59" i="38"/>
  <c r="AU64" i="38" s="1"/>
  <c r="AU60" i="38"/>
  <c r="AU65" i="38"/>
  <c r="AV58" i="38"/>
  <c r="AV63" i="38"/>
  <c r="AV59" i="38"/>
  <c r="AV64" i="38" s="1"/>
  <c r="AV60" i="38"/>
  <c r="AV65" i="38"/>
  <c r="AV66" i="38" s="1"/>
  <c r="AW58" i="38"/>
  <c r="AW63" i="38" s="1"/>
  <c r="AW59" i="38"/>
  <c r="AW64" i="38"/>
  <c r="AW66" i="38" s="1"/>
  <c r="AW60" i="38"/>
  <c r="AW65" i="38" s="1"/>
  <c r="P68" i="38"/>
  <c r="P73" i="38"/>
  <c r="P69" i="38"/>
  <c r="P74" i="38" s="1"/>
  <c r="P70" i="38"/>
  <c r="P75" i="38"/>
  <c r="P76" i="38"/>
  <c r="Q68" i="38"/>
  <c r="Q73" i="38"/>
  <c r="Q69" i="38"/>
  <c r="Q74" i="38"/>
  <c r="Q76" i="38" s="1"/>
  <c r="Q70" i="38"/>
  <c r="Q75" i="38"/>
  <c r="R68" i="38"/>
  <c r="R73" i="38" s="1"/>
  <c r="R69" i="38"/>
  <c r="R70" i="38"/>
  <c r="R75" i="38" s="1"/>
  <c r="S68" i="38"/>
  <c r="S73" i="38"/>
  <c r="S69" i="38"/>
  <c r="S74" i="38"/>
  <c r="S70" i="38"/>
  <c r="T68" i="38"/>
  <c r="T73" i="38" s="1"/>
  <c r="T76" i="38" s="1"/>
  <c r="T69" i="38"/>
  <c r="T74" i="38" s="1"/>
  <c r="T70" i="38"/>
  <c r="T75" i="38"/>
  <c r="U68" i="38"/>
  <c r="U73" i="38"/>
  <c r="U69" i="38"/>
  <c r="U74" i="38" s="1"/>
  <c r="U76" i="38" s="1"/>
  <c r="U70" i="38"/>
  <c r="U75" i="38"/>
  <c r="V68" i="38"/>
  <c r="V73" i="38" s="1"/>
  <c r="V69" i="38"/>
  <c r="V74" i="38"/>
  <c r="V70" i="38"/>
  <c r="V75" i="38" s="1"/>
  <c r="V76" i="38" s="1"/>
  <c r="W68" i="38"/>
  <c r="W73" i="38"/>
  <c r="W69" i="38"/>
  <c r="W74" i="38"/>
  <c r="W70" i="38"/>
  <c r="W75" i="38"/>
  <c r="X68" i="38"/>
  <c r="X73" i="38" s="1"/>
  <c r="X76" i="38" s="1"/>
  <c r="X69" i="38"/>
  <c r="X74" i="38" s="1"/>
  <c r="X70" i="38"/>
  <c r="X75" i="38"/>
  <c r="Y68" i="38"/>
  <c r="Y73" i="38"/>
  <c r="Y69" i="38"/>
  <c r="Y74" i="38" s="1"/>
  <c r="Y76" i="38" s="1"/>
  <c r="Y70" i="38"/>
  <c r="Y75" i="38"/>
  <c r="AB68" i="38"/>
  <c r="AB73" i="38"/>
  <c r="AB69" i="38"/>
  <c r="AB74" i="38" s="1"/>
  <c r="AB76" i="38" s="1"/>
  <c r="AB70" i="38"/>
  <c r="AB75" i="38" s="1"/>
  <c r="AC68" i="38"/>
  <c r="AC73" i="38"/>
  <c r="AC69" i="38"/>
  <c r="AC74" i="38"/>
  <c r="AC70" i="38"/>
  <c r="AC75" i="38"/>
  <c r="AD68" i="38"/>
  <c r="AD73" i="38" s="1"/>
  <c r="AD69" i="38"/>
  <c r="AD74" i="38"/>
  <c r="AD76" i="38" s="1"/>
  <c r="AD70" i="38"/>
  <c r="AD75" i="38" s="1"/>
  <c r="AE68" i="38"/>
  <c r="AE73" i="38" s="1"/>
  <c r="AE76" i="38" s="1"/>
  <c r="AE69" i="38"/>
  <c r="AE74" i="38"/>
  <c r="AE70" i="38"/>
  <c r="AE75" i="38" s="1"/>
  <c r="AF68" i="38"/>
  <c r="AF73" i="38"/>
  <c r="AF69" i="38"/>
  <c r="AF74" i="38" s="1"/>
  <c r="AF76" i="38" s="1"/>
  <c r="AF70" i="38"/>
  <c r="AF75" i="38" s="1"/>
  <c r="AG68" i="38"/>
  <c r="AG73" i="38"/>
  <c r="AG69" i="38"/>
  <c r="AG74" i="38"/>
  <c r="AG70" i="38"/>
  <c r="AG75" i="38"/>
  <c r="AH68" i="38"/>
  <c r="AH73" i="38" s="1"/>
  <c r="AH69" i="38"/>
  <c r="AH74" i="38"/>
  <c r="AH76" i="38" s="1"/>
  <c r="AH70" i="38"/>
  <c r="AH75" i="38" s="1"/>
  <c r="AI68" i="38"/>
  <c r="AI73" i="38" s="1"/>
  <c r="AI76" i="38" s="1"/>
  <c r="AI69" i="38"/>
  <c r="AI74" i="38"/>
  <c r="AI70" i="38"/>
  <c r="AI75" i="38" s="1"/>
  <c r="AJ68" i="38"/>
  <c r="AJ73" i="38"/>
  <c r="AJ69" i="38"/>
  <c r="AJ74" i="38" s="1"/>
  <c r="AJ76" i="38" s="1"/>
  <c r="AJ70" i="38"/>
  <c r="AJ75" i="38" s="1"/>
  <c r="AK68" i="38"/>
  <c r="AK73" i="38"/>
  <c r="AK69" i="38"/>
  <c r="AK74" i="38"/>
  <c r="AK70" i="38"/>
  <c r="AK75" i="38"/>
  <c r="AN68" i="38"/>
  <c r="AN73" i="38" s="1"/>
  <c r="AN76" i="38" s="1"/>
  <c r="AN69" i="38"/>
  <c r="AN74" i="38" s="1"/>
  <c r="AN70" i="38"/>
  <c r="AN75" i="38"/>
  <c r="AO68" i="38"/>
  <c r="AO73" i="38"/>
  <c r="AO69" i="38"/>
  <c r="AO74" i="38" s="1"/>
  <c r="AO76" i="38" s="1"/>
  <c r="AO70" i="38"/>
  <c r="AO75" i="38"/>
  <c r="AP68" i="38"/>
  <c r="AP73" i="38" s="1"/>
  <c r="AP69" i="38"/>
  <c r="AP70" i="38"/>
  <c r="AP75" i="38" s="1"/>
  <c r="AQ68" i="38"/>
  <c r="AQ73" i="38"/>
  <c r="AQ69" i="38"/>
  <c r="AQ74" i="38"/>
  <c r="AQ70" i="38"/>
  <c r="AR68" i="38"/>
  <c r="AR73" i="38"/>
  <c r="AR69" i="38"/>
  <c r="AR74" i="38" s="1"/>
  <c r="AR70" i="38"/>
  <c r="AR75" i="38"/>
  <c r="AR76" i="38"/>
  <c r="AS68" i="38"/>
  <c r="AS73" i="38"/>
  <c r="AS69" i="38"/>
  <c r="AS74" i="38"/>
  <c r="AS76" i="38" s="1"/>
  <c r="AS70" i="38"/>
  <c r="AS75" i="38"/>
  <c r="AT68" i="38"/>
  <c r="AT73" i="38" s="1"/>
  <c r="AT69" i="38"/>
  <c r="AT74" i="38"/>
  <c r="AT70" i="38"/>
  <c r="AT75" i="38" s="1"/>
  <c r="AT76" i="38"/>
  <c r="AU68" i="38"/>
  <c r="AU73" i="38"/>
  <c r="AU69" i="38"/>
  <c r="AU74" i="38"/>
  <c r="AU70" i="38"/>
  <c r="AU75" i="38"/>
  <c r="AV68" i="38"/>
  <c r="AV73" i="38"/>
  <c r="AV69" i="38"/>
  <c r="AV74" i="38" s="1"/>
  <c r="AV70" i="38"/>
  <c r="AV75" i="38"/>
  <c r="AV76" i="38"/>
  <c r="AW68" i="38"/>
  <c r="AW73" i="38"/>
  <c r="AW69" i="38"/>
  <c r="AW74" i="38"/>
  <c r="AW76" i="38" s="1"/>
  <c r="AW70" i="38"/>
  <c r="AW75" i="38"/>
  <c r="P78" i="38"/>
  <c r="P83" i="38" s="1"/>
  <c r="P79" i="38"/>
  <c r="P84" i="38"/>
  <c r="P80" i="38"/>
  <c r="P85" i="38" s="1"/>
  <c r="Q78" i="38"/>
  <c r="Q83" i="38"/>
  <c r="Q79" i="38"/>
  <c r="Q84" i="38"/>
  <c r="Q80" i="38"/>
  <c r="Q85" i="38"/>
  <c r="R78" i="38"/>
  <c r="R83" i="38"/>
  <c r="R79" i="38"/>
  <c r="R84" i="38" s="1"/>
  <c r="R80" i="38"/>
  <c r="R85" i="38"/>
  <c r="R86" i="38" s="1"/>
  <c r="S78" i="38"/>
  <c r="S83" i="38"/>
  <c r="S79" i="38"/>
  <c r="S84" i="38" s="1"/>
  <c r="S80" i="38"/>
  <c r="T78" i="38"/>
  <c r="T83" i="38" s="1"/>
  <c r="T86" i="38" s="1"/>
  <c r="T79" i="38"/>
  <c r="T84" i="38"/>
  <c r="T80" i="38"/>
  <c r="T85" i="38" s="1"/>
  <c r="U78" i="38"/>
  <c r="U83" i="38" s="1"/>
  <c r="U86" i="38" s="1"/>
  <c r="U79" i="38"/>
  <c r="U84" i="38"/>
  <c r="U80" i="38"/>
  <c r="U85" i="38" s="1"/>
  <c r="V78" i="38"/>
  <c r="V83" i="38"/>
  <c r="V79" i="38"/>
  <c r="V84" i="38" s="1"/>
  <c r="V86" i="38" s="1"/>
  <c r="V80" i="38"/>
  <c r="V85" i="38"/>
  <c r="W78" i="38"/>
  <c r="W83" i="38"/>
  <c r="W79" i="38"/>
  <c r="W84" i="38"/>
  <c r="W86" i="38" s="1"/>
  <c r="W80" i="38"/>
  <c r="W85" i="38"/>
  <c r="X78" i="38"/>
  <c r="X83" i="38" s="1"/>
  <c r="X79" i="38"/>
  <c r="X84" i="38"/>
  <c r="X80" i="38"/>
  <c r="X85" i="38" s="1"/>
  <c r="Y78" i="38"/>
  <c r="Y83" i="38"/>
  <c r="Y79" i="38"/>
  <c r="Y84" i="38"/>
  <c r="Y80" i="38"/>
  <c r="Y85" i="38"/>
  <c r="AB78" i="38"/>
  <c r="AB83" i="38" s="1"/>
  <c r="AB79" i="38"/>
  <c r="AB84" i="38"/>
  <c r="AB80" i="38"/>
  <c r="AB85" i="38" s="1"/>
  <c r="AC78" i="38"/>
  <c r="AC83" i="38"/>
  <c r="AC79" i="38"/>
  <c r="AC84" i="38"/>
  <c r="AC80" i="38"/>
  <c r="AC85" i="38"/>
  <c r="AD78" i="38"/>
  <c r="AD83" i="38"/>
  <c r="AD79" i="38"/>
  <c r="AD84" i="38" s="1"/>
  <c r="AD80" i="38"/>
  <c r="AD85" i="38"/>
  <c r="AD86" i="38" s="1"/>
  <c r="AE78" i="38"/>
  <c r="AE83" i="38"/>
  <c r="AE79" i="38"/>
  <c r="AE84" i="38" s="1"/>
  <c r="AE80" i="38"/>
  <c r="AF78" i="38"/>
  <c r="AF83" i="38" s="1"/>
  <c r="AF86" i="38" s="1"/>
  <c r="AF79" i="38"/>
  <c r="AF84" i="38"/>
  <c r="AF80" i="38"/>
  <c r="AF85" i="38" s="1"/>
  <c r="AG78" i="38"/>
  <c r="AG83" i="38" s="1"/>
  <c r="AG86" i="38" s="1"/>
  <c r="AG79" i="38"/>
  <c r="AG84" i="38"/>
  <c r="AG80" i="38"/>
  <c r="AG85" i="38" s="1"/>
  <c r="AH78" i="38"/>
  <c r="AH83" i="38"/>
  <c r="AH79" i="38"/>
  <c r="AH84" i="38" s="1"/>
  <c r="AH86" i="38" s="1"/>
  <c r="AH80" i="38"/>
  <c r="AH85" i="38"/>
  <c r="AI78" i="38"/>
  <c r="AI83" i="38"/>
  <c r="AI79" i="38"/>
  <c r="AI84" i="38"/>
  <c r="AI86" i="38" s="1"/>
  <c r="AI80" i="38"/>
  <c r="AI85" i="38"/>
  <c r="AJ78" i="38"/>
  <c r="AJ83" i="38" s="1"/>
  <c r="AJ79" i="38"/>
  <c r="AJ84" i="38"/>
  <c r="AJ80" i="38"/>
  <c r="AJ85" i="38" s="1"/>
  <c r="AK78" i="38"/>
  <c r="AK83" i="38"/>
  <c r="AK79" i="38"/>
  <c r="AK84" i="38"/>
  <c r="AK80" i="38"/>
  <c r="AK85" i="38"/>
  <c r="AN78" i="38"/>
  <c r="AN83" i="38" s="1"/>
  <c r="AN79" i="38"/>
  <c r="AN84" i="38"/>
  <c r="AN80" i="38"/>
  <c r="AN85" i="38" s="1"/>
  <c r="AO78" i="38"/>
  <c r="AO83" i="38"/>
  <c r="AO79" i="38"/>
  <c r="AO84" i="38"/>
  <c r="AO80" i="38"/>
  <c r="AO85" i="38"/>
  <c r="AP78" i="38"/>
  <c r="AP83" i="38"/>
  <c r="AP79" i="38"/>
  <c r="AP84" i="38" s="1"/>
  <c r="AP80" i="38"/>
  <c r="AP85" i="38"/>
  <c r="AP86" i="38" s="1"/>
  <c r="AQ78" i="38"/>
  <c r="AQ83" i="38"/>
  <c r="AQ79" i="38"/>
  <c r="AQ84" i="38" s="1"/>
  <c r="AQ80" i="38"/>
  <c r="AR78" i="38"/>
  <c r="AR83" i="38" s="1"/>
  <c r="AR86" i="38" s="1"/>
  <c r="AR79" i="38"/>
  <c r="AR84" i="38"/>
  <c r="AR80" i="38"/>
  <c r="AR85" i="38" s="1"/>
  <c r="AS78" i="38"/>
  <c r="AS83" i="38" s="1"/>
  <c r="AS86" i="38" s="1"/>
  <c r="AS79" i="38"/>
  <c r="AS84" i="38"/>
  <c r="AS80" i="38"/>
  <c r="AS85" i="38" s="1"/>
  <c r="AT78" i="38"/>
  <c r="AT83" i="38"/>
  <c r="AT79" i="38"/>
  <c r="AT84" i="38" s="1"/>
  <c r="AT86" i="38" s="1"/>
  <c r="AT80" i="38"/>
  <c r="AT85" i="38"/>
  <c r="AU78" i="38"/>
  <c r="AU83" i="38"/>
  <c r="AU79" i="38"/>
  <c r="AU84" i="38"/>
  <c r="AU86" i="38" s="1"/>
  <c r="AU80" i="38"/>
  <c r="AU85" i="38"/>
  <c r="AV78" i="38"/>
  <c r="AV83" i="38" s="1"/>
  <c r="AV79" i="38"/>
  <c r="AV84" i="38"/>
  <c r="AV80" i="38"/>
  <c r="AV85" i="38" s="1"/>
  <c r="AW78" i="38"/>
  <c r="AW83" i="38"/>
  <c r="AW79" i="38"/>
  <c r="AW84" i="38"/>
  <c r="AW80" i="38"/>
  <c r="AW85" i="38"/>
  <c r="P88" i="38"/>
  <c r="P93" i="38"/>
  <c r="P89" i="38"/>
  <c r="P94" i="38" s="1"/>
  <c r="P96" i="38" s="1"/>
  <c r="P90" i="38"/>
  <c r="P95" i="38"/>
  <c r="Q88" i="38"/>
  <c r="Q93" i="38" s="1"/>
  <c r="Q89" i="38"/>
  <c r="Q94" i="38"/>
  <c r="Q90" i="38"/>
  <c r="Q95" i="38" s="1"/>
  <c r="R88" i="38"/>
  <c r="R93" i="38"/>
  <c r="R89" i="38"/>
  <c r="R90" i="38"/>
  <c r="R95" i="38" s="1"/>
  <c r="S88" i="38"/>
  <c r="S93" i="38"/>
  <c r="S89" i="38"/>
  <c r="S94" i="38" s="1"/>
  <c r="S90" i="38"/>
  <c r="S95" i="38"/>
  <c r="S96" i="38"/>
  <c r="T88" i="38"/>
  <c r="T93" i="38"/>
  <c r="T89" i="38"/>
  <c r="T94" i="38"/>
  <c r="T96" i="38" s="1"/>
  <c r="T90" i="38"/>
  <c r="T95" i="38"/>
  <c r="U88" i="38"/>
  <c r="U93" i="38" s="1"/>
  <c r="U96" i="38" s="1"/>
  <c r="U89" i="38"/>
  <c r="U94" i="38"/>
  <c r="U90" i="38"/>
  <c r="U95" i="38" s="1"/>
  <c r="V88" i="38"/>
  <c r="V93" i="38" s="1"/>
  <c r="V96" i="38" s="1"/>
  <c r="V89" i="38"/>
  <c r="V94" i="38"/>
  <c r="V90" i="38"/>
  <c r="V95" i="38" s="1"/>
  <c r="W88" i="38"/>
  <c r="W93" i="38"/>
  <c r="W89" i="38"/>
  <c r="W94" i="38" s="1"/>
  <c r="W96" i="38" s="1"/>
  <c r="W90" i="38"/>
  <c r="W95" i="38"/>
  <c r="X88" i="38"/>
  <c r="X93" i="38"/>
  <c r="X89" i="38"/>
  <c r="X94" i="38"/>
  <c r="X96" i="38" s="1"/>
  <c r="X90" i="38"/>
  <c r="X95" i="38"/>
  <c r="Y88" i="38"/>
  <c r="Y93" i="38" s="1"/>
  <c r="Y89" i="38"/>
  <c r="Y94" i="38"/>
  <c r="Y90" i="38"/>
  <c r="Y95" i="38" s="1"/>
  <c r="AB88" i="38"/>
  <c r="AB93" i="38"/>
  <c r="AB89" i="38"/>
  <c r="AB94" i="38"/>
  <c r="AB96" i="38" s="1"/>
  <c r="AB90" i="38"/>
  <c r="AB95" i="38"/>
  <c r="AC88" i="38"/>
  <c r="AC93" i="38" s="1"/>
  <c r="AC96" i="38" s="1"/>
  <c r="AC89" i="38"/>
  <c r="AC94" i="38"/>
  <c r="AC90" i="38"/>
  <c r="AC95" i="38" s="1"/>
  <c r="AD88" i="38"/>
  <c r="AD93" i="38" s="1"/>
  <c r="AD89" i="38"/>
  <c r="AD90" i="38"/>
  <c r="AD95" i="38"/>
  <c r="AE88" i="38"/>
  <c r="AE93" i="38"/>
  <c r="AE89" i="38"/>
  <c r="AE94" i="38" s="1"/>
  <c r="AE96" i="38" s="1"/>
  <c r="AE90" i="38"/>
  <c r="AE95" i="38"/>
  <c r="AF88" i="38"/>
  <c r="AF93" i="38"/>
  <c r="AF89" i="38"/>
  <c r="AF94" i="38" s="1"/>
  <c r="AF96" i="38" s="1"/>
  <c r="AF90" i="38"/>
  <c r="AF95" i="38"/>
  <c r="AG88" i="38"/>
  <c r="AG93" i="38" s="1"/>
  <c r="AG89" i="38"/>
  <c r="AG94" i="38"/>
  <c r="AG90" i="38"/>
  <c r="AG95" i="38" s="1"/>
  <c r="AH88" i="38"/>
  <c r="AH93" i="38"/>
  <c r="AH89" i="38"/>
  <c r="AH94" i="38"/>
  <c r="AH90" i="38"/>
  <c r="AH95" i="38"/>
  <c r="AI88" i="38"/>
  <c r="AI93" i="38"/>
  <c r="AI89" i="38"/>
  <c r="AI94" i="38" s="1"/>
  <c r="AI90" i="38"/>
  <c r="AI95" i="38"/>
  <c r="AI96" i="38" s="1"/>
  <c r="AJ88" i="38"/>
  <c r="AJ93" i="38"/>
  <c r="AJ89" i="38"/>
  <c r="AJ94" i="38" s="1"/>
  <c r="AJ90" i="38"/>
  <c r="AJ95" i="38"/>
  <c r="AJ96" i="38"/>
  <c r="AK88" i="38"/>
  <c r="AK93" i="38" s="1"/>
  <c r="AK89" i="38"/>
  <c r="AK94" i="38"/>
  <c r="AK90" i="38"/>
  <c r="AK95" i="38" s="1"/>
  <c r="AN88" i="38"/>
  <c r="AN93" i="38"/>
  <c r="AN89" i="38"/>
  <c r="AN94" i="38" s="1"/>
  <c r="AN96" i="38" s="1"/>
  <c r="AN90" i="38"/>
  <c r="AN95" i="38"/>
  <c r="AO88" i="38"/>
  <c r="AO93" i="38" s="1"/>
  <c r="AO89" i="38"/>
  <c r="AO94" i="38"/>
  <c r="AO90" i="38"/>
  <c r="AO95" i="38" s="1"/>
  <c r="AP88" i="38"/>
  <c r="AP93" i="38"/>
  <c r="AP89" i="38"/>
  <c r="AP90" i="38"/>
  <c r="AP95" i="38" s="1"/>
  <c r="AQ88" i="38"/>
  <c r="AQ93" i="38"/>
  <c r="AQ89" i="38"/>
  <c r="AQ94" i="38" s="1"/>
  <c r="AQ90" i="38"/>
  <c r="AQ95" i="38"/>
  <c r="AQ96" i="38"/>
  <c r="AR88" i="38"/>
  <c r="AR93" i="38"/>
  <c r="AR89" i="38"/>
  <c r="AR94" i="38"/>
  <c r="AR96" i="38" s="1"/>
  <c r="AR90" i="38"/>
  <c r="AR95" i="38"/>
  <c r="AS88" i="38"/>
  <c r="AS93" i="38" s="1"/>
  <c r="AS96" i="38" s="1"/>
  <c r="AS89" i="38"/>
  <c r="AS94" i="38"/>
  <c r="AS90" i="38"/>
  <c r="AS95" i="38" s="1"/>
  <c r="AT88" i="38"/>
  <c r="AT93" i="38" s="1"/>
  <c r="AT96" i="38" s="1"/>
  <c r="AT89" i="38"/>
  <c r="AT94" i="38"/>
  <c r="AT90" i="38"/>
  <c r="AT95" i="38" s="1"/>
  <c r="AU88" i="38"/>
  <c r="AU93" i="38"/>
  <c r="AU89" i="38"/>
  <c r="AU94" i="38" s="1"/>
  <c r="AU96" i="38" s="1"/>
  <c r="AU90" i="38"/>
  <c r="AU95" i="38"/>
  <c r="AV88" i="38"/>
  <c r="AV93" i="38"/>
  <c r="AV89" i="38"/>
  <c r="AV94" i="38"/>
  <c r="AV96" i="38" s="1"/>
  <c r="AV90" i="38"/>
  <c r="AV95" i="38"/>
  <c r="AW88" i="38"/>
  <c r="AW93" i="38" s="1"/>
  <c r="AW89" i="38"/>
  <c r="AW94" i="38"/>
  <c r="AW90" i="38"/>
  <c r="AW95" i="38" s="1"/>
  <c r="P98" i="38"/>
  <c r="P103" i="38"/>
  <c r="P99" i="38"/>
  <c r="P104" i="38" s="1"/>
  <c r="P106" i="38" s="1"/>
  <c r="P100" i="38"/>
  <c r="P105" i="38"/>
  <c r="Q98" i="38"/>
  <c r="Q103" i="38"/>
  <c r="Q99" i="38"/>
  <c r="Q104" i="38" s="1"/>
  <c r="Q106" i="38" s="1"/>
  <c r="Q100" i="38"/>
  <c r="Q105" i="38"/>
  <c r="R98" i="38"/>
  <c r="R103" i="38" s="1"/>
  <c r="R99" i="38"/>
  <c r="R104" i="38"/>
  <c r="R100" i="38"/>
  <c r="R105" i="38" s="1"/>
  <c r="S98" i="38"/>
  <c r="S103" i="38"/>
  <c r="S99" i="38"/>
  <c r="S104" i="38"/>
  <c r="S100" i="38"/>
  <c r="S105" i="38"/>
  <c r="T98" i="38"/>
  <c r="T103" i="38"/>
  <c r="T99" i="38"/>
  <c r="T104" i="38" s="1"/>
  <c r="T100" i="38"/>
  <c r="T105" i="38"/>
  <c r="T106" i="38" s="1"/>
  <c r="U98" i="38"/>
  <c r="U103" i="38"/>
  <c r="U99" i="38"/>
  <c r="U104" i="38" s="1"/>
  <c r="U100" i="38"/>
  <c r="U105" i="38"/>
  <c r="U106" i="38"/>
  <c r="V98" i="38"/>
  <c r="V103" i="38" s="1"/>
  <c r="V99" i="38"/>
  <c r="V104" i="38"/>
  <c r="V100" i="38"/>
  <c r="V105" i="38" s="1"/>
  <c r="W98" i="38"/>
  <c r="W103" i="38" s="1"/>
  <c r="W99" i="38"/>
  <c r="W104" i="38"/>
  <c r="W100" i="38"/>
  <c r="W105" i="38" s="1"/>
  <c r="X98" i="38"/>
  <c r="X103" i="38"/>
  <c r="X99" i="38"/>
  <c r="X104" i="38" s="1"/>
  <c r="X100" i="38"/>
  <c r="X105" i="38"/>
  <c r="X106" i="38"/>
  <c r="Y98" i="38"/>
  <c r="Y103" i="38"/>
  <c r="Y99" i="38"/>
  <c r="Y104" i="38"/>
  <c r="Y106" i="38" s="1"/>
  <c r="Y100" i="38"/>
  <c r="Y105" i="38"/>
  <c r="AB98" i="38"/>
  <c r="AB103" i="38"/>
  <c r="AB99" i="38"/>
  <c r="AB104" i="38" s="1"/>
  <c r="AB106" i="38" s="1"/>
  <c r="AB100" i="38"/>
  <c r="AB105" i="38"/>
  <c r="AC98" i="38"/>
  <c r="AC103" i="38"/>
  <c r="AC99" i="38"/>
  <c r="AC104" i="38" s="1"/>
  <c r="AC106" i="38" s="1"/>
  <c r="AC100" i="38"/>
  <c r="AC105" i="38"/>
  <c r="AD98" i="38"/>
  <c r="AD103" i="38" s="1"/>
  <c r="AD99" i="38"/>
  <c r="AD104" i="38"/>
  <c r="AD100" i="38"/>
  <c r="AD105" i="38" s="1"/>
  <c r="AE98" i="38"/>
  <c r="AE103" i="38"/>
  <c r="AE99" i="38"/>
  <c r="AE104" i="38"/>
  <c r="AE100" i="38"/>
  <c r="AE105" i="38"/>
  <c r="AF98" i="38"/>
  <c r="AF103" i="38"/>
  <c r="AF99" i="38"/>
  <c r="AF104" i="38" s="1"/>
  <c r="AF100" i="38"/>
  <c r="AF105" i="38"/>
  <c r="AF106" i="38" s="1"/>
  <c r="AG98" i="38"/>
  <c r="AG103" i="38"/>
  <c r="AG99" i="38"/>
  <c r="AG104" i="38" s="1"/>
  <c r="AG100" i="38"/>
  <c r="AG105" i="38"/>
  <c r="AG106" i="38"/>
  <c r="AH98" i="38"/>
  <c r="AH103" i="38" s="1"/>
  <c r="AH99" i="38"/>
  <c r="AH104" i="38"/>
  <c r="AH100" i="38"/>
  <c r="AH105" i="38" s="1"/>
  <c r="AI98" i="38"/>
  <c r="AI103" i="38" s="1"/>
  <c r="AI99" i="38"/>
  <c r="AI104" i="38"/>
  <c r="AI100" i="38"/>
  <c r="AI105" i="38" s="1"/>
  <c r="AJ98" i="38"/>
  <c r="AJ103" i="38"/>
  <c r="AJ99" i="38"/>
  <c r="AJ104" i="38" s="1"/>
  <c r="AJ100" i="38"/>
  <c r="AJ105" i="38"/>
  <c r="AJ106" i="38"/>
  <c r="AK98" i="38"/>
  <c r="AK103" i="38"/>
  <c r="AK99" i="38"/>
  <c r="AK104" i="38"/>
  <c r="AK106" i="38" s="1"/>
  <c r="AK100" i="38"/>
  <c r="AK105" i="38"/>
  <c r="AN98" i="38"/>
  <c r="AN103" i="38"/>
  <c r="AN99" i="38"/>
  <c r="AN104" i="38" s="1"/>
  <c r="AN106" i="38" s="1"/>
  <c r="AN100" i="38"/>
  <c r="AN105" i="38"/>
  <c r="AO98" i="38"/>
  <c r="AO103" i="38"/>
  <c r="AO99" i="38"/>
  <c r="AO104" i="38" s="1"/>
  <c r="AO106" i="38" s="1"/>
  <c r="AO100" i="38"/>
  <c r="AO105" i="38"/>
  <c r="AP98" i="38"/>
  <c r="AP103" i="38" s="1"/>
  <c r="AP99" i="38"/>
  <c r="AP104" i="38"/>
  <c r="AP100" i="38"/>
  <c r="AP105" i="38" s="1"/>
  <c r="AQ98" i="38"/>
  <c r="AQ103" i="38"/>
  <c r="AQ99" i="38"/>
  <c r="AQ104" i="38"/>
  <c r="AQ100" i="38"/>
  <c r="AQ105" i="38"/>
  <c r="AR98" i="38"/>
  <c r="AR103" i="38"/>
  <c r="AR99" i="38"/>
  <c r="AR104" i="38" s="1"/>
  <c r="AR100" i="38"/>
  <c r="AR105" i="38"/>
  <c r="AR106" i="38" s="1"/>
  <c r="AS98" i="38"/>
  <c r="AS103" i="38"/>
  <c r="AS99" i="38"/>
  <c r="AS104" i="38" s="1"/>
  <c r="AS100" i="38"/>
  <c r="AS105" i="38"/>
  <c r="AS106" i="38"/>
  <c r="AT98" i="38"/>
  <c r="AT103" i="38" s="1"/>
  <c r="AT99" i="38"/>
  <c r="AT104" i="38"/>
  <c r="AT100" i="38"/>
  <c r="AT105" i="38" s="1"/>
  <c r="AU98" i="38"/>
  <c r="AU103" i="38" s="1"/>
  <c r="AU99" i="38"/>
  <c r="AU104" i="38"/>
  <c r="AU100" i="38"/>
  <c r="AU105" i="38" s="1"/>
  <c r="AV98" i="38"/>
  <c r="AV103" i="38"/>
  <c r="AV99" i="38"/>
  <c r="AV104" i="38" s="1"/>
  <c r="AV100" i="38"/>
  <c r="AV105" i="38"/>
  <c r="AV106" i="38"/>
  <c r="AW98" i="38"/>
  <c r="AW103" i="38"/>
  <c r="AW99" i="38"/>
  <c r="AW104" i="38"/>
  <c r="AW106" i="38" s="1"/>
  <c r="AW100" i="38"/>
  <c r="AW105" i="38"/>
  <c r="P108" i="38"/>
  <c r="P113" i="38" s="1"/>
  <c r="P116" i="38" s="1"/>
  <c r="P109" i="38"/>
  <c r="P114" i="38"/>
  <c r="P110" i="38"/>
  <c r="P115" i="38" s="1"/>
  <c r="Q108" i="38"/>
  <c r="Q113" i="38"/>
  <c r="Q109" i="38"/>
  <c r="Q114" i="38" s="1"/>
  <c r="Q110" i="38"/>
  <c r="Q115" i="38"/>
  <c r="Q116" i="38"/>
  <c r="R108" i="38"/>
  <c r="R113" i="38"/>
  <c r="R109" i="38"/>
  <c r="R114" i="38"/>
  <c r="R116" i="38" s="1"/>
  <c r="R110" i="38"/>
  <c r="R115" i="38"/>
  <c r="S108" i="38"/>
  <c r="S113" i="38" s="1"/>
  <c r="S116" i="38" s="1"/>
  <c r="S109" i="38"/>
  <c r="S114" i="38"/>
  <c r="S110" i="38"/>
  <c r="S115" i="38" s="1"/>
  <c r="T108" i="38"/>
  <c r="T113" i="38" s="1"/>
  <c r="T116" i="38" s="1"/>
  <c r="T109" i="38"/>
  <c r="T114" i="38"/>
  <c r="T110" i="38"/>
  <c r="T115" i="38" s="1"/>
  <c r="U108" i="38"/>
  <c r="U113" i="38"/>
  <c r="U109" i="38"/>
  <c r="U114" i="38" s="1"/>
  <c r="U116" i="38" s="1"/>
  <c r="U110" i="38"/>
  <c r="U115" i="38"/>
  <c r="V108" i="38"/>
  <c r="V113" i="38"/>
  <c r="V109" i="38"/>
  <c r="V114" i="38"/>
  <c r="V116" i="38" s="1"/>
  <c r="V110" i="38"/>
  <c r="V115" i="38"/>
  <c r="W108" i="38"/>
  <c r="W113" i="38" s="1"/>
  <c r="W109" i="38"/>
  <c r="W114" i="38"/>
  <c r="W110" i="38"/>
  <c r="W115" i="38" s="1"/>
  <c r="X108" i="38"/>
  <c r="X113" i="38"/>
  <c r="X109" i="38"/>
  <c r="X114" i="38"/>
  <c r="X110" i="38"/>
  <c r="X115" i="38"/>
  <c r="Y108" i="38"/>
  <c r="Y113" i="38"/>
  <c r="Y109" i="38"/>
  <c r="Y114" i="38" s="1"/>
  <c r="Y116" i="38" s="1"/>
  <c r="Y110" i="38"/>
  <c r="Y115" i="38"/>
  <c r="AB108" i="38"/>
  <c r="AB113" i="38"/>
  <c r="AB109" i="38"/>
  <c r="AB114" i="38"/>
  <c r="AB110" i="38"/>
  <c r="AB115" i="38"/>
  <c r="AC108" i="38"/>
  <c r="AC113" i="38"/>
  <c r="AC109" i="38"/>
  <c r="AC114" i="38" s="1"/>
  <c r="AC116" i="38" s="1"/>
  <c r="AC110" i="38"/>
  <c r="AC115" i="38"/>
  <c r="AD108" i="38"/>
  <c r="AD113" i="38"/>
  <c r="AD109" i="38"/>
  <c r="AD114" i="38" s="1"/>
  <c r="AD116" i="38" s="1"/>
  <c r="AD110" i="38"/>
  <c r="AD115" i="38"/>
  <c r="AE108" i="38"/>
  <c r="AE113" i="38" s="1"/>
  <c r="AE109" i="38"/>
  <c r="AE114" i="38"/>
  <c r="AE116" i="38" s="1"/>
  <c r="AE110" i="38"/>
  <c r="AE115" i="38" s="1"/>
  <c r="AF108" i="38"/>
  <c r="AF113" i="38"/>
  <c r="AF109" i="38"/>
  <c r="AF114" i="38"/>
  <c r="AF110" i="38"/>
  <c r="AF115" i="38"/>
  <c r="AG108" i="38"/>
  <c r="AG113" i="38" s="1"/>
  <c r="AG109" i="38"/>
  <c r="AG114" i="38" s="1"/>
  <c r="AG110" i="38"/>
  <c r="AG115" i="38" s="1"/>
  <c r="AH108" i="38"/>
  <c r="AH113" i="38"/>
  <c r="AH109" i="38"/>
  <c r="AH114" i="38" s="1"/>
  <c r="AH110" i="38"/>
  <c r="AH115" i="38"/>
  <c r="AI108" i="38"/>
  <c r="AI113" i="38" s="1"/>
  <c r="AI109" i="38"/>
  <c r="AI114" i="38"/>
  <c r="AI116" i="38" s="1"/>
  <c r="AI110" i="38"/>
  <c r="AI115" i="38" s="1"/>
  <c r="AJ108" i="38"/>
  <c r="AJ113" i="38"/>
  <c r="AJ109" i="38"/>
  <c r="AJ114" i="38"/>
  <c r="AJ110" i="38"/>
  <c r="AJ115" i="38"/>
  <c r="AK108" i="38"/>
  <c r="AK113" i="38" s="1"/>
  <c r="AK116" i="38" s="1"/>
  <c r="AK109" i="38"/>
  <c r="AK114" i="38" s="1"/>
  <c r="AK110" i="38"/>
  <c r="AK115" i="38" s="1"/>
  <c r="AN108" i="38"/>
  <c r="AN113" i="38" s="1"/>
  <c r="AN116" i="38" s="1"/>
  <c r="AN109" i="38"/>
  <c r="AN114" i="38"/>
  <c r="AN110" i="38"/>
  <c r="AN115" i="38" s="1"/>
  <c r="AO108" i="38"/>
  <c r="AO113" i="38"/>
  <c r="AO109" i="38"/>
  <c r="AO114" i="38" s="1"/>
  <c r="AO110" i="38"/>
  <c r="AO115" i="38" s="1"/>
  <c r="AP108" i="38"/>
  <c r="AP113" i="38"/>
  <c r="AP116" i="38" s="1"/>
  <c r="AP109" i="38"/>
  <c r="AP114" i="38"/>
  <c r="AP110" i="38"/>
  <c r="AP115" i="38"/>
  <c r="AQ108" i="38"/>
  <c r="AQ113" i="38" s="1"/>
  <c r="AQ109" i="38"/>
  <c r="AQ114" i="38" s="1"/>
  <c r="AQ116" i="38" s="1"/>
  <c r="AQ110" i="38"/>
  <c r="AQ115" i="38" s="1"/>
  <c r="AR108" i="38"/>
  <c r="AR113" i="38" s="1"/>
  <c r="AR116" i="38" s="1"/>
  <c r="AR109" i="38"/>
  <c r="AR114" i="38"/>
  <c r="AR110" i="38"/>
  <c r="AR115" i="38" s="1"/>
  <c r="AS108" i="38"/>
  <c r="AS113" i="38"/>
  <c r="AS109" i="38"/>
  <c r="AS114" i="38" s="1"/>
  <c r="AS110" i="38"/>
  <c r="AS115" i="38" s="1"/>
  <c r="AT108" i="38"/>
  <c r="AT113" i="38"/>
  <c r="AT116" i="38" s="1"/>
  <c r="AT109" i="38"/>
  <c r="AT114" i="38"/>
  <c r="AT110" i="38"/>
  <c r="AT115" i="38"/>
  <c r="AU108" i="38"/>
  <c r="AU113" i="38" s="1"/>
  <c r="AU109" i="38"/>
  <c r="AU114" i="38" s="1"/>
  <c r="AU116" i="38" s="1"/>
  <c r="AU110" i="38"/>
  <c r="AU115" i="38" s="1"/>
  <c r="AV108" i="38"/>
  <c r="AV113" i="38" s="1"/>
  <c r="AV109" i="38"/>
  <c r="AV114" i="38"/>
  <c r="AV110" i="38"/>
  <c r="AV115" i="38" s="1"/>
  <c r="AW108" i="38"/>
  <c r="AW113" i="38"/>
  <c r="AW109" i="38"/>
  <c r="AW114" i="38" s="1"/>
  <c r="AW110" i="38"/>
  <c r="AW115" i="38" s="1"/>
  <c r="P118" i="38"/>
  <c r="P123" i="38" s="1"/>
  <c r="P119" i="38"/>
  <c r="P124" i="38"/>
  <c r="P126" i="38" s="1"/>
  <c r="P120" i="38"/>
  <c r="P125" i="38" s="1"/>
  <c r="Q118" i="38"/>
  <c r="Q123" i="38"/>
  <c r="Q119" i="38"/>
  <c r="Q124" i="38"/>
  <c r="Q120" i="38"/>
  <c r="Q125" i="38"/>
  <c r="R118" i="38"/>
  <c r="R123" i="38" s="1"/>
  <c r="R126" i="38" s="1"/>
  <c r="R119" i="38"/>
  <c r="R124" i="38" s="1"/>
  <c r="R120" i="38"/>
  <c r="R125" i="38" s="1"/>
  <c r="S118" i="38"/>
  <c r="S123" i="38"/>
  <c r="S119" i="38"/>
  <c r="S124" i="38" s="1"/>
  <c r="S120" i="38"/>
  <c r="S125" i="38"/>
  <c r="T118" i="38"/>
  <c r="T123" i="38" s="1"/>
  <c r="T119" i="38"/>
  <c r="T124" i="38"/>
  <c r="T126" i="38" s="1"/>
  <c r="T120" i="38"/>
  <c r="T125" i="38" s="1"/>
  <c r="U118" i="38"/>
  <c r="U123" i="38"/>
  <c r="U119" i="38"/>
  <c r="U124" i="38"/>
  <c r="U120" i="38"/>
  <c r="U125" i="38"/>
  <c r="V118" i="38"/>
  <c r="V123" i="38" s="1"/>
  <c r="V119" i="38"/>
  <c r="V124" i="38" s="1"/>
  <c r="V120" i="38"/>
  <c r="V125" i="38" s="1"/>
  <c r="W118" i="38"/>
  <c r="W123" i="38"/>
  <c r="W119" i="38"/>
  <c r="W124" i="38" s="1"/>
  <c r="W120" i="38"/>
  <c r="W125" i="38"/>
  <c r="X118" i="38"/>
  <c r="X123" i="38" s="1"/>
  <c r="X119" i="38"/>
  <c r="X124" i="38"/>
  <c r="X126" i="38" s="1"/>
  <c r="X120" i="38"/>
  <c r="X125" i="38" s="1"/>
  <c r="Y118" i="38"/>
  <c r="Y123" i="38"/>
  <c r="Y119" i="38"/>
  <c r="Y124" i="38"/>
  <c r="Y120" i="38"/>
  <c r="Y125" i="38"/>
  <c r="AB118" i="38"/>
  <c r="AB123" i="38" s="1"/>
  <c r="AB119" i="38"/>
  <c r="AB124" i="38" s="1"/>
  <c r="AB126" i="38" s="1"/>
  <c r="AB120" i="38"/>
  <c r="AB125" i="38" s="1"/>
  <c r="AC118" i="38"/>
  <c r="AC123" i="38" s="1"/>
  <c r="AC126" i="38" s="1"/>
  <c r="AC119" i="38"/>
  <c r="AC124" i="38"/>
  <c r="AC120" i="38"/>
  <c r="AC125" i="38" s="1"/>
  <c r="AD118" i="38"/>
  <c r="AD123" i="38"/>
  <c r="AD119" i="38"/>
  <c r="AD124" i="38" s="1"/>
  <c r="AD120" i="38"/>
  <c r="AD125" i="38" s="1"/>
  <c r="AE118" i="38"/>
  <c r="AE123" i="38" s="1"/>
  <c r="AE126" i="38" s="1"/>
  <c r="AE119" i="38"/>
  <c r="AE124" i="38"/>
  <c r="AE120" i="38"/>
  <c r="AE125" i="38" s="1"/>
  <c r="AF118" i="38"/>
  <c r="AF123" i="38"/>
  <c r="AF119" i="38"/>
  <c r="AF124" i="38" s="1"/>
  <c r="AF120" i="38"/>
  <c r="AF125" i="38"/>
  <c r="AG118" i="38"/>
  <c r="AG123" i="38"/>
  <c r="AG119" i="38"/>
  <c r="AG124" i="38" s="1"/>
  <c r="AG126" i="38" s="1"/>
  <c r="AG120" i="38"/>
  <c r="AG125" i="38"/>
  <c r="AH118" i="38"/>
  <c r="AH123" i="38" s="1"/>
  <c r="AH119" i="38"/>
  <c r="AH124" i="38"/>
  <c r="AH120" i="38"/>
  <c r="AH125" i="38" s="1"/>
  <c r="AI118" i="38"/>
  <c r="AI123" i="38" s="1"/>
  <c r="AI126" i="38" s="1"/>
  <c r="AI119" i="38"/>
  <c r="AI124" i="38"/>
  <c r="AI120" i="38"/>
  <c r="AI125" i="38" s="1"/>
  <c r="AJ118" i="38"/>
  <c r="AJ123" i="38"/>
  <c r="AJ119" i="38"/>
  <c r="AJ124" i="38" s="1"/>
  <c r="AJ120" i="38"/>
  <c r="AJ125" i="38"/>
  <c r="AK118" i="38"/>
  <c r="AK123" i="38"/>
  <c r="AK119" i="38"/>
  <c r="AK124" i="38" s="1"/>
  <c r="AK120" i="38"/>
  <c r="AK125" i="38"/>
  <c r="AK126" i="38"/>
  <c r="AN118" i="38"/>
  <c r="AN123" i="38"/>
  <c r="AN119" i="38"/>
  <c r="AN124" i="38" s="1"/>
  <c r="AN120" i="38"/>
  <c r="AN125" i="38"/>
  <c r="AO118" i="38"/>
  <c r="AO123" i="38"/>
  <c r="AO119" i="38"/>
  <c r="AO124" i="38" s="1"/>
  <c r="AO126" i="38" s="1"/>
  <c r="AO120" i="38"/>
  <c r="AO125" i="38"/>
  <c r="AP118" i="38"/>
  <c r="AP123" i="38" s="1"/>
  <c r="AP126" i="38" s="1"/>
  <c r="AP119" i="38"/>
  <c r="AP124" i="38"/>
  <c r="AP120" i="38"/>
  <c r="AP125" i="38" s="1"/>
  <c r="AQ118" i="38"/>
  <c r="AQ123" i="38" s="1"/>
  <c r="AQ126" i="38" s="1"/>
  <c r="AQ119" i="38"/>
  <c r="AQ124" i="38"/>
  <c r="AQ120" i="38"/>
  <c r="AQ125" i="38" s="1"/>
  <c r="AR118" i="38"/>
  <c r="AR123" i="38"/>
  <c r="AR119" i="38"/>
  <c r="AR124" i="38" s="1"/>
  <c r="AR120" i="38"/>
  <c r="AR125" i="38"/>
  <c r="AS118" i="38"/>
  <c r="AS123" i="38"/>
  <c r="AS119" i="38"/>
  <c r="AS124" i="38" s="1"/>
  <c r="AS126" i="38" s="1"/>
  <c r="AS120" i="38"/>
  <c r="AS125" i="38"/>
  <c r="AT118" i="38"/>
  <c r="AT123" i="38" s="1"/>
  <c r="AT126" i="38" s="1"/>
  <c r="AT119" i="38"/>
  <c r="AT124" i="38"/>
  <c r="AT120" i="38"/>
  <c r="AT125" i="38" s="1"/>
  <c r="AU118" i="38"/>
  <c r="AU123" i="38" s="1"/>
  <c r="AU126" i="38" s="1"/>
  <c r="AU119" i="38"/>
  <c r="AU124" i="38"/>
  <c r="AU120" i="38"/>
  <c r="AU125" i="38" s="1"/>
  <c r="AV118" i="38"/>
  <c r="AV123" i="38"/>
  <c r="AV126" i="38" s="1"/>
  <c r="AV119" i="38"/>
  <c r="AV124" i="38" s="1"/>
  <c r="AV120" i="38"/>
  <c r="AV125" i="38"/>
  <c r="AW118" i="38"/>
  <c r="AW123" i="38"/>
  <c r="AW119" i="38"/>
  <c r="AW124" i="38" s="1"/>
  <c r="AW126" i="38" s="1"/>
  <c r="AW120" i="38"/>
  <c r="AW125" i="38"/>
  <c r="P128" i="38"/>
  <c r="P133" i="38" s="1"/>
  <c r="P136" i="38" s="1"/>
  <c r="P129" i="38"/>
  <c r="P134" i="38"/>
  <c r="P130" i="38"/>
  <c r="P135" i="38" s="1"/>
  <c r="Q128" i="38"/>
  <c r="Q133" i="38"/>
  <c r="Q129" i="38"/>
  <c r="Q134" i="38" s="1"/>
  <c r="Q130" i="38"/>
  <c r="Q135" i="38"/>
  <c r="R128" i="38"/>
  <c r="R133" i="38"/>
  <c r="R129" i="38"/>
  <c r="R134" i="38" s="1"/>
  <c r="R130" i="38"/>
  <c r="R135" i="38"/>
  <c r="R136" i="38"/>
  <c r="S128" i="38"/>
  <c r="S133" i="38" s="1"/>
  <c r="S129" i="38"/>
  <c r="S134" i="38"/>
  <c r="S130" i="38"/>
  <c r="S135" i="38" s="1"/>
  <c r="T128" i="38"/>
  <c r="T133" i="38" s="1"/>
  <c r="T129" i="38"/>
  <c r="T134" i="38"/>
  <c r="T130" i="38"/>
  <c r="T135" i="38" s="1"/>
  <c r="U128" i="38"/>
  <c r="U133" i="38"/>
  <c r="U129" i="38"/>
  <c r="U134" i="38" s="1"/>
  <c r="U130" i="38"/>
  <c r="U135" i="38"/>
  <c r="V128" i="38"/>
  <c r="V133" i="38"/>
  <c r="V129" i="38"/>
  <c r="V134" i="38" s="1"/>
  <c r="V136" i="38" s="1"/>
  <c r="V130" i="38"/>
  <c r="V135" i="38"/>
  <c r="W128" i="38"/>
  <c r="W133" i="38" s="1"/>
  <c r="W136" i="38" s="1"/>
  <c r="W129" i="38"/>
  <c r="W134" i="38"/>
  <c r="W130" i="38"/>
  <c r="W135" i="38" s="1"/>
  <c r="X128" i="38"/>
  <c r="X133" i="38" s="1"/>
  <c r="X136" i="38" s="1"/>
  <c r="X129" i="38"/>
  <c r="X134" i="38"/>
  <c r="X130" i="38"/>
  <c r="X135" i="38" s="1"/>
  <c r="Y128" i="38"/>
  <c r="Y133" i="38"/>
  <c r="Y129" i="38"/>
  <c r="Y134" i="38" s="1"/>
  <c r="Y130" i="38"/>
  <c r="Y135" i="38"/>
  <c r="AB128" i="38"/>
  <c r="AB133" i="38" s="1"/>
  <c r="AB129" i="38"/>
  <c r="AB134" i="38"/>
  <c r="AB130" i="38"/>
  <c r="AB135" i="38" s="1"/>
  <c r="AC128" i="38"/>
  <c r="AC133" i="38"/>
  <c r="AC129" i="38"/>
  <c r="AC134" i="38" s="1"/>
  <c r="AC130" i="38"/>
  <c r="AC135" i="38"/>
  <c r="AD128" i="38"/>
  <c r="AD133" i="38"/>
  <c r="AD129" i="38"/>
  <c r="AD134" i="38" s="1"/>
  <c r="AD136" i="38" s="1"/>
  <c r="AD130" i="38"/>
  <c r="AD135" i="38"/>
  <c r="AE128" i="38"/>
  <c r="AE133" i="38" s="1"/>
  <c r="AE136" i="38" s="1"/>
  <c r="AE129" i="38"/>
  <c r="AE134" i="38"/>
  <c r="AE130" i="38"/>
  <c r="AE135" i="38" s="1"/>
  <c r="AF128" i="38"/>
  <c r="AF133" i="38" s="1"/>
  <c r="AF136" i="38" s="1"/>
  <c r="AF129" i="38"/>
  <c r="AF134" i="38"/>
  <c r="AF130" i="38"/>
  <c r="AF135" i="38" s="1"/>
  <c r="AG128" i="38"/>
  <c r="AG133" i="38"/>
  <c r="AG129" i="38"/>
  <c r="AG134" i="38" s="1"/>
  <c r="AG130" i="38"/>
  <c r="AG135" i="38"/>
  <c r="AH128" i="38"/>
  <c r="AH133" i="38"/>
  <c r="AH129" i="38"/>
  <c r="AH134" i="38" s="1"/>
  <c r="AH136" i="38" s="1"/>
  <c r="AH130" i="38"/>
  <c r="AH135" i="38"/>
  <c r="AI128" i="38"/>
  <c r="AI133" i="38" s="1"/>
  <c r="AI136" i="38" s="1"/>
  <c r="AI129" i="38"/>
  <c r="AI134" i="38"/>
  <c r="AI130" i="38"/>
  <c r="AI135" i="38" s="1"/>
  <c r="AJ128" i="38"/>
  <c r="AJ133" i="38" s="1"/>
  <c r="AJ136" i="38" s="1"/>
  <c r="AJ129" i="38"/>
  <c r="AJ134" i="38"/>
  <c r="AJ130" i="38"/>
  <c r="AJ135" i="38" s="1"/>
  <c r="AK128" i="38"/>
  <c r="AK133" i="38"/>
  <c r="AK129" i="38"/>
  <c r="AK134" i="38" s="1"/>
  <c r="AK130" i="38"/>
  <c r="AK135" i="38"/>
  <c r="AN128" i="38"/>
  <c r="AN133" i="38" s="1"/>
  <c r="AN129" i="38"/>
  <c r="AN134" i="38"/>
  <c r="AN130" i="38"/>
  <c r="AN135" i="38" s="1"/>
  <c r="AO128" i="38"/>
  <c r="AO133" i="38"/>
  <c r="AO129" i="38"/>
  <c r="AO134" i="38" s="1"/>
  <c r="AO130" i="38"/>
  <c r="AO135" i="38"/>
  <c r="AP128" i="38"/>
  <c r="AP133" i="38"/>
  <c r="AP129" i="38"/>
  <c r="AP134" i="38" s="1"/>
  <c r="AP136" i="38" s="1"/>
  <c r="AP130" i="38"/>
  <c r="AP135" i="38"/>
  <c r="AQ128" i="38"/>
  <c r="AQ133" i="38" s="1"/>
  <c r="AQ136" i="38" s="1"/>
  <c r="AQ129" i="38"/>
  <c r="AQ134" i="38"/>
  <c r="AQ130" i="38"/>
  <c r="AQ135" i="38" s="1"/>
  <c r="AR128" i="38"/>
  <c r="AR133" i="38" s="1"/>
  <c r="AR136" i="38" s="1"/>
  <c r="AR129" i="38"/>
  <c r="AR134" i="38"/>
  <c r="AR130" i="38"/>
  <c r="AR135" i="38" s="1"/>
  <c r="AS128" i="38"/>
  <c r="AS133" i="38"/>
  <c r="AS136" i="38" s="1"/>
  <c r="AS129" i="38"/>
  <c r="AS134" i="38" s="1"/>
  <c r="AS130" i="38"/>
  <c r="AS135" i="38"/>
  <c r="AT128" i="38"/>
  <c r="AT133" i="38"/>
  <c r="AT129" i="38"/>
  <c r="AT134" i="38" s="1"/>
  <c r="AT136" i="38" s="1"/>
  <c r="AT130" i="38"/>
  <c r="AT135" i="38"/>
  <c r="AU128" i="38"/>
  <c r="AU133" i="38" s="1"/>
  <c r="AU129" i="38"/>
  <c r="AU134" i="38"/>
  <c r="AU130" i="38"/>
  <c r="AU135" i="38" s="1"/>
  <c r="AV128" i="38"/>
  <c r="AV133" i="38" s="1"/>
  <c r="AV136" i="38" s="1"/>
  <c r="AV129" i="38"/>
  <c r="AV134" i="38"/>
  <c r="AV130" i="38"/>
  <c r="AV135" i="38" s="1"/>
  <c r="AW128" i="38"/>
  <c r="AW133" i="38"/>
  <c r="AW129" i="38"/>
  <c r="AW134" i="38" s="1"/>
  <c r="AW130" i="38"/>
  <c r="AW135" i="38"/>
  <c r="P138" i="38"/>
  <c r="P143" i="38" s="1"/>
  <c r="P146" i="38" s="1"/>
  <c r="P139" i="38"/>
  <c r="P144" i="38"/>
  <c r="P140" i="38"/>
  <c r="P145" i="38" s="1"/>
  <c r="Q138" i="38"/>
  <c r="Q143" i="38" s="1"/>
  <c r="Q146" i="38" s="1"/>
  <c r="Q139" i="38"/>
  <c r="Q144" i="38"/>
  <c r="Q140" i="38"/>
  <c r="Q145" i="38" s="1"/>
  <c r="R138" i="38"/>
  <c r="R143" i="38"/>
  <c r="R139" i="38"/>
  <c r="R144" i="38" s="1"/>
  <c r="R140" i="38"/>
  <c r="R145" i="38"/>
  <c r="S138" i="38"/>
  <c r="S143" i="38"/>
  <c r="S139" i="38"/>
  <c r="S144" i="38" s="1"/>
  <c r="S146" i="38" s="1"/>
  <c r="S140" i="38"/>
  <c r="S145" i="38"/>
  <c r="T138" i="38"/>
  <c r="T143" i="38" s="1"/>
  <c r="T146" i="38" s="1"/>
  <c r="T139" i="38"/>
  <c r="T144" i="38"/>
  <c r="T140" i="38"/>
  <c r="T145" i="38" s="1"/>
  <c r="U138" i="38"/>
  <c r="U143" i="38" s="1"/>
  <c r="U146" i="38" s="1"/>
  <c r="U139" i="38"/>
  <c r="U144" i="38"/>
  <c r="U140" i="38"/>
  <c r="U145" i="38" s="1"/>
  <c r="V138" i="38"/>
  <c r="V143" i="38"/>
  <c r="V146" i="38" s="1"/>
  <c r="V139" i="38"/>
  <c r="V144" i="38" s="1"/>
  <c r="V140" i="38"/>
  <c r="V145" i="38"/>
  <c r="W138" i="38"/>
  <c r="W143" i="38"/>
  <c r="W139" i="38"/>
  <c r="W144" i="38" s="1"/>
  <c r="W146" i="38" s="1"/>
  <c r="W140" i="38"/>
  <c r="W145" i="38"/>
  <c r="X138" i="38"/>
  <c r="X143" i="38" s="1"/>
  <c r="X139" i="38"/>
  <c r="X144" i="38"/>
  <c r="X140" i="38"/>
  <c r="X145" i="38" s="1"/>
  <c r="Y138" i="38"/>
  <c r="Y143" i="38" s="1"/>
  <c r="Y146" i="38" s="1"/>
  <c r="Y139" i="38"/>
  <c r="Y144" i="38"/>
  <c r="Y140" i="38"/>
  <c r="Y145" i="38" s="1"/>
  <c r="AB138" i="38"/>
  <c r="AB143" i="38" s="1"/>
  <c r="AB146" i="38" s="1"/>
  <c r="AB139" i="38"/>
  <c r="AB144" i="38"/>
  <c r="AB140" i="38"/>
  <c r="AB145" i="38" s="1"/>
  <c r="AC138" i="38"/>
  <c r="AC143" i="38" s="1"/>
  <c r="AC146" i="38" s="1"/>
  <c r="AC139" i="38"/>
  <c r="AC144" i="38"/>
  <c r="AC140" i="38"/>
  <c r="AC145" i="38" s="1"/>
  <c r="AD138" i="38"/>
  <c r="AD143" i="38"/>
  <c r="AD146" i="38" s="1"/>
  <c r="AD139" i="38"/>
  <c r="AD144" i="38" s="1"/>
  <c r="AD140" i="38"/>
  <c r="AD145" i="38"/>
  <c r="AE138" i="38"/>
  <c r="AE143" i="38"/>
  <c r="AE139" i="38"/>
  <c r="AE144" i="38" s="1"/>
  <c r="AE146" i="38" s="1"/>
  <c r="AE140" i="38"/>
  <c r="AE145" i="38"/>
  <c r="AF138" i="38"/>
  <c r="AF143" i="38" s="1"/>
  <c r="AF139" i="38"/>
  <c r="AF144" i="38"/>
  <c r="AF140" i="38"/>
  <c r="AF145" i="38" s="1"/>
  <c r="AG138" i="38"/>
  <c r="AG143" i="38" s="1"/>
  <c r="AG146" i="38" s="1"/>
  <c r="AG139" i="38"/>
  <c r="AG144" i="38"/>
  <c r="AG140" i="38"/>
  <c r="AG145" i="38" s="1"/>
  <c r="AH138" i="38"/>
  <c r="AH143" i="38"/>
  <c r="AH139" i="38"/>
  <c r="AH144" i="38" s="1"/>
  <c r="AH146" i="38" s="1"/>
  <c r="AH140" i="38"/>
  <c r="AH145" i="38"/>
  <c r="AI138" i="38"/>
  <c r="AI143" i="38"/>
  <c r="AI139" i="38"/>
  <c r="AI144" i="38"/>
  <c r="AI146" i="38" s="1"/>
  <c r="AI140" i="38"/>
  <c r="AI145" i="38"/>
  <c r="AJ138" i="38"/>
  <c r="AJ143" i="38" s="1"/>
  <c r="AJ146" i="38" s="1"/>
  <c r="AJ139" i="38"/>
  <c r="AJ144" i="38"/>
  <c r="AJ140" i="38"/>
  <c r="AJ145" i="38" s="1"/>
  <c r="AK138" i="38"/>
  <c r="AK143" i="38"/>
  <c r="AK139" i="38"/>
  <c r="AK144" i="38"/>
  <c r="AK140" i="38"/>
  <c r="AK145" i="38"/>
  <c r="AN138" i="38"/>
  <c r="AN143" i="38" s="1"/>
  <c r="AN139" i="38"/>
  <c r="AN144" i="38"/>
  <c r="AN140" i="38"/>
  <c r="AN145" i="38" s="1"/>
  <c r="AO138" i="38"/>
  <c r="AO143" i="38"/>
  <c r="AO139" i="38"/>
  <c r="AO144" i="38"/>
  <c r="AO140" i="38"/>
  <c r="AO145" i="38"/>
  <c r="AP138" i="38"/>
  <c r="AP143" i="38"/>
  <c r="AP139" i="38"/>
  <c r="AP144" i="38" s="1"/>
  <c r="AP146" i="38" s="1"/>
  <c r="AP140" i="38"/>
  <c r="AP145" i="38"/>
  <c r="AQ138" i="38"/>
  <c r="AQ143" i="38"/>
  <c r="AQ139" i="38"/>
  <c r="AQ144" i="38" s="1"/>
  <c r="AQ146" i="38" s="1"/>
  <c r="AQ140" i="38"/>
  <c r="AQ145" i="38"/>
  <c r="AR138" i="38"/>
  <c r="AR143" i="38" s="1"/>
  <c r="AR139" i="38"/>
  <c r="AR144" i="38"/>
  <c r="AR140" i="38"/>
  <c r="AR145" i="38" s="1"/>
  <c r="AS138" i="38"/>
  <c r="AS143" i="38"/>
  <c r="AS139" i="38"/>
  <c r="AS144" i="38"/>
  <c r="AS140" i="38"/>
  <c r="AS145" i="38"/>
  <c r="AT138" i="38"/>
  <c r="AT143" i="38"/>
  <c r="AT139" i="38"/>
  <c r="AT144" i="38" s="1"/>
  <c r="AT140" i="38"/>
  <c r="AT145" i="38"/>
  <c r="AT146" i="38"/>
  <c r="AU138" i="38"/>
  <c r="AU143" i="38"/>
  <c r="AU139" i="38"/>
  <c r="AU144" i="38"/>
  <c r="AU146" i="38" s="1"/>
  <c r="AU140" i="38"/>
  <c r="AU145" i="38"/>
  <c r="AV138" i="38"/>
  <c r="AV143" i="38" s="1"/>
  <c r="AV146" i="38" s="1"/>
  <c r="AV139" i="38"/>
  <c r="AV144" i="38"/>
  <c r="AV140" i="38"/>
  <c r="AV145" i="38" s="1"/>
  <c r="AW138" i="38"/>
  <c r="AW143" i="38" s="1"/>
  <c r="AW146" i="38" s="1"/>
  <c r="AW139" i="38"/>
  <c r="AW144" i="38"/>
  <c r="AW140" i="38"/>
  <c r="AW145" i="38" s="1"/>
  <c r="P148" i="38"/>
  <c r="P153" i="38"/>
  <c r="P149" i="38"/>
  <c r="P154" i="38"/>
  <c r="P156" i="38" s="1"/>
  <c r="P150" i="38"/>
  <c r="P155" i="38"/>
  <c r="Q148" i="38"/>
  <c r="Q153" i="38" s="1"/>
  <c r="Q156" i="38" s="1"/>
  <c r="Q149" i="38"/>
  <c r="Q154" i="38"/>
  <c r="Q150" i="38"/>
  <c r="Q155" i="38" s="1"/>
  <c r="R148" i="38"/>
  <c r="R153" i="38"/>
  <c r="R149" i="38"/>
  <c r="R154" i="38"/>
  <c r="R150" i="38"/>
  <c r="R155" i="38"/>
  <c r="S148" i="38"/>
  <c r="S153" i="38"/>
  <c r="S149" i="38"/>
  <c r="S154" i="38" s="1"/>
  <c r="S150" i="38"/>
  <c r="S155" i="38" s="1"/>
  <c r="T148" i="38"/>
  <c r="T153" i="38"/>
  <c r="T149" i="38"/>
  <c r="T154" i="38"/>
  <c r="T150" i="38"/>
  <c r="T155" i="38"/>
  <c r="U148" i="38"/>
  <c r="U153" i="38" s="1"/>
  <c r="U149" i="38"/>
  <c r="U154" i="38"/>
  <c r="U156" i="38" s="1"/>
  <c r="U150" i="38"/>
  <c r="U155" i="38" s="1"/>
  <c r="V148" i="38"/>
  <c r="V153" i="38"/>
  <c r="V149" i="38"/>
  <c r="V154" i="38"/>
  <c r="V150" i="38"/>
  <c r="V155" i="38"/>
  <c r="W148" i="38"/>
  <c r="W153" i="38"/>
  <c r="W149" i="38"/>
  <c r="W154" i="38" s="1"/>
  <c r="W150" i="38"/>
  <c r="W155" i="38"/>
  <c r="X148" i="38"/>
  <c r="X153" i="38"/>
  <c r="X149" i="38"/>
  <c r="X154" i="38" s="1"/>
  <c r="X156" i="38" s="1"/>
  <c r="X150" i="38"/>
  <c r="X155" i="38"/>
  <c r="Y148" i="38"/>
  <c r="Y153" i="38" s="1"/>
  <c r="Y149" i="38"/>
  <c r="Y154" i="38"/>
  <c r="Y150" i="38"/>
  <c r="Y155" i="38" s="1"/>
  <c r="AB148" i="38"/>
  <c r="AB153" i="38"/>
  <c r="AB149" i="38"/>
  <c r="AB154" i="38"/>
  <c r="AB156" i="38" s="1"/>
  <c r="AB150" i="38"/>
  <c r="AB155" i="38"/>
  <c r="AC148" i="38"/>
  <c r="AC153" i="38" s="1"/>
  <c r="AC149" i="38"/>
  <c r="AC154" i="38"/>
  <c r="AC150" i="38"/>
  <c r="AC155" i="38" s="1"/>
  <c r="AD148" i="38"/>
  <c r="AD153" i="38"/>
  <c r="AD149" i="38"/>
  <c r="AD154" i="38"/>
  <c r="AD150" i="38"/>
  <c r="AD155" i="38"/>
  <c r="AE148" i="38"/>
  <c r="AE153" i="38"/>
  <c r="AE149" i="38"/>
  <c r="AE154" i="38" s="1"/>
  <c r="AE156" i="38" s="1"/>
  <c r="AE150" i="38"/>
  <c r="AE155" i="38"/>
  <c r="AF148" i="38"/>
  <c r="AF153" i="38"/>
  <c r="AF149" i="38"/>
  <c r="AF154" i="38" s="1"/>
  <c r="AF150" i="38"/>
  <c r="AF155" i="38"/>
  <c r="AF156" i="38"/>
  <c r="AG148" i="38"/>
  <c r="AG153" i="38" s="1"/>
  <c r="AG149" i="38"/>
  <c r="AG154" i="38"/>
  <c r="AG150" i="38"/>
  <c r="AG155" i="38" s="1"/>
  <c r="AH148" i="38"/>
  <c r="AH153" i="38"/>
  <c r="AH149" i="38"/>
  <c r="AH154" i="38"/>
  <c r="AH150" i="38"/>
  <c r="AH155" i="38"/>
  <c r="AI148" i="38"/>
  <c r="AI153" i="38"/>
  <c r="AI149" i="38"/>
  <c r="AI154" i="38" s="1"/>
  <c r="AI150" i="38"/>
  <c r="AI155" i="38"/>
  <c r="AI156" i="38"/>
  <c r="AJ148" i="38"/>
  <c r="AJ153" i="38"/>
  <c r="AJ149" i="38"/>
  <c r="AJ154" i="38"/>
  <c r="AJ156" i="38" s="1"/>
  <c r="AJ150" i="38"/>
  <c r="AJ155" i="38"/>
  <c r="AK148" i="38"/>
  <c r="AK153" i="38" s="1"/>
  <c r="AK156" i="38" s="1"/>
  <c r="AK149" i="38"/>
  <c r="AK154" i="38"/>
  <c r="AK150" i="38"/>
  <c r="AK155" i="38" s="1"/>
  <c r="AN148" i="38"/>
  <c r="AN153" i="38"/>
  <c r="AN149" i="38"/>
  <c r="AN154" i="38" s="1"/>
  <c r="AN156" i="38" s="1"/>
  <c r="AN150" i="38"/>
  <c r="AN155" i="38"/>
  <c r="AO148" i="38"/>
  <c r="AO153" i="38" s="1"/>
  <c r="AO149" i="38"/>
  <c r="AO154" i="38"/>
  <c r="AO150" i="38"/>
  <c r="AO155" i="38" s="1"/>
  <c r="AP148" i="38"/>
  <c r="AP153" i="38"/>
  <c r="AP149" i="38"/>
  <c r="AP154" i="38"/>
  <c r="AP150" i="38"/>
  <c r="AP155" i="38"/>
  <c r="AQ148" i="38"/>
  <c r="AQ153" i="38"/>
  <c r="AQ149" i="38"/>
  <c r="AQ154" i="38" s="1"/>
  <c r="AQ150" i="38"/>
  <c r="AQ155" i="38"/>
  <c r="AQ156" i="38"/>
  <c r="AR148" i="38"/>
  <c r="AR153" i="38"/>
  <c r="AR149" i="38"/>
  <c r="AR154" i="38"/>
  <c r="AR156" i="38" s="1"/>
  <c r="AR150" i="38"/>
  <c r="AR155" i="38"/>
  <c r="AS148" i="38"/>
  <c r="AS153" i="38" s="1"/>
  <c r="AS156" i="38" s="1"/>
  <c r="AS149" i="38"/>
  <c r="AS154" i="38"/>
  <c r="AS150" i="38"/>
  <c r="AS155" i="38" s="1"/>
  <c r="AT148" i="38"/>
  <c r="AT153" i="38" s="1"/>
  <c r="AT156" i="38" s="1"/>
  <c r="AT149" i="38"/>
  <c r="AT154" i="38"/>
  <c r="AT150" i="38"/>
  <c r="AT155" i="38" s="1"/>
  <c r="AU148" i="38"/>
  <c r="AU153" i="38"/>
  <c r="AU149" i="38"/>
  <c r="AU154" i="38" s="1"/>
  <c r="AU156" i="38" s="1"/>
  <c r="AU150" i="38"/>
  <c r="AU155" i="38"/>
  <c r="AV148" i="38"/>
  <c r="AV153" i="38"/>
  <c r="AV149" i="38"/>
  <c r="AV154" i="38"/>
  <c r="AV156" i="38" s="1"/>
  <c r="AV150" i="38"/>
  <c r="AV155" i="38"/>
  <c r="AW148" i="38"/>
  <c r="AW153" i="38" s="1"/>
  <c r="AW156" i="38" s="1"/>
  <c r="AW149" i="38"/>
  <c r="AW154" i="38"/>
  <c r="AW150" i="38"/>
  <c r="AW155" i="38" s="1"/>
  <c r="P158" i="38"/>
  <c r="P163" i="38"/>
  <c r="P159" i="38"/>
  <c r="P164" i="38" s="1"/>
  <c r="P166" i="38" s="1"/>
  <c r="P160" i="38"/>
  <c r="P165" i="38"/>
  <c r="Q158" i="38"/>
  <c r="Q163" i="38"/>
  <c r="Q159" i="38"/>
  <c r="Q164" i="38"/>
  <c r="Q166" i="38" s="1"/>
  <c r="Q160" i="38"/>
  <c r="Q165" i="38"/>
  <c r="R158" i="38"/>
  <c r="R163" i="38" s="1"/>
  <c r="R159" i="38"/>
  <c r="R164" i="38"/>
  <c r="R160" i="38"/>
  <c r="R165" i="38" s="1"/>
  <c r="S158" i="38"/>
  <c r="S163" i="38"/>
  <c r="S159" i="38"/>
  <c r="S164" i="38"/>
  <c r="S160" i="38"/>
  <c r="S165" i="38"/>
  <c r="T158" i="38"/>
  <c r="T163" i="38"/>
  <c r="T159" i="38"/>
  <c r="T164" i="38" s="1"/>
  <c r="T166" i="38" s="1"/>
  <c r="T160" i="38"/>
  <c r="T165" i="38"/>
  <c r="U158" i="38"/>
  <c r="U163" i="38"/>
  <c r="U159" i="38"/>
  <c r="U164" i="38" s="1"/>
  <c r="U166" i="38" s="1"/>
  <c r="U160" i="38"/>
  <c r="U165" i="38"/>
  <c r="V158" i="38"/>
  <c r="V163" i="38" s="1"/>
  <c r="V159" i="38"/>
  <c r="V164" i="38"/>
  <c r="V160" i="38"/>
  <c r="V165" i="38" s="1"/>
  <c r="W158" i="38"/>
  <c r="W163" i="38"/>
  <c r="W159" i="38"/>
  <c r="W164" i="38"/>
  <c r="W160" i="38"/>
  <c r="W165" i="38"/>
  <c r="X158" i="38"/>
  <c r="X163" i="38"/>
  <c r="X159" i="38"/>
  <c r="X164" i="38" s="1"/>
  <c r="X160" i="38"/>
  <c r="X165" i="38"/>
  <c r="X166" i="38"/>
  <c r="Y158" i="38"/>
  <c r="Y163" i="38"/>
  <c r="Y159" i="38"/>
  <c r="Y164" i="38"/>
  <c r="Y166" i="38" s="1"/>
  <c r="Y160" i="38"/>
  <c r="Y165" i="38"/>
  <c r="AB158" i="38"/>
  <c r="AB163" i="38"/>
  <c r="AB159" i="38"/>
  <c r="AB164" i="38" s="1"/>
  <c r="AB166" i="38" s="1"/>
  <c r="AB160" i="38"/>
  <c r="AB165" i="38"/>
  <c r="AC158" i="38"/>
  <c r="AC163" i="38"/>
  <c r="AC159" i="38"/>
  <c r="AC164" i="38"/>
  <c r="AC166" i="38" s="1"/>
  <c r="AC160" i="38"/>
  <c r="AC165" i="38"/>
  <c r="AD158" i="38"/>
  <c r="AD163" i="38" s="1"/>
  <c r="AD159" i="38"/>
  <c r="AD164" i="38"/>
  <c r="AD160" i="38"/>
  <c r="AD165" i="38" s="1"/>
  <c r="AE158" i="38"/>
  <c r="AE163" i="38"/>
  <c r="AE159" i="38"/>
  <c r="AE164" i="38"/>
  <c r="AE160" i="38"/>
  <c r="AE165" i="38"/>
  <c r="AF158" i="38"/>
  <c r="AF163" i="38"/>
  <c r="AF159" i="38"/>
  <c r="AF164" i="38" s="1"/>
  <c r="AF160" i="38"/>
  <c r="AF165" i="38"/>
  <c r="AG158" i="38"/>
  <c r="AG163" i="38"/>
  <c r="AG159" i="38"/>
  <c r="AG164" i="38" s="1"/>
  <c r="AG166" i="38" s="1"/>
  <c r="AG160" i="38"/>
  <c r="AG165" i="38"/>
  <c r="AH158" i="38"/>
  <c r="AH163" i="38" s="1"/>
  <c r="AH159" i="38"/>
  <c r="AH164" i="38"/>
  <c r="AH160" i="38"/>
  <c r="AH165" i="38" s="1"/>
  <c r="AI158" i="38"/>
  <c r="AI163" i="38"/>
  <c r="AI159" i="38"/>
  <c r="AI164" i="38"/>
  <c r="AI160" i="38"/>
  <c r="AI165" i="38"/>
  <c r="AJ158" i="38"/>
  <c r="AJ163" i="38"/>
  <c r="AJ159" i="38"/>
  <c r="AJ164" i="38" s="1"/>
  <c r="AJ160" i="38"/>
  <c r="AJ165" i="38"/>
  <c r="AJ166" i="38"/>
  <c r="AK158" i="38"/>
  <c r="AK163" i="38"/>
  <c r="AK159" i="38"/>
  <c r="AK164" i="38"/>
  <c r="AK166" i="38" s="1"/>
  <c r="AK160" i="38"/>
  <c r="AK165" i="38"/>
  <c r="AN158" i="38"/>
  <c r="AN163" i="38"/>
  <c r="AN159" i="38"/>
  <c r="AN164" i="38" s="1"/>
  <c r="AN166" i="38" s="1"/>
  <c r="AN160" i="38"/>
  <c r="AN165" i="38"/>
  <c r="AO158" i="38"/>
  <c r="AO163" i="38"/>
  <c r="AO159" i="38"/>
  <c r="AO164" i="38"/>
  <c r="AO166" i="38" s="1"/>
  <c r="AO160" i="38"/>
  <c r="AO165" i="38"/>
  <c r="AP158" i="38"/>
  <c r="AP163" i="38" s="1"/>
  <c r="AP159" i="38"/>
  <c r="AP164" i="38"/>
  <c r="AP160" i="38"/>
  <c r="AP165" i="38" s="1"/>
  <c r="AQ158" i="38"/>
  <c r="AQ163" i="38"/>
  <c r="AQ159" i="38"/>
  <c r="AQ164" i="38"/>
  <c r="AQ160" i="38"/>
  <c r="AQ165" i="38"/>
  <c r="AR158" i="38"/>
  <c r="AR163" i="38"/>
  <c r="AR159" i="38"/>
  <c r="AR164" i="38" s="1"/>
  <c r="AR160" i="38"/>
  <c r="AR165" i="38"/>
  <c r="AS158" i="38"/>
  <c r="AS163" i="38"/>
  <c r="AS159" i="38"/>
  <c r="AS164" i="38" s="1"/>
  <c r="AS166" i="38" s="1"/>
  <c r="AS160" i="38"/>
  <c r="AS165" i="38"/>
  <c r="AT158" i="38"/>
  <c r="AT163" i="38" s="1"/>
  <c r="AT159" i="38"/>
  <c r="AT164" i="38"/>
  <c r="AT160" i="38"/>
  <c r="AT165" i="38" s="1"/>
  <c r="AU158" i="38"/>
  <c r="AU163" i="38"/>
  <c r="AU159" i="38"/>
  <c r="AU164" i="38"/>
  <c r="AU160" i="38"/>
  <c r="AU165" i="38"/>
  <c r="AV158" i="38"/>
  <c r="AV163" i="38"/>
  <c r="AV159" i="38"/>
  <c r="AV164" i="38" s="1"/>
  <c r="AV160" i="38"/>
  <c r="AV165" i="38"/>
  <c r="AV166" i="38"/>
  <c r="AW158" i="38"/>
  <c r="AW163" i="38"/>
  <c r="AW159" i="38"/>
  <c r="AW164" i="38"/>
  <c r="AW166" i="38" s="1"/>
  <c r="AW160" i="38"/>
  <c r="AW165" i="38"/>
  <c r="P168" i="38"/>
  <c r="P173" i="38"/>
  <c r="P169" i="38"/>
  <c r="P174" i="38"/>
  <c r="P170" i="38"/>
  <c r="P175" i="38"/>
  <c r="Q168" i="38"/>
  <c r="Q173" i="38"/>
  <c r="Q169" i="38"/>
  <c r="Q174" i="38" s="1"/>
  <c r="Q170" i="38"/>
  <c r="Q175" i="38"/>
  <c r="Q176" i="38"/>
  <c r="R168" i="38"/>
  <c r="R173" i="38"/>
  <c r="R169" i="38"/>
  <c r="R174" i="38"/>
  <c r="R176" i="38" s="1"/>
  <c r="R170" i="38"/>
  <c r="R175" i="38"/>
  <c r="S168" i="38"/>
  <c r="S173" i="38" s="1"/>
  <c r="S176" i="38" s="1"/>
  <c r="S169" i="38"/>
  <c r="S174" i="38"/>
  <c r="S170" i="38"/>
  <c r="S175" i="38" s="1"/>
  <c r="T168" i="38"/>
  <c r="T173" i="38" s="1"/>
  <c r="T176" i="38" s="1"/>
  <c r="T169" i="38"/>
  <c r="T174" i="38"/>
  <c r="T170" i="38"/>
  <c r="T175" i="38" s="1"/>
  <c r="U168" i="38"/>
  <c r="U173" i="38"/>
  <c r="U169" i="38"/>
  <c r="U174" i="38" s="1"/>
  <c r="U176" i="38" s="1"/>
  <c r="U170" i="38"/>
  <c r="U175" i="38"/>
  <c r="V168" i="38"/>
  <c r="V173" i="38"/>
  <c r="V169" i="38"/>
  <c r="V174" i="38"/>
  <c r="V176" i="38" s="1"/>
  <c r="V170" i="38"/>
  <c r="V175" i="38"/>
  <c r="W168" i="38"/>
  <c r="W173" i="38" s="1"/>
  <c r="W176" i="38" s="1"/>
  <c r="W169" i="38"/>
  <c r="W174" i="38"/>
  <c r="W170" i="38"/>
  <c r="W175" i="38" s="1"/>
  <c r="X168" i="38"/>
  <c r="X173" i="38"/>
  <c r="X169" i="38"/>
  <c r="X174" i="38"/>
  <c r="X170" i="38"/>
  <c r="X175" i="38"/>
  <c r="Y168" i="38"/>
  <c r="Y173" i="38"/>
  <c r="Y169" i="38"/>
  <c r="Y174" i="38" s="1"/>
  <c r="Y176" i="38" s="1"/>
  <c r="Y170" i="38"/>
  <c r="Y175" i="38"/>
  <c r="AB168" i="38"/>
  <c r="AB173" i="38"/>
  <c r="AB169" i="38"/>
  <c r="AB174" i="38"/>
  <c r="AB170" i="38"/>
  <c r="AB175" i="38"/>
  <c r="AC168" i="38"/>
  <c r="AC173" i="38"/>
  <c r="AC169" i="38"/>
  <c r="AC174" i="38" s="1"/>
  <c r="AC176" i="38" s="1"/>
  <c r="AC170" i="38"/>
  <c r="AC175" i="38"/>
  <c r="AD168" i="38"/>
  <c r="AD173" i="38"/>
  <c r="AD169" i="38"/>
  <c r="AD174" i="38"/>
  <c r="AD176" i="38" s="1"/>
  <c r="AD170" i="38"/>
  <c r="AD175" i="38"/>
  <c r="AE168" i="38"/>
  <c r="AE173" i="38" s="1"/>
  <c r="AE169" i="38"/>
  <c r="AE174" i="38"/>
  <c r="AE170" i="38"/>
  <c r="AE175" i="38" s="1"/>
  <c r="AF168" i="38"/>
  <c r="AF173" i="38"/>
  <c r="AF169" i="38"/>
  <c r="AF174" i="38"/>
  <c r="AF170" i="38"/>
  <c r="AF175" i="38"/>
  <c r="AG168" i="38"/>
  <c r="AG173" i="38"/>
  <c r="AG169" i="38"/>
  <c r="AG174" i="38" s="1"/>
  <c r="AG170" i="38"/>
  <c r="AG175" i="38"/>
  <c r="AH168" i="38"/>
  <c r="AH173" i="38"/>
  <c r="AH169" i="38"/>
  <c r="AH174" i="38" s="1"/>
  <c r="AH176" i="38" s="1"/>
  <c r="AH170" i="38"/>
  <c r="AH175" i="38"/>
  <c r="AI168" i="38"/>
  <c r="AI173" i="38" s="1"/>
  <c r="AI169" i="38"/>
  <c r="AI174" i="38"/>
  <c r="AI170" i="38"/>
  <c r="AI175" i="38" s="1"/>
  <c r="AJ168" i="38"/>
  <c r="AJ173" i="38"/>
  <c r="AJ169" i="38"/>
  <c r="AJ174" i="38"/>
  <c r="AJ170" i="38"/>
  <c r="AJ175" i="38"/>
  <c r="AK168" i="38"/>
  <c r="AK173" i="38"/>
  <c r="AK169" i="38"/>
  <c r="AK174" i="38" s="1"/>
  <c r="AK170" i="38"/>
  <c r="AK175" i="38"/>
  <c r="AK176" i="38"/>
  <c r="AN168" i="38"/>
  <c r="AN173" i="38"/>
  <c r="AN169" i="38"/>
  <c r="AN174" i="38"/>
  <c r="AN170" i="38"/>
  <c r="AN175" i="38"/>
  <c r="AO168" i="38"/>
  <c r="AO173" i="38"/>
  <c r="AO169" i="38"/>
  <c r="AO174" i="38" s="1"/>
  <c r="AO170" i="38"/>
  <c r="AO175" i="38"/>
  <c r="AO176" i="38"/>
  <c r="AP168" i="38"/>
  <c r="AP173" i="38"/>
  <c r="AP169" i="38"/>
  <c r="AP174" i="38"/>
  <c r="AP176" i="38" s="1"/>
  <c r="AP170" i="38"/>
  <c r="AP175" i="38"/>
  <c r="AQ168" i="38"/>
  <c r="AQ173" i="38" s="1"/>
  <c r="AQ176" i="38" s="1"/>
  <c r="AQ169" i="38"/>
  <c r="AQ174" i="38"/>
  <c r="AQ170" i="38"/>
  <c r="AQ175" i="38" s="1"/>
  <c r="AR168" i="38"/>
  <c r="AR173" i="38" s="1"/>
  <c r="AR169" i="38"/>
  <c r="AR174" i="38"/>
  <c r="AR170" i="38"/>
  <c r="AR175" i="38" s="1"/>
  <c r="AS168" i="38"/>
  <c r="AS173" i="38"/>
  <c r="AS169" i="38"/>
  <c r="AS174" i="38" s="1"/>
  <c r="AS176" i="38" s="1"/>
  <c r="AS170" i="38"/>
  <c r="AS175" i="38"/>
  <c r="AT168" i="38"/>
  <c r="AT173" i="38"/>
  <c r="AT169" i="38"/>
  <c r="AT174" i="38"/>
  <c r="AT176" i="38" s="1"/>
  <c r="AT170" i="38"/>
  <c r="AT175" i="38"/>
  <c r="AU168" i="38"/>
  <c r="AU173" i="38" s="1"/>
  <c r="AU176" i="38" s="1"/>
  <c r="AU169" i="38"/>
  <c r="AU174" i="38"/>
  <c r="AU170" i="38"/>
  <c r="AU175" i="38" s="1"/>
  <c r="AV168" i="38"/>
  <c r="AV173" i="38"/>
  <c r="AV169" i="38"/>
  <c r="AV174" i="38"/>
  <c r="AV170" i="38"/>
  <c r="AV175" i="38"/>
  <c r="AW168" i="38"/>
  <c r="AW173" i="38"/>
  <c r="AW169" i="38"/>
  <c r="AW174" i="38" s="1"/>
  <c r="AW176" i="38" s="1"/>
  <c r="AW170" i="38"/>
  <c r="AW175" i="38"/>
  <c r="P178" i="38"/>
  <c r="P183" i="38" s="1"/>
  <c r="P186" i="38" s="1"/>
  <c r="P179" i="38"/>
  <c r="P184" i="38"/>
  <c r="P180" i="38"/>
  <c r="P185" i="38" s="1"/>
  <c r="Q178" i="38"/>
  <c r="Q183" i="38" s="1"/>
  <c r="Q186" i="38" s="1"/>
  <c r="Q179" i="38"/>
  <c r="Q184" i="38"/>
  <c r="Q180" i="38"/>
  <c r="Q185" i="38" s="1"/>
  <c r="R178" i="38"/>
  <c r="R183" i="38"/>
  <c r="R179" i="38"/>
  <c r="R184" i="38" s="1"/>
  <c r="R186" i="38" s="1"/>
  <c r="R180" i="38"/>
  <c r="R185" i="38"/>
  <c r="S178" i="38"/>
  <c r="S183" i="38"/>
  <c r="S179" i="38"/>
  <c r="S184" i="38"/>
  <c r="S186" i="38" s="1"/>
  <c r="S180" i="38"/>
  <c r="S185" i="38"/>
  <c r="T178" i="38"/>
  <c r="T183" i="38" s="1"/>
  <c r="T186" i="38" s="1"/>
  <c r="T179" i="38"/>
  <c r="T184" i="38"/>
  <c r="T180" i="38"/>
  <c r="T185" i="38" s="1"/>
  <c r="U178" i="38"/>
  <c r="U183" i="38"/>
  <c r="U179" i="38"/>
  <c r="U184" i="38"/>
  <c r="U180" i="38"/>
  <c r="U185" i="38"/>
  <c r="V178" i="38"/>
  <c r="V183" i="38"/>
  <c r="V179" i="38"/>
  <c r="V184" i="38" s="1"/>
  <c r="V186" i="38" s="1"/>
  <c r="V180" i="38"/>
  <c r="V185" i="38"/>
  <c r="W178" i="38"/>
  <c r="W183" i="38"/>
  <c r="W179" i="38"/>
  <c r="W184" i="38"/>
  <c r="W186" i="38" s="1"/>
  <c r="W180" i="38"/>
  <c r="W185" i="38"/>
  <c r="X178" i="38"/>
  <c r="X183" i="38" s="1"/>
  <c r="X179" i="38"/>
  <c r="X184" i="38"/>
  <c r="X180" i="38"/>
  <c r="X185" i="38" s="1"/>
  <c r="Y178" i="38"/>
  <c r="Y183" i="38"/>
  <c r="Y179" i="38"/>
  <c r="Y184" i="38"/>
  <c r="Y180" i="38"/>
  <c r="Y185" i="38"/>
  <c r="AB178" i="38"/>
  <c r="AB183" i="38" s="1"/>
  <c r="AB179" i="38"/>
  <c r="AB184" i="38"/>
  <c r="AB180" i="38"/>
  <c r="AB185" i="38" s="1"/>
  <c r="AC178" i="38"/>
  <c r="AC183" i="38"/>
  <c r="AC179" i="38"/>
  <c r="AC184" i="38"/>
  <c r="AC180" i="38"/>
  <c r="AC185" i="38"/>
  <c r="AD178" i="38"/>
  <c r="AD183" i="38"/>
  <c r="AD179" i="38"/>
  <c r="AD184" i="38" s="1"/>
  <c r="AD180" i="38"/>
  <c r="AD185" i="38"/>
  <c r="AD186" i="38"/>
  <c r="AE178" i="38"/>
  <c r="AE183" i="38"/>
  <c r="AE179" i="38"/>
  <c r="AE184" i="38"/>
  <c r="AE186" i="38" s="1"/>
  <c r="AE180" i="38"/>
  <c r="AE185" i="38"/>
  <c r="AF178" i="38"/>
  <c r="AF183" i="38" s="1"/>
  <c r="AF186" i="38" s="1"/>
  <c r="AF179" i="38"/>
  <c r="AF184" i="38"/>
  <c r="AF180" i="38"/>
  <c r="AF185" i="38" s="1"/>
  <c r="AG178" i="38"/>
  <c r="AG183" i="38" s="1"/>
  <c r="AG186" i="38" s="1"/>
  <c r="AG179" i="38"/>
  <c r="AG184" i="38"/>
  <c r="AG180" i="38"/>
  <c r="AG185" i="38" s="1"/>
  <c r="AH178" i="38"/>
  <c r="AH183" i="38"/>
  <c r="AH179" i="38"/>
  <c r="AH184" i="38" s="1"/>
  <c r="AH186" i="38" s="1"/>
  <c r="AH180" i="38"/>
  <c r="AH185" i="38"/>
  <c r="AI178" i="38"/>
  <c r="AI183" i="38"/>
  <c r="AI179" i="38"/>
  <c r="AI184" i="38"/>
  <c r="AI186" i="38" s="1"/>
  <c r="AI180" i="38"/>
  <c r="AI185" i="38"/>
  <c r="AJ178" i="38"/>
  <c r="AJ183" i="38" s="1"/>
  <c r="AJ186" i="38" s="1"/>
  <c r="AJ179" i="38"/>
  <c r="AJ184" i="38"/>
  <c r="AJ180" i="38"/>
  <c r="AJ185" i="38" s="1"/>
  <c r="AK178" i="38"/>
  <c r="AK183" i="38"/>
  <c r="AK179" i="38"/>
  <c r="AK184" i="38"/>
  <c r="AK180" i="38"/>
  <c r="AK185" i="38"/>
  <c r="AN178" i="38"/>
  <c r="AN183" i="38" s="1"/>
  <c r="AN179" i="38"/>
  <c r="AN184" i="38"/>
  <c r="AN180" i="38"/>
  <c r="AN185" i="38" s="1"/>
  <c r="AO178" i="38"/>
  <c r="AO183" i="38"/>
  <c r="AO179" i="38"/>
  <c r="AO184" i="38"/>
  <c r="AO180" i="38"/>
  <c r="AO185" i="38"/>
  <c r="AP178" i="38"/>
  <c r="AP183" i="38"/>
  <c r="AP179" i="38"/>
  <c r="AP184" i="38" s="1"/>
  <c r="AP180" i="38"/>
  <c r="AP185" i="38"/>
  <c r="AQ178" i="38"/>
  <c r="AQ183" i="38"/>
  <c r="AQ179" i="38"/>
  <c r="AQ184" i="38" s="1"/>
  <c r="AQ186" i="38" s="1"/>
  <c r="AQ180" i="38"/>
  <c r="AQ185" i="38"/>
  <c r="AR178" i="38"/>
  <c r="AR183" i="38" s="1"/>
  <c r="AR179" i="38"/>
  <c r="AR184" i="38"/>
  <c r="AR180" i="38"/>
  <c r="AR185" i="38" s="1"/>
  <c r="AS178" i="38"/>
  <c r="AS183" i="38"/>
  <c r="AS179" i="38"/>
  <c r="AS184" i="38"/>
  <c r="AS180" i="38"/>
  <c r="AS185" i="38"/>
  <c r="AT178" i="38"/>
  <c r="AT183" i="38"/>
  <c r="AT179" i="38"/>
  <c r="AT184" i="38" s="1"/>
  <c r="AT180" i="38"/>
  <c r="AT185" i="38"/>
  <c r="AT186" i="38"/>
  <c r="AU178" i="38"/>
  <c r="AU183" i="38"/>
  <c r="AU179" i="38"/>
  <c r="AU184" i="38"/>
  <c r="AU186" i="38" s="1"/>
  <c r="AU180" i="38"/>
  <c r="AU185" i="38"/>
  <c r="AV178" i="38"/>
  <c r="AV183" i="38" s="1"/>
  <c r="AV186" i="38" s="1"/>
  <c r="AV179" i="38"/>
  <c r="AV184" i="38"/>
  <c r="AV180" i="38"/>
  <c r="AV185" i="38" s="1"/>
  <c r="AW178" i="38"/>
  <c r="AW183" i="38" s="1"/>
  <c r="AW186" i="38" s="1"/>
  <c r="AW179" i="38"/>
  <c r="AW184" i="38"/>
  <c r="AW180" i="38"/>
  <c r="AW185" i="38" s="1"/>
  <c r="P188" i="38"/>
  <c r="P193" i="38"/>
  <c r="P189" i="38"/>
  <c r="P194" i="38"/>
  <c r="P196" i="38" s="1"/>
  <c r="P190" i="38"/>
  <c r="P195" i="38"/>
  <c r="Q188" i="38"/>
  <c r="Q193" i="38" s="1"/>
  <c r="Q196" i="38" s="1"/>
  <c r="Q189" i="38"/>
  <c r="Q194" i="38"/>
  <c r="Q190" i="38"/>
  <c r="Q195" i="38" s="1"/>
  <c r="R188" i="38"/>
  <c r="R193" i="38"/>
  <c r="R189" i="38"/>
  <c r="R194" i="38"/>
  <c r="R190" i="38"/>
  <c r="R195" i="38"/>
  <c r="S188" i="38"/>
  <c r="S193" i="38"/>
  <c r="S189" i="38"/>
  <c r="S194" i="38" s="1"/>
  <c r="S196" i="38" s="1"/>
  <c r="S190" i="38"/>
  <c r="S195" i="38"/>
  <c r="T188" i="38"/>
  <c r="T193" i="38"/>
  <c r="T189" i="38"/>
  <c r="T194" i="38"/>
  <c r="T196" i="38" s="1"/>
  <c r="T190" i="38"/>
  <c r="T195" i="38"/>
  <c r="U188" i="38"/>
  <c r="U193" i="38" s="1"/>
  <c r="U189" i="38"/>
  <c r="U194" i="38"/>
  <c r="U190" i="38"/>
  <c r="U195" i="38" s="1"/>
  <c r="V188" i="38"/>
  <c r="V193" i="38"/>
  <c r="V189" i="38"/>
  <c r="V194" i="38"/>
  <c r="V190" i="38"/>
  <c r="V195" i="38"/>
  <c r="W188" i="38"/>
  <c r="W193" i="38"/>
  <c r="W189" i="38"/>
  <c r="W194" i="38" s="1"/>
  <c r="W196" i="38" s="1"/>
  <c r="W190" i="38"/>
  <c r="W195" i="38"/>
  <c r="X188" i="38"/>
  <c r="X193" i="38"/>
  <c r="X189" i="38"/>
  <c r="X194" i="38" s="1"/>
  <c r="X196" i="38" s="1"/>
  <c r="X190" i="38"/>
  <c r="X195" i="38"/>
  <c r="Y188" i="38"/>
  <c r="Y193" i="38" s="1"/>
  <c r="Y189" i="38"/>
  <c r="Y194" i="38"/>
  <c r="Y190" i="38"/>
  <c r="Y195" i="38" s="1"/>
  <c r="AB188" i="38"/>
  <c r="AB193" i="38"/>
  <c r="AB189" i="38"/>
  <c r="AB194" i="38"/>
  <c r="AB196" i="38" s="1"/>
  <c r="AB190" i="38"/>
  <c r="AB195" i="38"/>
  <c r="AC188" i="38"/>
  <c r="AC193" i="38" s="1"/>
  <c r="AC189" i="38"/>
  <c r="AC194" i="38"/>
  <c r="AC190" i="38"/>
  <c r="AC195" i="38" s="1"/>
  <c r="AD188" i="38"/>
  <c r="AD193" i="38"/>
  <c r="AD189" i="38"/>
  <c r="AD194" i="38"/>
  <c r="AD190" i="38"/>
  <c r="AD195" i="38"/>
  <c r="AE188" i="38"/>
  <c r="AE193" i="38"/>
  <c r="AE189" i="38"/>
  <c r="AE194" i="38" s="1"/>
  <c r="AE190" i="38"/>
  <c r="AE195" i="38"/>
  <c r="AF188" i="38"/>
  <c r="AF193" i="38"/>
  <c r="AF189" i="38"/>
  <c r="AF194" i="38" s="1"/>
  <c r="AF196" i="38" s="1"/>
  <c r="AF190" i="38"/>
  <c r="AF195" i="38"/>
  <c r="AG188" i="38"/>
  <c r="AG193" i="38" s="1"/>
  <c r="AG189" i="38"/>
  <c r="AG194" i="38"/>
  <c r="AG190" i="38"/>
  <c r="AG195" i="38" s="1"/>
  <c r="AH188" i="38"/>
  <c r="AH193" i="38"/>
  <c r="AH189" i="38"/>
  <c r="AH194" i="38"/>
  <c r="AH190" i="38"/>
  <c r="AH195" i="38"/>
  <c r="AI188" i="38"/>
  <c r="AI193" i="38"/>
  <c r="AI189" i="38"/>
  <c r="AI194" i="38" s="1"/>
  <c r="AI190" i="38"/>
  <c r="AI195" i="38"/>
  <c r="AI196" i="38"/>
  <c r="AJ188" i="38"/>
  <c r="AJ193" i="38"/>
  <c r="AJ189" i="38"/>
  <c r="AJ194" i="38"/>
  <c r="AJ196" i="38" s="1"/>
  <c r="AJ190" i="38"/>
  <c r="AJ195" i="38"/>
  <c r="AK188" i="38"/>
  <c r="AK193" i="38" s="1"/>
  <c r="AK196" i="38" s="1"/>
  <c r="AK189" i="38"/>
  <c r="AK194" i="38"/>
  <c r="AK190" i="38"/>
  <c r="AK195" i="38" s="1"/>
  <c r="AN188" i="38"/>
  <c r="AN193" i="38"/>
  <c r="AN189" i="38"/>
  <c r="AN194" i="38" s="1"/>
  <c r="AN190" i="38"/>
  <c r="AN195" i="38"/>
  <c r="AN196" i="38"/>
  <c r="AO188" i="38"/>
  <c r="AO193" i="38" s="1"/>
  <c r="AO189" i="38"/>
  <c r="AO194" i="38"/>
  <c r="AO190" i="38"/>
  <c r="AO195" i="38" s="1"/>
  <c r="AP188" i="38"/>
  <c r="AP193" i="38"/>
  <c r="AP189" i="38"/>
  <c r="AP194" i="38"/>
  <c r="AP190" i="38"/>
  <c r="AP195" i="38"/>
  <c r="AQ188" i="38"/>
  <c r="AQ193" i="38"/>
  <c r="AQ189" i="38"/>
  <c r="AQ194" i="38" s="1"/>
  <c r="AQ190" i="38"/>
  <c r="AQ195" i="38"/>
  <c r="AQ196" i="38"/>
  <c r="AR188" i="38"/>
  <c r="AR193" i="38"/>
  <c r="AR189" i="38"/>
  <c r="AR194" i="38"/>
  <c r="AR196" i="38" s="1"/>
  <c r="AR190" i="38"/>
  <c r="AR195" i="38"/>
  <c r="AS188" i="38"/>
  <c r="AS193" i="38" s="1"/>
  <c r="AS196" i="38" s="1"/>
  <c r="AS189" i="38"/>
  <c r="AS194" i="38"/>
  <c r="AS190" i="38"/>
  <c r="AS195" i="38" s="1"/>
  <c r="AT188" i="38"/>
  <c r="AT193" i="38" s="1"/>
  <c r="AT196" i="38" s="1"/>
  <c r="AT189" i="38"/>
  <c r="AT194" i="38"/>
  <c r="AT190" i="38"/>
  <c r="AT195" i="38" s="1"/>
  <c r="AU188" i="38"/>
  <c r="AU193" i="38"/>
  <c r="AU189" i="38"/>
  <c r="AU194" i="38" s="1"/>
  <c r="AU196" i="38" s="1"/>
  <c r="AU190" i="38"/>
  <c r="AU195" i="38"/>
  <c r="AV188" i="38"/>
  <c r="AV193" i="38"/>
  <c r="AV189" i="38"/>
  <c r="AV194" i="38"/>
  <c r="AV196" i="38" s="1"/>
  <c r="AV190" i="38"/>
  <c r="AV195" i="38"/>
  <c r="AW188" i="38"/>
  <c r="AW193" i="38" s="1"/>
  <c r="AW196" i="38" s="1"/>
  <c r="AW189" i="38"/>
  <c r="AW194" i="38"/>
  <c r="AW190" i="38"/>
  <c r="AW195" i="38" s="1"/>
  <c r="P198" i="38"/>
  <c r="P203" i="38"/>
  <c r="P199" i="38"/>
  <c r="P204" i="38" s="1"/>
  <c r="P206" i="38" s="1"/>
  <c r="P200" i="38"/>
  <c r="P205" i="38"/>
  <c r="Q198" i="38"/>
  <c r="Q203" i="38"/>
  <c r="Q199" i="38"/>
  <c r="Q204" i="38"/>
  <c r="Q206" i="38" s="1"/>
  <c r="Q200" i="38"/>
  <c r="Q205" i="38"/>
  <c r="R198" i="38"/>
  <c r="R203" i="38" s="1"/>
  <c r="R199" i="38"/>
  <c r="R204" i="38"/>
  <c r="R200" i="38"/>
  <c r="R205" i="38" s="1"/>
  <c r="S198" i="38"/>
  <c r="S203" i="38"/>
  <c r="S199" i="38"/>
  <c r="S204" i="38"/>
  <c r="S200" i="38"/>
  <c r="S205" i="38"/>
  <c r="T198" i="38"/>
  <c r="T203" i="38"/>
  <c r="T199" i="38"/>
  <c r="T204" i="38" s="1"/>
  <c r="T200" i="38"/>
  <c r="T205" i="38"/>
  <c r="U198" i="38"/>
  <c r="U203" i="38"/>
  <c r="U199" i="38"/>
  <c r="U204" i="38" s="1"/>
  <c r="U206" i="38" s="1"/>
  <c r="U200" i="38"/>
  <c r="U205" i="38"/>
  <c r="V198" i="38"/>
  <c r="V203" i="38" s="1"/>
  <c r="V199" i="38"/>
  <c r="V204" i="38"/>
  <c r="V200" i="38"/>
  <c r="V205" i="38" s="1"/>
  <c r="W198" i="38"/>
  <c r="W203" i="38"/>
  <c r="W199" i="38"/>
  <c r="W204" i="38"/>
  <c r="W200" i="38"/>
  <c r="W205" i="38"/>
  <c r="X198" i="38"/>
  <c r="X203" i="38"/>
  <c r="X199" i="38"/>
  <c r="X204" i="38" s="1"/>
  <c r="X200" i="38"/>
  <c r="X205" i="38"/>
  <c r="X206" i="38"/>
  <c r="Y198" i="38"/>
  <c r="Y203" i="38"/>
  <c r="Y199" i="38"/>
  <c r="Y204" i="38"/>
  <c r="Y206" i="38" s="1"/>
  <c r="Y200" i="38"/>
  <c r="Y205" i="38"/>
  <c r="AB198" i="38"/>
  <c r="AB203" i="38"/>
  <c r="AB199" i="38"/>
  <c r="AB204" i="38" s="1"/>
  <c r="AB206" i="38" s="1"/>
  <c r="AB200" i="38"/>
  <c r="AB205" i="38"/>
  <c r="AC198" i="38"/>
  <c r="AC203" i="38"/>
  <c r="AC199" i="38"/>
  <c r="AC204" i="38"/>
  <c r="AC206" i="38" s="1"/>
  <c r="AC200" i="38"/>
  <c r="AC205" i="38"/>
  <c r="AD198" i="38"/>
  <c r="AD203" i="38" s="1"/>
  <c r="AD199" i="38"/>
  <c r="AD204" i="38"/>
  <c r="AD200" i="38"/>
  <c r="AD205" i="38" s="1"/>
  <c r="AE198" i="38"/>
  <c r="AE203" i="38"/>
  <c r="AE199" i="38"/>
  <c r="AE204" i="38"/>
  <c r="AE200" i="38"/>
  <c r="AE205" i="38"/>
  <c r="AF198" i="38"/>
  <c r="AF203" i="38"/>
  <c r="AF199" i="38"/>
  <c r="AF204" i="38" s="1"/>
  <c r="AF206" i="38" s="1"/>
  <c r="AF200" i="38"/>
  <c r="AF205" i="38"/>
  <c r="AG198" i="38"/>
  <c r="AG203" i="38"/>
  <c r="AG199" i="38"/>
  <c r="AG204" i="38" s="1"/>
  <c r="AG200" i="38"/>
  <c r="AG205" i="38"/>
  <c r="AG206" i="38"/>
  <c r="AH198" i="38"/>
  <c r="AH203" i="38" s="1"/>
  <c r="AH199" i="38"/>
  <c r="AH204" i="38"/>
  <c r="AH200" i="38"/>
  <c r="AH205" i="38" s="1"/>
  <c r="AI198" i="38"/>
  <c r="AI203" i="38"/>
  <c r="AI199" i="38"/>
  <c r="AI204" i="38"/>
  <c r="AI200" i="38"/>
  <c r="AI205" i="38"/>
  <c r="AJ198" i="38"/>
  <c r="AJ203" i="38"/>
  <c r="AJ199" i="38"/>
  <c r="AJ204" i="38" s="1"/>
  <c r="AJ200" i="38"/>
  <c r="AJ205" i="38"/>
  <c r="AJ206" i="38"/>
  <c r="AK198" i="38"/>
  <c r="AK203" i="38"/>
  <c r="AK199" i="38"/>
  <c r="AK204" i="38"/>
  <c r="AK206" i="38" s="1"/>
  <c r="AK200" i="38"/>
  <c r="AK205" i="38"/>
  <c r="AN198" i="38"/>
  <c r="AN203" i="38"/>
  <c r="AN199" i="38"/>
  <c r="AN204" i="38" s="1"/>
  <c r="AN206" i="38" s="1"/>
  <c r="AN200" i="38"/>
  <c r="AN205" i="38"/>
  <c r="AO198" i="38"/>
  <c r="AO203" i="38"/>
  <c r="AO199" i="38"/>
  <c r="AO204" i="38"/>
  <c r="AO206" i="38" s="1"/>
  <c r="AO200" i="38"/>
  <c r="AO205" i="38"/>
  <c r="AP198" i="38"/>
  <c r="AP203" i="38" s="1"/>
  <c r="AP199" i="38"/>
  <c r="AP204" i="38"/>
  <c r="AP200" i="38"/>
  <c r="AP205" i="38" s="1"/>
  <c r="AQ198" i="38"/>
  <c r="AQ203" i="38"/>
  <c r="AQ199" i="38"/>
  <c r="AQ204" i="38"/>
  <c r="AQ200" i="38"/>
  <c r="AQ205" i="38"/>
  <c r="AR198" i="38"/>
  <c r="AR203" i="38"/>
  <c r="AR199" i="38"/>
  <c r="AR204" i="38" s="1"/>
  <c r="AR206" i="38" s="1"/>
  <c r="AR200" i="38"/>
  <c r="AR205" i="38"/>
  <c r="AS198" i="38"/>
  <c r="AS203" i="38"/>
  <c r="AS199" i="38"/>
  <c r="AS204" i="38" s="1"/>
  <c r="AS206" i="38" s="1"/>
  <c r="AS200" i="38"/>
  <c r="AS205" i="38"/>
  <c r="AT198" i="38"/>
  <c r="AT203" i="38" s="1"/>
  <c r="AT199" i="38"/>
  <c r="AT204" i="38"/>
  <c r="AT200" i="38"/>
  <c r="AT205" i="38" s="1"/>
  <c r="AU198" i="38"/>
  <c r="AU203" i="38"/>
  <c r="AU199" i="38"/>
  <c r="AU204" i="38"/>
  <c r="AU200" i="38"/>
  <c r="AU205" i="38"/>
  <c r="AV198" i="38"/>
  <c r="AV203" i="38"/>
  <c r="AV199" i="38"/>
  <c r="AV204" i="38" s="1"/>
  <c r="AV200" i="38"/>
  <c r="AV205" i="38"/>
  <c r="AV206" i="38"/>
  <c r="AW198" i="38"/>
  <c r="AW203" i="38"/>
  <c r="AW199" i="38"/>
  <c r="AW204" i="38"/>
  <c r="AW206" i="38" s="1"/>
  <c r="AW200" i="38"/>
  <c r="AW205" i="38"/>
  <c r="P208" i="38"/>
  <c r="P213" i="38"/>
  <c r="P209" i="38"/>
  <c r="P214" i="38"/>
  <c r="P210" i="38"/>
  <c r="P215" i="38"/>
  <c r="Q208" i="38"/>
  <c r="Q213" i="38"/>
  <c r="Q209" i="38"/>
  <c r="Q214" i="38" s="1"/>
  <c r="Q210" i="38"/>
  <c r="Q215" i="38"/>
  <c r="Q216" i="38"/>
  <c r="R208" i="38"/>
  <c r="R213" i="38"/>
  <c r="R209" i="38"/>
  <c r="R214" i="38"/>
  <c r="R216" i="38" s="1"/>
  <c r="R210" i="38"/>
  <c r="R215" i="38"/>
  <c r="S208" i="38"/>
  <c r="S213" i="38" s="1"/>
  <c r="S216" i="38" s="1"/>
  <c r="S209" i="38"/>
  <c r="S214" i="38"/>
  <c r="S210" i="38"/>
  <c r="S215" i="38" s="1"/>
  <c r="T208" i="38"/>
  <c r="T213" i="38" s="1"/>
  <c r="T209" i="38"/>
  <c r="T214" i="38"/>
  <c r="T210" i="38"/>
  <c r="T215" i="38" s="1"/>
  <c r="U208" i="38"/>
  <c r="U213" i="38"/>
  <c r="U209" i="38"/>
  <c r="U214" i="38" s="1"/>
  <c r="U216" i="38" s="1"/>
  <c r="U210" i="38"/>
  <c r="U215" i="38"/>
  <c r="V208" i="38"/>
  <c r="V213" i="38"/>
  <c r="V209" i="38"/>
  <c r="V214" i="38"/>
  <c r="V216" i="38" s="1"/>
  <c r="V210" i="38"/>
  <c r="V215" i="38"/>
  <c r="W208" i="38"/>
  <c r="W213" i="38" s="1"/>
  <c r="W216" i="38" s="1"/>
  <c r="W209" i="38"/>
  <c r="W214" i="38"/>
  <c r="W210" i="38"/>
  <c r="W215" i="38" s="1"/>
  <c r="X208" i="38"/>
  <c r="X213" i="38"/>
  <c r="X209" i="38"/>
  <c r="X214" i="38"/>
  <c r="X210" i="38"/>
  <c r="X215" i="38"/>
  <c r="Y208" i="38"/>
  <c r="Y213" i="38"/>
  <c r="Y209" i="38"/>
  <c r="Y214" i="38" s="1"/>
  <c r="Y216" i="38" s="1"/>
  <c r="Y210" i="38"/>
  <c r="Y215" i="38"/>
  <c r="AB208" i="38"/>
  <c r="AB213" i="38"/>
  <c r="AB209" i="38"/>
  <c r="AB214" i="38"/>
  <c r="AB210" i="38"/>
  <c r="AB215" i="38"/>
  <c r="AC208" i="38"/>
  <c r="AC213" i="38"/>
  <c r="AC209" i="38"/>
  <c r="AC214" i="38" s="1"/>
  <c r="AC216" i="38" s="1"/>
  <c r="AC210" i="38"/>
  <c r="AC215" i="38"/>
  <c r="AD208" i="38"/>
  <c r="AD213" i="38"/>
  <c r="AD209" i="38"/>
  <c r="AD214" i="38"/>
  <c r="AD216" i="38" s="1"/>
  <c r="AD210" i="38"/>
  <c r="AD215" i="38"/>
  <c r="AE208" i="38"/>
  <c r="AE213" i="38" s="1"/>
  <c r="AE209" i="38"/>
  <c r="AE214" i="38"/>
  <c r="AE210" i="38"/>
  <c r="AE215" i="38" s="1"/>
  <c r="AF208" i="38"/>
  <c r="AF213" i="38"/>
  <c r="AF209" i="38"/>
  <c r="AF214" i="38"/>
  <c r="AF210" i="38"/>
  <c r="AF215" i="38"/>
  <c r="AG208" i="38"/>
  <c r="AG213" i="38"/>
  <c r="AG209" i="38"/>
  <c r="AG214" i="38" s="1"/>
  <c r="AG216" i="38" s="1"/>
  <c r="AG210" i="38"/>
  <c r="AG215" i="38"/>
  <c r="AH208" i="38"/>
  <c r="AH213" i="38"/>
  <c r="AH209" i="38"/>
  <c r="AH214" i="38" s="1"/>
  <c r="AH210" i="38"/>
  <c r="AH215" i="38"/>
  <c r="AH216" i="38"/>
  <c r="AI208" i="38"/>
  <c r="AI213" i="38" s="1"/>
  <c r="AI209" i="38"/>
  <c r="AI214" i="38"/>
  <c r="AI210" i="38"/>
  <c r="AI215" i="38" s="1"/>
  <c r="AJ208" i="38"/>
  <c r="AJ213" i="38"/>
  <c r="AJ209" i="38"/>
  <c r="AJ214" i="38"/>
  <c r="AJ210" i="38"/>
  <c r="AJ215" i="38"/>
  <c r="AK208" i="38"/>
  <c r="AK213" i="38"/>
  <c r="AK209" i="38"/>
  <c r="AK214" i="38" s="1"/>
  <c r="AK210" i="38"/>
  <c r="AK215" i="38"/>
  <c r="AK216" i="38"/>
  <c r="AN208" i="38"/>
  <c r="AN213" i="38"/>
  <c r="AN209" i="38"/>
  <c r="AN214" i="38"/>
  <c r="AN210" i="38"/>
  <c r="AN215" i="38"/>
  <c r="AO208" i="38"/>
  <c r="AO213" i="38"/>
  <c r="AO209" i="38"/>
  <c r="AO214" i="38" s="1"/>
  <c r="AO210" i="38"/>
  <c r="AO215" i="38"/>
  <c r="AO216" i="38"/>
  <c r="AP208" i="38"/>
  <c r="AP213" i="38"/>
  <c r="AP209" i="38"/>
  <c r="AP214" i="38"/>
  <c r="AP216" i="38" s="1"/>
  <c r="AP210" i="38"/>
  <c r="AP215" i="38"/>
  <c r="AQ208" i="38"/>
  <c r="AQ213" i="38" s="1"/>
  <c r="AQ216" i="38" s="1"/>
  <c r="AQ209" i="38"/>
  <c r="AQ214" i="38"/>
  <c r="AQ210" i="38"/>
  <c r="AQ215" i="38" s="1"/>
  <c r="AR208" i="38"/>
  <c r="AR213" i="38" s="1"/>
  <c r="AR216" i="38" s="1"/>
  <c r="AR209" i="38"/>
  <c r="AR214" i="38"/>
  <c r="AR210" i="38"/>
  <c r="AR215" i="38" s="1"/>
  <c r="AS208" i="38"/>
  <c r="AS213" i="38"/>
  <c r="AS209" i="38"/>
  <c r="AS214" i="38" s="1"/>
  <c r="AS216" i="38" s="1"/>
  <c r="AS210" i="38"/>
  <c r="AS215" i="38"/>
  <c r="AT208" i="38"/>
  <c r="AT213" i="38"/>
  <c r="AT209" i="38"/>
  <c r="AT214" i="38"/>
  <c r="AT216" i="38" s="1"/>
  <c r="AT210" i="38"/>
  <c r="AT215" i="38"/>
  <c r="AU208" i="38"/>
  <c r="AU213" i="38" s="1"/>
  <c r="AU216" i="38" s="1"/>
  <c r="AU209" i="38"/>
  <c r="AU214" i="38"/>
  <c r="AU210" i="38"/>
  <c r="AU215" i="38" s="1"/>
  <c r="AV208" i="38"/>
  <c r="AV213" i="38"/>
  <c r="AV209" i="38"/>
  <c r="AV214" i="38"/>
  <c r="AV210" i="38"/>
  <c r="AV215" i="38"/>
  <c r="AW208" i="38"/>
  <c r="AW213" i="38"/>
  <c r="AW209" i="38"/>
  <c r="AW214" i="38" s="1"/>
  <c r="AW216" i="38" s="1"/>
  <c r="AW210" i="38"/>
  <c r="AW215" i="38"/>
  <c r="P218" i="38"/>
  <c r="P223" i="38" s="1"/>
  <c r="P226" i="38" s="1"/>
  <c r="P219" i="38"/>
  <c r="P224" i="38"/>
  <c r="P220" i="38"/>
  <c r="P225" i="38" s="1"/>
  <c r="Q218" i="38"/>
  <c r="Q223" i="38" s="1"/>
  <c r="Q219" i="38"/>
  <c r="Q224" i="38"/>
  <c r="Q220" i="38"/>
  <c r="Q225" i="38" s="1"/>
  <c r="R218" i="38"/>
  <c r="R223" i="38"/>
  <c r="R219" i="38"/>
  <c r="R224" i="38" s="1"/>
  <c r="R226" i="38" s="1"/>
  <c r="R220" i="38"/>
  <c r="R225" i="38"/>
  <c r="S218" i="38"/>
  <c r="S223" i="38"/>
  <c r="S219" i="38"/>
  <c r="S224" i="38"/>
  <c r="S226" i="38" s="1"/>
  <c r="S220" i="38"/>
  <c r="S225" i="38"/>
  <c r="T218" i="38"/>
  <c r="T223" i="38" s="1"/>
  <c r="T226" i="38" s="1"/>
  <c r="T219" i="38"/>
  <c r="T224" i="38"/>
  <c r="T220" i="38"/>
  <c r="T225" i="38" s="1"/>
  <c r="U218" i="38"/>
  <c r="U223" i="38"/>
  <c r="U219" i="38"/>
  <c r="U224" i="38"/>
  <c r="U220" i="38"/>
  <c r="U225" i="38"/>
  <c r="V218" i="38"/>
  <c r="V223" i="38"/>
  <c r="V219" i="38"/>
  <c r="V224" i="38" s="1"/>
  <c r="V226" i="38" s="1"/>
  <c r="V220" i="38"/>
  <c r="V225" i="38"/>
  <c r="W218" i="38"/>
  <c r="W223" i="38"/>
  <c r="W219" i="38"/>
  <c r="W224" i="38"/>
  <c r="W226" i="38" s="1"/>
  <c r="W220" i="38"/>
  <c r="W225" i="38"/>
  <c r="X218" i="38"/>
  <c r="X223" i="38" s="1"/>
  <c r="X219" i="38"/>
  <c r="X224" i="38"/>
  <c r="X220" i="38"/>
  <c r="X225" i="38" s="1"/>
  <c r="Y218" i="38"/>
  <c r="Y223" i="38"/>
  <c r="Y219" i="38"/>
  <c r="Y224" i="38"/>
  <c r="Y220" i="38"/>
  <c r="Y225" i="38"/>
  <c r="AB218" i="38"/>
  <c r="AB223" i="38" s="1"/>
  <c r="AB219" i="38"/>
  <c r="AB224" i="38"/>
  <c r="AB220" i="38"/>
  <c r="AB225" i="38" s="1"/>
  <c r="AC218" i="38"/>
  <c r="AC223" i="38"/>
  <c r="AC219" i="38"/>
  <c r="AC224" i="38"/>
  <c r="AC220" i="38"/>
  <c r="AC225" i="38"/>
  <c r="AD218" i="38"/>
  <c r="AD223" i="38"/>
  <c r="AD219" i="38"/>
  <c r="AD224" i="38" s="1"/>
  <c r="AD220" i="38"/>
  <c r="AD225" i="38"/>
  <c r="AD226" i="38"/>
  <c r="AE218" i="38"/>
  <c r="AE223" i="38"/>
  <c r="AE219" i="38"/>
  <c r="AE224" i="38"/>
  <c r="AE226" i="38" s="1"/>
  <c r="AE220" i="38"/>
  <c r="AE225" i="38"/>
  <c r="AF218" i="38"/>
  <c r="AF223" i="38" s="1"/>
  <c r="AF226" i="38" s="1"/>
  <c r="AF219" i="38"/>
  <c r="AF224" i="38"/>
  <c r="AF220" i="38"/>
  <c r="AF225" i="38" s="1"/>
  <c r="AG218" i="38"/>
  <c r="AG223" i="38" s="1"/>
  <c r="AG219" i="38"/>
  <c r="AG224" i="38"/>
  <c r="AG220" i="38"/>
  <c r="AG225" i="38" s="1"/>
  <c r="AH218" i="38"/>
  <c r="AH223" i="38"/>
  <c r="AH219" i="38"/>
  <c r="AH224" i="38" s="1"/>
  <c r="AH226" i="38" s="1"/>
  <c r="AH220" i="38"/>
  <c r="AH225" i="38"/>
  <c r="AI218" i="38"/>
  <c r="AI223" i="38"/>
  <c r="AI219" i="38"/>
  <c r="AI224" i="38"/>
  <c r="AI226" i="38" s="1"/>
  <c r="AI220" i="38"/>
  <c r="AI225" i="38"/>
  <c r="AJ218" i="38"/>
  <c r="AJ223" i="38" s="1"/>
  <c r="AJ226" i="38" s="1"/>
  <c r="AJ219" i="38"/>
  <c r="AJ224" i="38"/>
  <c r="AJ220" i="38"/>
  <c r="AJ225" i="38" s="1"/>
  <c r="AK218" i="38"/>
  <c r="AK223" i="38"/>
  <c r="AK219" i="38"/>
  <c r="AK224" i="38"/>
  <c r="AK220" i="38"/>
  <c r="AK225" i="38"/>
  <c r="AN218" i="38"/>
  <c r="AN223" i="38" s="1"/>
  <c r="AN219" i="38"/>
  <c r="AN224" i="38"/>
  <c r="AN220" i="38"/>
  <c r="AN225" i="38" s="1"/>
  <c r="AO218" i="38"/>
  <c r="AO223" i="38"/>
  <c r="AO219" i="38"/>
  <c r="AO224" i="38"/>
  <c r="AO220" i="38"/>
  <c r="AO225" i="38"/>
  <c r="AP218" i="38"/>
  <c r="AP223" i="38"/>
  <c r="AP219" i="38"/>
  <c r="AP224" i="38" s="1"/>
  <c r="AP226" i="38" s="1"/>
  <c r="AP220" i="38"/>
  <c r="AP225" i="38"/>
  <c r="AQ218" i="38"/>
  <c r="AQ223" i="38"/>
  <c r="AQ219" i="38"/>
  <c r="AQ224" i="38" s="1"/>
  <c r="AQ226" i="38" s="1"/>
  <c r="AQ220" i="38"/>
  <c r="AQ225" i="38"/>
  <c r="AR218" i="38"/>
  <c r="AR223" i="38" s="1"/>
  <c r="AR219" i="38"/>
  <c r="AR224" i="38"/>
  <c r="AR220" i="38"/>
  <c r="AR225" i="38" s="1"/>
  <c r="AS218" i="38"/>
  <c r="AS223" i="38"/>
  <c r="AS219" i="38"/>
  <c r="AS224" i="38"/>
  <c r="AS220" i="38"/>
  <c r="AS225" i="38"/>
  <c r="AT218" i="38"/>
  <c r="AT223" i="38"/>
  <c r="AT219" i="38"/>
  <c r="AT224" i="38" s="1"/>
  <c r="AT220" i="38"/>
  <c r="AT225" i="38"/>
  <c r="AT226" i="38"/>
  <c r="AU218" i="38"/>
  <c r="AU223" i="38"/>
  <c r="AU219" i="38"/>
  <c r="AU224" i="38"/>
  <c r="AU226" i="38" s="1"/>
  <c r="AU220" i="38"/>
  <c r="AU225" i="38"/>
  <c r="AV218" i="38"/>
  <c r="AV223" i="38" s="1"/>
  <c r="AV226" i="38" s="1"/>
  <c r="AV219" i="38"/>
  <c r="AV224" i="38"/>
  <c r="AV220" i="38"/>
  <c r="AV225" i="38" s="1"/>
  <c r="AW218" i="38"/>
  <c r="AW223" i="38" s="1"/>
  <c r="AW219" i="38"/>
  <c r="AW224" i="38"/>
  <c r="AW220" i="38"/>
  <c r="AW225" i="38" s="1"/>
  <c r="P228" i="38"/>
  <c r="P233" i="38"/>
  <c r="P229" i="38"/>
  <c r="P234" i="38"/>
  <c r="P236" i="38" s="1"/>
  <c r="P230" i="38"/>
  <c r="P235" i="38"/>
  <c r="Q228" i="38"/>
  <c r="Q233" i="38" s="1"/>
  <c r="Q236" i="38" s="1"/>
  <c r="Q229" i="38"/>
  <c r="Q234" i="38"/>
  <c r="Q230" i="38"/>
  <c r="Q235" i="38" s="1"/>
  <c r="R228" i="38"/>
  <c r="R233" i="38"/>
  <c r="R229" i="38"/>
  <c r="R234" i="38"/>
  <c r="R230" i="38"/>
  <c r="R235" i="38"/>
  <c r="S228" i="38"/>
  <c r="S233" i="38"/>
  <c r="S229" i="38"/>
  <c r="S234" i="38" s="1"/>
  <c r="S236" i="38" s="1"/>
  <c r="S230" i="38"/>
  <c r="S235" i="38"/>
  <c r="T228" i="38"/>
  <c r="T233" i="38"/>
  <c r="T229" i="38"/>
  <c r="T234" i="38"/>
  <c r="T236" i="38" s="1"/>
  <c r="T230" i="38"/>
  <c r="T235" i="38"/>
  <c r="U228" i="38"/>
  <c r="U233" i="38" s="1"/>
  <c r="U229" i="38"/>
  <c r="U234" i="38"/>
  <c r="U230" i="38"/>
  <c r="U235" i="38" s="1"/>
  <c r="V228" i="38"/>
  <c r="V233" i="38"/>
  <c r="V229" i="38"/>
  <c r="V234" i="38"/>
  <c r="V230" i="38"/>
  <c r="V235" i="38"/>
  <c r="W228" i="38"/>
  <c r="W233" i="38"/>
  <c r="W229" i="38"/>
  <c r="W234" i="38" s="1"/>
  <c r="W230" i="38"/>
  <c r="W235" i="38"/>
  <c r="X228" i="38"/>
  <c r="X233" i="38"/>
  <c r="X229" i="38"/>
  <c r="X234" i="38" s="1"/>
  <c r="X230" i="38"/>
  <c r="X235" i="38"/>
  <c r="X236" i="38"/>
  <c r="Y228" i="38"/>
  <c r="Y233" i="38" s="1"/>
  <c r="Y229" i="38"/>
  <c r="Y234" i="38"/>
  <c r="Y230" i="38"/>
  <c r="Y235" i="38" s="1"/>
  <c r="AB228" i="38"/>
  <c r="AB233" i="38"/>
  <c r="AB229" i="38"/>
  <c r="AB234" i="38"/>
  <c r="AB236" i="38" s="1"/>
  <c r="AB230" i="38"/>
  <c r="AB235" i="38"/>
  <c r="AC228" i="38"/>
  <c r="AC233" i="38" s="1"/>
  <c r="AC229" i="38"/>
  <c r="AC234" i="38"/>
  <c r="AC230" i="38"/>
  <c r="AC235" i="38" s="1"/>
  <c r="AD228" i="38"/>
  <c r="AD233" i="38"/>
  <c r="AD229" i="38"/>
  <c r="AD234" i="38"/>
  <c r="AD230" i="38"/>
  <c r="AD235" i="38"/>
  <c r="AE228" i="38"/>
  <c r="AE233" i="38"/>
  <c r="AE229" i="38"/>
  <c r="AE234" i="38" s="1"/>
  <c r="AE236" i="38" s="1"/>
  <c r="AE230" i="38"/>
  <c r="AE235" i="38"/>
  <c r="AF228" i="38"/>
  <c r="AF233" i="38"/>
  <c r="AF229" i="38"/>
  <c r="AF234" i="38" s="1"/>
  <c r="AF230" i="38"/>
  <c r="AF235" i="38"/>
  <c r="AF236" i="38"/>
  <c r="AG228" i="38"/>
  <c r="AG233" i="38" s="1"/>
  <c r="AG229" i="38"/>
  <c r="AG234" i="38"/>
  <c r="AG230" i="38"/>
  <c r="AG235" i="38" s="1"/>
  <c r="AH228" i="38"/>
  <c r="AH233" i="38"/>
  <c r="AH229" i="38"/>
  <c r="AH234" i="38"/>
  <c r="AH230" i="38"/>
  <c r="AH235" i="38"/>
  <c r="AI228" i="38"/>
  <c r="AI233" i="38"/>
  <c r="AI229" i="38"/>
  <c r="AI234" i="38" s="1"/>
  <c r="AI230" i="38"/>
  <c r="AI235" i="38"/>
  <c r="AI236" i="38"/>
  <c r="AJ228" i="38"/>
  <c r="AJ233" i="38"/>
  <c r="AJ229" i="38"/>
  <c r="AJ234" i="38"/>
  <c r="AJ236" i="38" s="1"/>
  <c r="AJ230" i="38"/>
  <c r="AJ235" i="38"/>
  <c r="AK228" i="38"/>
  <c r="AK233" i="38" s="1"/>
  <c r="AK236" i="38" s="1"/>
  <c r="AK229" i="38"/>
  <c r="AK234" i="38"/>
  <c r="AK230" i="38"/>
  <c r="AK235" i="38" s="1"/>
  <c r="AN228" i="38"/>
  <c r="AN233" i="38"/>
  <c r="AN229" i="38"/>
  <c r="AN234" i="38" s="1"/>
  <c r="AN230" i="38"/>
  <c r="AN235" i="38"/>
  <c r="AN236" i="38"/>
  <c r="AO228" i="38"/>
  <c r="AO233" i="38" s="1"/>
  <c r="AO229" i="38"/>
  <c r="AO234" i="38"/>
  <c r="AO230" i="38"/>
  <c r="AO235" i="38" s="1"/>
  <c r="AP228" i="38"/>
  <c r="AP233" i="38"/>
  <c r="AP229" i="38"/>
  <c r="AP234" i="38"/>
  <c r="AP230" i="38"/>
  <c r="AP235" i="38"/>
  <c r="AQ228" i="38"/>
  <c r="AQ233" i="38"/>
  <c r="AQ229" i="38"/>
  <c r="AQ234" i="38" s="1"/>
  <c r="AQ230" i="38"/>
  <c r="AQ235" i="38"/>
  <c r="AQ236" i="38"/>
  <c r="AR228" i="38"/>
  <c r="AR233" i="38"/>
  <c r="AR229" i="38"/>
  <c r="AR234" i="38"/>
  <c r="AR236" i="38" s="1"/>
  <c r="AR230" i="38"/>
  <c r="AR235" i="38"/>
  <c r="AS228" i="38"/>
  <c r="AS233" i="38" s="1"/>
  <c r="AS236" i="38" s="1"/>
  <c r="AS229" i="38"/>
  <c r="AS234" i="38"/>
  <c r="AS230" i="38"/>
  <c r="AS235" i="38" s="1"/>
  <c r="AT228" i="38"/>
  <c r="AT233" i="38" s="1"/>
  <c r="AT236" i="38" s="1"/>
  <c r="AT229" i="38"/>
  <c r="AT234" i="38"/>
  <c r="AT230" i="38"/>
  <c r="AT235" i="38" s="1"/>
  <c r="AU228" i="38"/>
  <c r="AU233" i="38"/>
  <c r="AU229" i="38"/>
  <c r="AU234" i="38" s="1"/>
  <c r="AU236" i="38" s="1"/>
  <c r="AU230" i="38"/>
  <c r="AU235" i="38"/>
  <c r="AV228" i="38"/>
  <c r="AV233" i="38"/>
  <c r="AV229" i="38"/>
  <c r="AV234" i="38"/>
  <c r="AV236" i="38" s="1"/>
  <c r="AV230" i="38"/>
  <c r="AV235" i="38"/>
  <c r="AW228" i="38"/>
  <c r="AW233" i="38" s="1"/>
  <c r="AW236" i="38" s="1"/>
  <c r="AW229" i="38"/>
  <c r="AW234" i="38"/>
  <c r="AW230" i="38"/>
  <c r="AW235" i="38" s="1"/>
  <c r="P238" i="38"/>
  <c r="P243" i="38"/>
  <c r="P239" i="38"/>
  <c r="P244" i="38" s="1"/>
  <c r="P246" i="38" s="1"/>
  <c r="P240" i="38"/>
  <c r="P245" i="38"/>
  <c r="Q238" i="38"/>
  <c r="Q243" i="38"/>
  <c r="Q239" i="38"/>
  <c r="Q244" i="38"/>
  <c r="Q246" i="38" s="1"/>
  <c r="Q240" i="38"/>
  <c r="Q245" i="38"/>
  <c r="R238" i="38"/>
  <c r="R243" i="38" s="1"/>
  <c r="R239" i="38"/>
  <c r="R244" i="38"/>
  <c r="R240" i="38"/>
  <c r="R245" i="38" s="1"/>
  <c r="S238" i="38"/>
  <c r="S243" i="38"/>
  <c r="S239" i="38"/>
  <c r="S244" i="38"/>
  <c r="S240" i="38"/>
  <c r="S245" i="38"/>
  <c r="T238" i="38"/>
  <c r="T243" i="38"/>
  <c r="T239" i="38"/>
  <c r="T244" i="38" s="1"/>
  <c r="T246" i="38" s="1"/>
  <c r="T240" i="38"/>
  <c r="T245" i="38"/>
  <c r="U238" i="38"/>
  <c r="U243" i="38"/>
  <c r="U239" i="38"/>
  <c r="U244" i="38" s="1"/>
  <c r="U246" i="38" s="1"/>
  <c r="U240" i="38"/>
  <c r="U245" i="38"/>
  <c r="V238" i="38"/>
  <c r="V243" i="38" s="1"/>
  <c r="V239" i="38"/>
  <c r="V244" i="38"/>
  <c r="V240" i="38"/>
  <c r="V245" i="38" s="1"/>
  <c r="W238" i="38"/>
  <c r="W243" i="38"/>
  <c r="W239" i="38"/>
  <c r="W244" i="38"/>
  <c r="W240" i="38"/>
  <c r="W245" i="38"/>
  <c r="X238" i="38"/>
  <c r="X243" i="38"/>
  <c r="X239" i="38"/>
  <c r="X244" i="38" s="1"/>
  <c r="X240" i="38"/>
  <c r="X245" i="38"/>
  <c r="X246" i="38"/>
  <c r="Y238" i="38"/>
  <c r="Y243" i="38" s="1"/>
  <c r="Y239" i="38"/>
  <c r="Y244" i="38"/>
  <c r="Y246" i="38" s="1"/>
  <c r="Y240" i="38"/>
  <c r="Y245" i="38"/>
  <c r="AB238" i="38"/>
  <c r="AB243" i="38"/>
  <c r="AB239" i="38"/>
  <c r="AB244" i="38" s="1"/>
  <c r="AB246" i="38" s="1"/>
  <c r="AB240" i="38"/>
  <c r="AB245" i="38"/>
  <c r="AC238" i="38"/>
  <c r="AC243" i="38" s="1"/>
  <c r="AC239" i="38"/>
  <c r="AC244" i="38"/>
  <c r="AC246" i="38" s="1"/>
  <c r="AC240" i="38"/>
  <c r="AC245" i="38" s="1"/>
  <c r="AD238" i="38"/>
  <c r="AD243" i="38" s="1"/>
  <c r="AD246" i="38" s="1"/>
  <c r="AD239" i="38"/>
  <c r="AD244" i="38"/>
  <c r="AD240" i="38"/>
  <c r="AD245" i="38" s="1"/>
  <c r="AE238" i="38"/>
  <c r="AE243" i="38"/>
  <c r="AE246" i="38" s="1"/>
  <c r="AE239" i="38"/>
  <c r="AE244" i="38" s="1"/>
  <c r="AE240" i="38"/>
  <c r="AE245" i="38"/>
  <c r="AF238" i="38"/>
  <c r="AF243" i="38"/>
  <c r="AF239" i="38"/>
  <c r="AF244" i="38" s="1"/>
  <c r="AF240" i="38"/>
  <c r="AF245" i="38"/>
  <c r="AG238" i="38"/>
  <c r="AG243" i="38" s="1"/>
  <c r="AG239" i="38"/>
  <c r="AG244" i="38"/>
  <c r="AG246" i="38" s="1"/>
  <c r="AG240" i="38"/>
  <c r="AG245" i="38" s="1"/>
  <c r="AH238" i="38"/>
  <c r="AH243" i="38" s="1"/>
  <c r="AH246" i="38" s="1"/>
  <c r="AH239" i="38"/>
  <c r="AH244" i="38"/>
  <c r="AH240" i="38"/>
  <c r="AH245" i="38" s="1"/>
  <c r="AI238" i="38"/>
  <c r="AI243" i="38"/>
  <c r="AI239" i="38"/>
  <c r="AI244" i="38"/>
  <c r="AI240" i="38"/>
  <c r="AI245" i="38"/>
  <c r="AJ238" i="38"/>
  <c r="AJ243" i="38"/>
  <c r="AJ239" i="38"/>
  <c r="AJ244" i="38" s="1"/>
  <c r="AJ246" i="38" s="1"/>
  <c r="AJ240" i="38"/>
  <c r="AJ245" i="38"/>
  <c r="AK238" i="38"/>
  <c r="AK243" i="38"/>
  <c r="AK239" i="38"/>
  <c r="AK244" i="38"/>
  <c r="AK246" i="38" s="1"/>
  <c r="AK240" i="38"/>
  <c r="AK245" i="38"/>
  <c r="AN238" i="38"/>
  <c r="AN243" i="38"/>
  <c r="AN239" i="38"/>
  <c r="AN244" i="38" s="1"/>
  <c r="AN240" i="38"/>
  <c r="AN245" i="38"/>
  <c r="AN246" i="38"/>
  <c r="AO238" i="38"/>
  <c r="AO243" i="38"/>
  <c r="AO239" i="38"/>
  <c r="AO244" i="38"/>
  <c r="AO246" i="38" s="1"/>
  <c r="AO240" i="38"/>
  <c r="AO245" i="38"/>
  <c r="AP238" i="38"/>
  <c r="AP243" i="38" s="1"/>
  <c r="AP246" i="38" s="1"/>
  <c r="AP239" i="38"/>
  <c r="AP244" i="38"/>
  <c r="AP240" i="38"/>
  <c r="AP245" i="38" s="1"/>
  <c r="AQ238" i="38"/>
  <c r="AQ243" i="38" s="1"/>
  <c r="AQ239" i="38"/>
  <c r="AQ244" i="38" s="1"/>
  <c r="AQ240" i="38"/>
  <c r="AQ245" i="38"/>
  <c r="AR238" i="38"/>
  <c r="AR243" i="38"/>
  <c r="AR239" i="38"/>
  <c r="AR244" i="38" s="1"/>
  <c r="AR246" i="38" s="1"/>
  <c r="AR240" i="38"/>
  <c r="AR245" i="38"/>
  <c r="AS238" i="38"/>
  <c r="AS243" i="38" s="1"/>
  <c r="AS239" i="38"/>
  <c r="AS244" i="38" s="1"/>
  <c r="AS246" i="38" s="1"/>
  <c r="AS240" i="38"/>
  <c r="AS245" i="38"/>
  <c r="AT238" i="38"/>
  <c r="AT243" i="38"/>
  <c r="AT239" i="38"/>
  <c r="AT244" i="38"/>
  <c r="AT246" i="38" s="1"/>
  <c r="AT240" i="38"/>
  <c r="AT245" i="38"/>
  <c r="AU238" i="38"/>
  <c r="AU243" i="38" s="1"/>
  <c r="AU239" i="38"/>
  <c r="AU244" i="38"/>
  <c r="AU240" i="38"/>
  <c r="AU245" i="38" s="1"/>
  <c r="AV238" i="38"/>
  <c r="AV243" i="38"/>
  <c r="AV239" i="38"/>
  <c r="AV244" i="38"/>
  <c r="AV240" i="38"/>
  <c r="AV245" i="38"/>
  <c r="AW238" i="38"/>
  <c r="AW243" i="38"/>
  <c r="AW239" i="38"/>
  <c r="AW244" i="38" s="1"/>
  <c r="AW240" i="38"/>
  <c r="AW245" i="38"/>
  <c r="AW246" i="38"/>
  <c r="P8" i="39"/>
  <c r="P13" i="39"/>
  <c r="P9" i="39"/>
  <c r="P14" i="39"/>
  <c r="P16" i="39" s="1"/>
  <c r="P10" i="39"/>
  <c r="P15" i="39"/>
  <c r="Q8" i="39"/>
  <c r="Q13" i="39" s="1"/>
  <c r="Q9" i="39"/>
  <c r="Q14" i="39"/>
  <c r="Q10" i="39"/>
  <c r="Q15" i="39" s="1"/>
  <c r="R8" i="39"/>
  <c r="R13" i="39"/>
  <c r="R9" i="39"/>
  <c r="R14" i="39"/>
  <c r="R10" i="39"/>
  <c r="R15" i="39"/>
  <c r="S8" i="39"/>
  <c r="S13" i="39"/>
  <c r="S9" i="39"/>
  <c r="S14" i="39" s="1"/>
  <c r="S10" i="39"/>
  <c r="S15" i="39"/>
  <c r="S16" i="39"/>
  <c r="T8" i="39"/>
  <c r="T13" i="39"/>
  <c r="T9" i="39"/>
  <c r="T14" i="39"/>
  <c r="T16" i="39" s="1"/>
  <c r="T10" i="39"/>
  <c r="T15" i="39"/>
  <c r="U8" i="39"/>
  <c r="U13" i="39" s="1"/>
  <c r="U16" i="39" s="1"/>
  <c r="U9" i="39"/>
  <c r="U14" i="39"/>
  <c r="U10" i="39"/>
  <c r="U15" i="39" s="1"/>
  <c r="V8" i="39"/>
  <c r="V13" i="39"/>
  <c r="V9" i="39"/>
  <c r="V14" i="39"/>
  <c r="V10" i="39"/>
  <c r="V15" i="39"/>
  <c r="W8" i="39"/>
  <c r="W13" i="39"/>
  <c r="W9" i="39"/>
  <c r="W14" i="39" s="1"/>
  <c r="W16" i="39" s="1"/>
  <c r="W10" i="39"/>
  <c r="W15" i="39"/>
  <c r="X8" i="39"/>
  <c r="X13" i="39"/>
  <c r="X9" i="39"/>
  <c r="X14" i="39"/>
  <c r="X16" i="39" s="1"/>
  <c r="X10" i="39"/>
  <c r="X15" i="39"/>
  <c r="Y8" i="39"/>
  <c r="Y13" i="39" s="1"/>
  <c r="Y9" i="39"/>
  <c r="Y14" i="39"/>
  <c r="Y10" i="39"/>
  <c r="Y15" i="39" s="1"/>
  <c r="AN28" i="39"/>
  <c r="AB28" i="39"/>
  <c r="P28" i="39"/>
  <c r="AO28" i="39"/>
  <c r="AC28" i="39"/>
  <c r="Q28" i="39"/>
  <c r="AP28" i="39"/>
  <c r="AD28" i="39"/>
  <c r="AD33" i="39" s="1"/>
  <c r="AD36" i="39" s="1"/>
  <c r="R28" i="39"/>
  <c r="AQ28" i="39"/>
  <c r="AE28" i="39"/>
  <c r="E29" i="62" s="1"/>
  <c r="S28" i="39"/>
  <c r="AR28" i="39"/>
  <c r="AF28" i="39"/>
  <c r="T28" i="39"/>
  <c r="AS28" i="39"/>
  <c r="AG28" i="39"/>
  <c r="U28" i="39"/>
  <c r="AT28" i="39"/>
  <c r="AH28" i="39"/>
  <c r="AH33" i="39" s="1"/>
  <c r="V28" i="39"/>
  <c r="AU28" i="39"/>
  <c r="AI28" i="39"/>
  <c r="I29" i="62" s="1"/>
  <c r="W28" i="39"/>
  <c r="AV28" i="39"/>
  <c r="AJ28" i="39"/>
  <c r="X28" i="39"/>
  <c r="AW28" i="39"/>
  <c r="AK28" i="39"/>
  <c r="Y28" i="39"/>
  <c r="AN29" i="39"/>
  <c r="AB29" i="39"/>
  <c r="P29" i="39"/>
  <c r="AO29" i="39"/>
  <c r="AC29" i="39"/>
  <c r="Q29" i="39"/>
  <c r="AP29" i="39"/>
  <c r="AD29" i="39"/>
  <c r="R29" i="39"/>
  <c r="AQ29" i="39"/>
  <c r="AE29" i="39"/>
  <c r="S29" i="39"/>
  <c r="AR29" i="39"/>
  <c r="AF29" i="39"/>
  <c r="AF34" i="39" s="1"/>
  <c r="T29" i="39"/>
  <c r="AS29" i="39"/>
  <c r="AG29" i="39"/>
  <c r="U29" i="39"/>
  <c r="AT29" i="39"/>
  <c r="AH29" i="39"/>
  <c r="V29" i="39"/>
  <c r="AU29" i="39"/>
  <c r="AI29" i="39"/>
  <c r="W29" i="39"/>
  <c r="AV29" i="39"/>
  <c r="AJ29" i="39"/>
  <c r="X29" i="39"/>
  <c r="AW29" i="39"/>
  <c r="AK29" i="39"/>
  <c r="K30" i="62" s="1"/>
  <c r="Y29" i="39"/>
  <c r="AN30" i="39"/>
  <c r="AB30" i="39"/>
  <c r="AB35" i="39" s="1"/>
  <c r="P30" i="39"/>
  <c r="AO30" i="39"/>
  <c r="AC30" i="39"/>
  <c r="AC35" i="39" s="1"/>
  <c r="Q30" i="39"/>
  <c r="AP30" i="39"/>
  <c r="AD30" i="39"/>
  <c r="AD35" i="39" s="1"/>
  <c r="R30" i="39"/>
  <c r="AQ30" i="39"/>
  <c r="AE30" i="39"/>
  <c r="S30" i="39"/>
  <c r="AR30" i="39"/>
  <c r="AF30" i="39"/>
  <c r="AF35" i="39" s="1"/>
  <c r="T30" i="39"/>
  <c r="AS30" i="39"/>
  <c r="AG30" i="39"/>
  <c r="AG35" i="39" s="1"/>
  <c r="U30" i="39"/>
  <c r="AT30" i="39"/>
  <c r="AH30" i="39"/>
  <c r="AH35" i="39" s="1"/>
  <c r="V30" i="39"/>
  <c r="AU30" i="39"/>
  <c r="AI30" i="39"/>
  <c r="AI35" i="39" s="1"/>
  <c r="W30" i="39"/>
  <c r="AV30" i="39"/>
  <c r="AJ30" i="39"/>
  <c r="AJ35" i="39" s="1"/>
  <c r="X30" i="39"/>
  <c r="AW30" i="39"/>
  <c r="AK30" i="39"/>
  <c r="AK35" i="39" s="1"/>
  <c r="Y30" i="39"/>
  <c r="AB8" i="39"/>
  <c r="AB13" i="39" s="1"/>
  <c r="AB16" i="39" s="1"/>
  <c r="AB9" i="39"/>
  <c r="AB14" i="39"/>
  <c r="AB10" i="39"/>
  <c r="AB15" i="39" s="1"/>
  <c r="AC8" i="39"/>
  <c r="AC13" i="39"/>
  <c r="AC9" i="39"/>
  <c r="AC14" i="39" s="1"/>
  <c r="AC10" i="39"/>
  <c r="AC15" i="39"/>
  <c r="AC16" i="39"/>
  <c r="AD8" i="39"/>
  <c r="AD13" i="39"/>
  <c r="AD9" i="39"/>
  <c r="AD14" i="39"/>
  <c r="AD16" i="39" s="1"/>
  <c r="AD10" i="39"/>
  <c r="AD15" i="39"/>
  <c r="AE8" i="39"/>
  <c r="AE13" i="39" s="1"/>
  <c r="AE16" i="39" s="1"/>
  <c r="AE9" i="39"/>
  <c r="AE14" i="39"/>
  <c r="AE10" i="39"/>
  <c r="AE15" i="39" s="1"/>
  <c r="AF8" i="39"/>
  <c r="AF13" i="39" s="1"/>
  <c r="AF16" i="39" s="1"/>
  <c r="AF9" i="39"/>
  <c r="AF14" i="39"/>
  <c r="AF10" i="39"/>
  <c r="AF15" i="39" s="1"/>
  <c r="AG8" i="39"/>
  <c r="AG13" i="39"/>
  <c r="AG9" i="39"/>
  <c r="AG14" i="39" s="1"/>
  <c r="AG16" i="39" s="1"/>
  <c r="AG10" i="39"/>
  <c r="AG15" i="39"/>
  <c r="AH8" i="39"/>
  <c r="AH13" i="39"/>
  <c r="AH9" i="39"/>
  <c r="AH14" i="39"/>
  <c r="AH16" i="39" s="1"/>
  <c r="AH10" i="39"/>
  <c r="AH15" i="39"/>
  <c r="AI8" i="39"/>
  <c r="AI13" i="39" s="1"/>
  <c r="AI16" i="39" s="1"/>
  <c r="AI9" i="39"/>
  <c r="AI14" i="39"/>
  <c r="AI10" i="39"/>
  <c r="AI15" i="39" s="1"/>
  <c r="AJ8" i="39"/>
  <c r="AJ13" i="39" s="1"/>
  <c r="AJ9" i="39"/>
  <c r="AJ14" i="39"/>
  <c r="AJ10" i="39"/>
  <c r="AJ15" i="39" s="1"/>
  <c r="AK8" i="39"/>
  <c r="AK13" i="39"/>
  <c r="AK9" i="39"/>
  <c r="AK14" i="39" s="1"/>
  <c r="AK16" i="39" s="1"/>
  <c r="AK10" i="39"/>
  <c r="AK15" i="39"/>
  <c r="AN8" i="39"/>
  <c r="AN13" i="39"/>
  <c r="AN9" i="39"/>
  <c r="AN14" i="39"/>
  <c r="AN10" i="39"/>
  <c r="AN15" i="39"/>
  <c r="AO8" i="39"/>
  <c r="AO13" i="39"/>
  <c r="AO9" i="39"/>
  <c r="AO14" i="39" s="1"/>
  <c r="AO16" i="39" s="1"/>
  <c r="AO10" i="39"/>
  <c r="AO15" i="39"/>
  <c r="AP8" i="39"/>
  <c r="AP13" i="39"/>
  <c r="AP9" i="39"/>
  <c r="AP14" i="39" s="1"/>
  <c r="AP16" i="39" s="1"/>
  <c r="AP10" i="39"/>
  <c r="AP15" i="39"/>
  <c r="AQ8" i="39"/>
  <c r="AQ13" i="39" s="1"/>
  <c r="AQ9" i="39"/>
  <c r="AQ14" i="39"/>
  <c r="AQ10" i="39"/>
  <c r="AQ15" i="39" s="1"/>
  <c r="AR8" i="39"/>
  <c r="AR13" i="39"/>
  <c r="AR9" i="39"/>
  <c r="AR14" i="39"/>
  <c r="AR10" i="39"/>
  <c r="AR15" i="39"/>
  <c r="AS8" i="39"/>
  <c r="AS13" i="39"/>
  <c r="AS9" i="39"/>
  <c r="AS14" i="39" s="1"/>
  <c r="AS10" i="39"/>
  <c r="AS15" i="39"/>
  <c r="AS16" i="39" s="1"/>
  <c r="AT8" i="39"/>
  <c r="AT13" i="39"/>
  <c r="AT9" i="39"/>
  <c r="AT14" i="39" s="1"/>
  <c r="AT16" i="39" s="1"/>
  <c r="AT10" i="39"/>
  <c r="AT15" i="39"/>
  <c r="AU8" i="39"/>
  <c r="AU13" i="39" s="1"/>
  <c r="AU9" i="39"/>
  <c r="AU14" i="39"/>
  <c r="AU10" i="39"/>
  <c r="AU15" i="39" s="1"/>
  <c r="AV8" i="39"/>
  <c r="AV13" i="39" s="1"/>
  <c r="AV16" i="39" s="1"/>
  <c r="AV9" i="39"/>
  <c r="AV14" i="39"/>
  <c r="AV10" i="39"/>
  <c r="AV15" i="39" s="1"/>
  <c r="AW8" i="39"/>
  <c r="AW13" i="39"/>
  <c r="AW9" i="39"/>
  <c r="AW14" i="39" s="1"/>
  <c r="AW10" i="39"/>
  <c r="AW15" i="39"/>
  <c r="AW16" i="39" s="1"/>
  <c r="P18" i="39"/>
  <c r="P23" i="39" s="1"/>
  <c r="P19" i="39"/>
  <c r="P24" i="39"/>
  <c r="P20" i="39"/>
  <c r="P25" i="39" s="1"/>
  <c r="Q18" i="39"/>
  <c r="Q23" i="39"/>
  <c r="Q19" i="39"/>
  <c r="Q24" i="39"/>
  <c r="Q20" i="39"/>
  <c r="Q25" i="39"/>
  <c r="R18" i="39"/>
  <c r="R23" i="39"/>
  <c r="R19" i="39"/>
  <c r="R24" i="39" s="1"/>
  <c r="R20" i="39"/>
  <c r="R25" i="39"/>
  <c r="R26" i="39" s="1"/>
  <c r="S18" i="39"/>
  <c r="S23" i="39"/>
  <c r="S19" i="39"/>
  <c r="S24" i="39" s="1"/>
  <c r="S26" i="39" s="1"/>
  <c r="S20" i="39"/>
  <c r="S25" i="39"/>
  <c r="T18" i="39"/>
  <c r="T23" i="39" s="1"/>
  <c r="T19" i="39"/>
  <c r="T24" i="39"/>
  <c r="T20" i="39"/>
  <c r="T25" i="39" s="1"/>
  <c r="U18" i="39"/>
  <c r="U23" i="39" s="1"/>
  <c r="U26" i="39" s="1"/>
  <c r="U19" i="39"/>
  <c r="U24" i="39"/>
  <c r="U20" i="39"/>
  <c r="U25" i="39" s="1"/>
  <c r="V18" i="39"/>
  <c r="V23" i="39"/>
  <c r="V19" i="39"/>
  <c r="V24" i="39" s="1"/>
  <c r="V20" i="39"/>
  <c r="V25" i="39"/>
  <c r="V26" i="39" s="1"/>
  <c r="W18" i="39"/>
  <c r="W23" i="39"/>
  <c r="W19" i="39"/>
  <c r="W24" i="39" s="1"/>
  <c r="W26" i="39" s="1"/>
  <c r="W20" i="39"/>
  <c r="W25" i="39"/>
  <c r="X18" i="39"/>
  <c r="X23" i="39" s="1"/>
  <c r="X19" i="39"/>
  <c r="X24" i="39"/>
  <c r="X20" i="39"/>
  <c r="X25" i="39" s="1"/>
  <c r="Y18" i="39"/>
  <c r="Y23" i="39" s="1"/>
  <c r="Y19" i="39"/>
  <c r="Y24" i="39"/>
  <c r="Y20" i="39"/>
  <c r="Y25" i="39" s="1"/>
  <c r="AB18" i="39"/>
  <c r="AB23" i="39" s="1"/>
  <c r="AB26" i="39" s="1"/>
  <c r="AB19" i="39"/>
  <c r="AB24" i="39"/>
  <c r="AB20" i="39"/>
  <c r="AB25" i="39" s="1"/>
  <c r="AC18" i="39"/>
  <c r="AC23" i="39" s="1"/>
  <c r="AC19" i="39"/>
  <c r="AC24" i="39"/>
  <c r="AC20" i="39"/>
  <c r="AC25" i="39" s="1"/>
  <c r="AD18" i="39"/>
  <c r="AD23" i="39"/>
  <c r="AD19" i="39"/>
  <c r="AD24" i="39" s="1"/>
  <c r="AD26" i="39" s="1"/>
  <c r="AD20" i="39"/>
  <c r="AD25" i="39"/>
  <c r="AE18" i="39"/>
  <c r="AE23" i="39"/>
  <c r="AE19" i="39"/>
  <c r="AE24" i="39" s="1"/>
  <c r="AE26" i="39" s="1"/>
  <c r="AE20" i="39"/>
  <c r="AE25" i="39"/>
  <c r="AF18" i="39"/>
  <c r="AF23" i="39" s="1"/>
  <c r="AF19" i="39"/>
  <c r="AF24" i="39"/>
  <c r="AF20" i="39"/>
  <c r="AF25" i="39" s="1"/>
  <c r="AG18" i="39"/>
  <c r="AG23" i="39"/>
  <c r="AG19" i="39"/>
  <c r="AG24" i="39"/>
  <c r="AG20" i="39"/>
  <c r="AG25" i="39"/>
  <c r="AH18" i="39"/>
  <c r="AH23" i="39"/>
  <c r="AH19" i="39"/>
  <c r="AH24" i="39" s="1"/>
  <c r="AH20" i="39"/>
  <c r="AH25" i="39"/>
  <c r="AH26" i="39" s="1"/>
  <c r="AI18" i="39"/>
  <c r="AI23" i="39"/>
  <c r="AI19" i="39"/>
  <c r="AI24" i="39" s="1"/>
  <c r="AI20" i="39"/>
  <c r="AI25" i="39"/>
  <c r="AI26" i="39"/>
  <c r="AJ18" i="39"/>
  <c r="AJ23" i="39" s="1"/>
  <c r="AJ19" i="39"/>
  <c r="AJ24" i="39"/>
  <c r="AJ20" i="39"/>
  <c r="AJ25" i="39" s="1"/>
  <c r="AK18" i="39"/>
  <c r="AK23" i="39" s="1"/>
  <c r="AK19" i="39"/>
  <c r="AK24" i="39"/>
  <c r="AK20" i="39"/>
  <c r="AK25" i="39" s="1"/>
  <c r="AN18" i="39"/>
  <c r="AN23" i="39" s="1"/>
  <c r="AN26" i="39" s="1"/>
  <c r="AN19" i="39"/>
  <c r="AN24" i="39"/>
  <c r="AN20" i="39"/>
  <c r="AN25" i="39" s="1"/>
  <c r="AO18" i="39"/>
  <c r="AO23" i="39" s="1"/>
  <c r="AO26" i="39" s="1"/>
  <c r="AO19" i="39"/>
  <c r="AO24" i="39"/>
  <c r="AO20" i="39"/>
  <c r="AO25" i="39" s="1"/>
  <c r="AP18" i="39"/>
  <c r="AP23" i="39"/>
  <c r="AP19" i="39"/>
  <c r="AP24" i="39" s="1"/>
  <c r="AP26" i="39" s="1"/>
  <c r="AP20" i="39"/>
  <c r="AP25" i="39"/>
  <c r="AQ18" i="39"/>
  <c r="AQ23" i="39"/>
  <c r="AQ19" i="39"/>
  <c r="AQ24" i="39"/>
  <c r="AQ26" i="39" s="1"/>
  <c r="AQ20" i="39"/>
  <c r="AQ25" i="39"/>
  <c r="AR18" i="39"/>
  <c r="AR23" i="39" s="1"/>
  <c r="AR26" i="39" s="1"/>
  <c r="AR19" i="39"/>
  <c r="AR24" i="39"/>
  <c r="AR20" i="39"/>
  <c r="AR25" i="39" s="1"/>
  <c r="AS18" i="39"/>
  <c r="AS23" i="39"/>
  <c r="AS19" i="39"/>
  <c r="AS24" i="39"/>
  <c r="AS20" i="39"/>
  <c r="AS25" i="39"/>
  <c r="AT18" i="39"/>
  <c r="AT23" i="39"/>
  <c r="AT19" i="39"/>
  <c r="AT24" i="39" s="1"/>
  <c r="AT26" i="39" s="1"/>
  <c r="AT20" i="39"/>
  <c r="AT25" i="39"/>
  <c r="AU18" i="39"/>
  <c r="AU23" i="39"/>
  <c r="AU19" i="39"/>
  <c r="AU24" i="39" s="1"/>
  <c r="AU26" i="39" s="1"/>
  <c r="AU20" i="39"/>
  <c r="AU25" i="39"/>
  <c r="AV18" i="39"/>
  <c r="AV23" i="39" s="1"/>
  <c r="AV19" i="39"/>
  <c r="AV24" i="39"/>
  <c r="AV20" i="39"/>
  <c r="AV25" i="39" s="1"/>
  <c r="AW18" i="39"/>
  <c r="AW23" i="39"/>
  <c r="AW19" i="39"/>
  <c r="AW24" i="39"/>
  <c r="AW20" i="39"/>
  <c r="AW25" i="39"/>
  <c r="P33" i="39"/>
  <c r="P34" i="39"/>
  <c r="P35" i="39"/>
  <c r="Q33" i="39"/>
  <c r="Q34" i="39"/>
  <c r="Q35" i="39"/>
  <c r="R33" i="39"/>
  <c r="R34" i="39"/>
  <c r="R36" i="39" s="1"/>
  <c r="R35" i="39"/>
  <c r="S33" i="39"/>
  <c r="S34" i="39"/>
  <c r="S35" i="39"/>
  <c r="T33" i="39"/>
  <c r="T34" i="39"/>
  <c r="T35" i="39"/>
  <c r="U33" i="39"/>
  <c r="U34" i="39"/>
  <c r="U35" i="39"/>
  <c r="V33" i="39"/>
  <c r="V34" i="39"/>
  <c r="V36" i="39" s="1"/>
  <c r="V35" i="39"/>
  <c r="W33" i="39"/>
  <c r="W34" i="39"/>
  <c r="W35" i="39"/>
  <c r="X33" i="39"/>
  <c r="X34" i="39"/>
  <c r="X35" i="39"/>
  <c r="Y33" i="39"/>
  <c r="Y34" i="39"/>
  <c r="Y35" i="39"/>
  <c r="AB33" i="39"/>
  <c r="AB34" i="39"/>
  <c r="AC33" i="39"/>
  <c r="AC34" i="39"/>
  <c r="AC36" i="39"/>
  <c r="AD34" i="39"/>
  <c r="AE33" i="39"/>
  <c r="AE34" i="39"/>
  <c r="AF33" i="39"/>
  <c r="AG33" i="39"/>
  <c r="AG34" i="39"/>
  <c r="AG36" i="39"/>
  <c r="AH34" i="39"/>
  <c r="AH36" i="39"/>
  <c r="AI33" i="39"/>
  <c r="AI36" i="39" s="1"/>
  <c r="AI34" i="39"/>
  <c r="AJ33" i="39"/>
  <c r="AJ34" i="39"/>
  <c r="AK33" i="39"/>
  <c r="AK34" i="39"/>
  <c r="AK36" i="39" s="1"/>
  <c r="AN34" i="39"/>
  <c r="AN35" i="39"/>
  <c r="AO34" i="39"/>
  <c r="AP34" i="39"/>
  <c r="AQ34" i="39"/>
  <c r="AQ35" i="39"/>
  <c r="AR34" i="39"/>
  <c r="AR35" i="39"/>
  <c r="AS34" i="39"/>
  <c r="AS35" i="39"/>
  <c r="AT34" i="39"/>
  <c r="AU34" i="39"/>
  <c r="AU35" i="39"/>
  <c r="AV34" i="39"/>
  <c r="AV35" i="39"/>
  <c r="AW34" i="39"/>
  <c r="AW35" i="39"/>
  <c r="P38" i="39"/>
  <c r="P43" i="39"/>
  <c r="P46" i="39" s="1"/>
  <c r="P39" i="39"/>
  <c r="P44" i="39"/>
  <c r="P40" i="39"/>
  <c r="P45" i="39"/>
  <c r="Q38" i="39"/>
  <c r="Q43" i="39" s="1"/>
  <c r="Q46" i="39" s="1"/>
  <c r="Q39" i="39"/>
  <c r="Q44" i="39" s="1"/>
  <c r="Q40" i="39"/>
  <c r="Q45" i="39" s="1"/>
  <c r="R38" i="39"/>
  <c r="R43" i="39" s="1"/>
  <c r="R46" i="39" s="1"/>
  <c r="R39" i="39"/>
  <c r="R44" i="39"/>
  <c r="R40" i="39"/>
  <c r="R45" i="39" s="1"/>
  <c r="S38" i="39"/>
  <c r="S43" i="39"/>
  <c r="S39" i="39"/>
  <c r="S44" i="39" s="1"/>
  <c r="S40" i="39"/>
  <c r="S45" i="39" s="1"/>
  <c r="S46" i="39"/>
  <c r="T38" i="39"/>
  <c r="T43" i="39"/>
  <c r="T39" i="39"/>
  <c r="T44" i="39"/>
  <c r="T40" i="39"/>
  <c r="T45" i="39"/>
  <c r="U38" i="39"/>
  <c r="U43" i="39" s="1"/>
  <c r="U39" i="39"/>
  <c r="U44" i="39" s="1"/>
  <c r="U40" i="39"/>
  <c r="U45" i="39" s="1"/>
  <c r="V38" i="39"/>
  <c r="V43" i="39" s="1"/>
  <c r="V46" i="39" s="1"/>
  <c r="V39" i="39"/>
  <c r="V44" i="39"/>
  <c r="V40" i="39"/>
  <c r="V45" i="39" s="1"/>
  <c r="W38" i="39"/>
  <c r="W43" i="39"/>
  <c r="W39" i="39"/>
  <c r="W44" i="39" s="1"/>
  <c r="W40" i="39"/>
  <c r="W45" i="39"/>
  <c r="W46" i="39"/>
  <c r="X38" i="39"/>
  <c r="X43" i="39"/>
  <c r="X39" i="39"/>
  <c r="X44" i="39"/>
  <c r="X46" i="39" s="1"/>
  <c r="X40" i="39"/>
  <c r="X45" i="39"/>
  <c r="Y38" i="39"/>
  <c r="Y43" i="39" s="1"/>
  <c r="Y39" i="39"/>
  <c r="Y44" i="39" s="1"/>
  <c r="Y40" i="39"/>
  <c r="Y45" i="39" s="1"/>
  <c r="B29" i="62"/>
  <c r="C29" i="62"/>
  <c r="F29" i="62"/>
  <c r="G29" i="62"/>
  <c r="J29" i="62"/>
  <c r="K29" i="62"/>
  <c r="C30" i="62"/>
  <c r="D30" i="62"/>
  <c r="E30" i="62"/>
  <c r="G30" i="62"/>
  <c r="H30" i="62"/>
  <c r="B31" i="62"/>
  <c r="C31" i="62"/>
  <c r="F31" i="62"/>
  <c r="I31" i="62"/>
  <c r="J31" i="62"/>
  <c r="AB38" i="39"/>
  <c r="AB43" i="39"/>
  <c r="AB39" i="39"/>
  <c r="AB44" i="39" s="1"/>
  <c r="AB46" i="39" s="1"/>
  <c r="AB40" i="39"/>
  <c r="AB45" i="39"/>
  <c r="AC38" i="39"/>
  <c r="AC43" i="39" s="1"/>
  <c r="AC39" i="39"/>
  <c r="AC44" i="39"/>
  <c r="AC40" i="39"/>
  <c r="AC45" i="39" s="1"/>
  <c r="AD38" i="39"/>
  <c r="AD43" i="39"/>
  <c r="AD39" i="39"/>
  <c r="AD44" i="39"/>
  <c r="AD40" i="39"/>
  <c r="AD45" i="39"/>
  <c r="AE38" i="39"/>
  <c r="AE43" i="39" s="1"/>
  <c r="AE39" i="39"/>
  <c r="AE44" i="39" s="1"/>
  <c r="AE40" i="39"/>
  <c r="AE45" i="39" s="1"/>
  <c r="AF38" i="39"/>
  <c r="AF43" i="39"/>
  <c r="AF39" i="39"/>
  <c r="AF44" i="39" s="1"/>
  <c r="AF46" i="39" s="1"/>
  <c r="AF40" i="39"/>
  <c r="AF45" i="39"/>
  <c r="AG38" i="39"/>
  <c r="AG43" i="39" s="1"/>
  <c r="AG39" i="39"/>
  <c r="AG44" i="39"/>
  <c r="AG40" i="39"/>
  <c r="AG45" i="39" s="1"/>
  <c r="AH38" i="39"/>
  <c r="AH43" i="39"/>
  <c r="AH39" i="39"/>
  <c r="AH44" i="39"/>
  <c r="AH40" i="39"/>
  <c r="AH45" i="39"/>
  <c r="AI38" i="39"/>
  <c r="AI43" i="39" s="1"/>
  <c r="AI39" i="39"/>
  <c r="AI44" i="39" s="1"/>
  <c r="AI40" i="39"/>
  <c r="AI45" i="39" s="1"/>
  <c r="AJ38" i="39"/>
  <c r="AJ43" i="39"/>
  <c r="AJ39" i="39"/>
  <c r="AJ44" i="39" s="1"/>
  <c r="AJ40" i="39"/>
  <c r="AJ45" i="39"/>
  <c r="AJ46" i="39"/>
  <c r="AK38" i="39"/>
  <c r="AK43" i="39" s="1"/>
  <c r="AK39" i="39"/>
  <c r="AK44" i="39"/>
  <c r="AK40" i="39"/>
  <c r="AK45" i="39" s="1"/>
  <c r="AN38" i="39"/>
  <c r="AN43" i="39"/>
  <c r="AN39" i="39"/>
  <c r="AN44" i="39"/>
  <c r="AN46" i="39" s="1"/>
  <c r="AN40" i="39"/>
  <c r="AN45" i="39"/>
  <c r="AO38" i="39"/>
  <c r="AO43" i="39" s="1"/>
  <c r="AO46" i="39" s="1"/>
  <c r="AO39" i="39"/>
  <c r="AO44" i="39" s="1"/>
  <c r="AO40" i="39"/>
  <c r="AO45" i="39" s="1"/>
  <c r="AP38" i="39"/>
  <c r="AP43" i="39" s="1"/>
  <c r="AP46" i="39" s="1"/>
  <c r="AP39" i="39"/>
  <c r="AP44" i="39"/>
  <c r="AP40" i="39"/>
  <c r="AP45" i="39" s="1"/>
  <c r="AQ38" i="39"/>
  <c r="AQ43" i="39"/>
  <c r="AQ39" i="39"/>
  <c r="AQ44" i="39" s="1"/>
  <c r="AQ40" i="39"/>
  <c r="AQ45" i="39"/>
  <c r="AQ46" i="39"/>
  <c r="AR38" i="39"/>
  <c r="AR43" i="39"/>
  <c r="AR39" i="39"/>
  <c r="AR44" i="39"/>
  <c r="AR46" i="39" s="1"/>
  <c r="AR40" i="39"/>
  <c r="AR45" i="39"/>
  <c r="AS38" i="39"/>
  <c r="AS43" i="39" s="1"/>
  <c r="AS39" i="39"/>
  <c r="AS44" i="39" s="1"/>
  <c r="AS40" i="39"/>
  <c r="AS45" i="39" s="1"/>
  <c r="AT38" i="39"/>
  <c r="AT43" i="39" s="1"/>
  <c r="AT46" i="39" s="1"/>
  <c r="AT39" i="39"/>
  <c r="AT44" i="39"/>
  <c r="AT40" i="39"/>
  <c r="AT45" i="39" s="1"/>
  <c r="AU38" i="39"/>
  <c r="AU43" i="39"/>
  <c r="AU39" i="39"/>
  <c r="AU44" i="39" s="1"/>
  <c r="AU40" i="39"/>
  <c r="AU45" i="39"/>
  <c r="AU46" i="39"/>
  <c r="AV38" i="39"/>
  <c r="AV43" i="39"/>
  <c r="AV39" i="39"/>
  <c r="AV44" i="39"/>
  <c r="AV46" i="39" s="1"/>
  <c r="AV40" i="39"/>
  <c r="AV45" i="39" s="1"/>
  <c r="AW38" i="39"/>
  <c r="AW43" i="39"/>
  <c r="AW39" i="39"/>
  <c r="AW44" i="39"/>
  <c r="AW40" i="39"/>
  <c r="AW45" i="39"/>
  <c r="P48" i="39"/>
  <c r="P53" i="39"/>
  <c r="P49" i="39"/>
  <c r="P54" i="39" s="1"/>
  <c r="P56" i="39" s="1"/>
  <c r="P50" i="39"/>
  <c r="P55" i="39"/>
  <c r="Q48" i="39"/>
  <c r="Q53" i="39" s="1"/>
  <c r="Q49" i="39"/>
  <c r="Q54" i="39"/>
  <c r="Q50" i="39"/>
  <c r="Q55" i="39" s="1"/>
  <c r="R48" i="39"/>
  <c r="R53" i="39"/>
  <c r="R49" i="39"/>
  <c r="R54" i="39"/>
  <c r="R50" i="39"/>
  <c r="R55" i="39"/>
  <c r="S48" i="39"/>
  <c r="S53" i="39"/>
  <c r="S49" i="39"/>
  <c r="S54" i="39" s="1"/>
  <c r="S50" i="39"/>
  <c r="S55" i="39"/>
  <c r="S56" i="39" s="1"/>
  <c r="T48" i="39"/>
  <c r="T53" i="39"/>
  <c r="T49" i="39"/>
  <c r="T54" i="39" s="1"/>
  <c r="T56" i="39" s="1"/>
  <c r="T50" i="39"/>
  <c r="T55" i="39"/>
  <c r="U48" i="39"/>
  <c r="U53" i="39" s="1"/>
  <c r="U49" i="39"/>
  <c r="U54" i="39"/>
  <c r="U50" i="39"/>
  <c r="U55" i="39" s="1"/>
  <c r="V48" i="39"/>
  <c r="V53" i="39" s="1"/>
  <c r="V49" i="39"/>
  <c r="V54" i="39"/>
  <c r="V50" i="39"/>
  <c r="V55" i="39" s="1"/>
  <c r="W48" i="39"/>
  <c r="W53" i="39"/>
  <c r="W49" i="39"/>
  <c r="W54" i="39" s="1"/>
  <c r="W56" i="39" s="1"/>
  <c r="W50" i="39"/>
  <c r="W55" i="39"/>
  <c r="X48" i="39"/>
  <c r="X53" i="39"/>
  <c r="X49" i="39"/>
  <c r="X54" i="39"/>
  <c r="X56" i="39" s="1"/>
  <c r="X50" i="39"/>
  <c r="X55" i="39"/>
  <c r="Y48" i="39"/>
  <c r="Y53" i="39" s="1"/>
  <c r="Y56" i="39" s="1"/>
  <c r="Y49" i="39"/>
  <c r="Y54" i="39"/>
  <c r="Y50" i="39"/>
  <c r="Y55" i="39" s="1"/>
  <c r="AB48" i="39"/>
  <c r="AB53" i="39"/>
  <c r="AB49" i="39"/>
  <c r="AB54" i="39"/>
  <c r="AB56" i="39" s="1"/>
  <c r="AB50" i="39"/>
  <c r="AB55" i="39"/>
  <c r="AC48" i="39"/>
  <c r="AC53" i="39" s="1"/>
  <c r="AC56" i="39" s="1"/>
  <c r="AC49" i="39"/>
  <c r="AC54" i="39"/>
  <c r="AC50" i="39"/>
  <c r="AC55" i="39" s="1"/>
  <c r="AD48" i="39"/>
  <c r="AD53" i="39" s="1"/>
  <c r="AD56" i="39" s="1"/>
  <c r="AD49" i="39"/>
  <c r="AD54" i="39"/>
  <c r="AD50" i="39"/>
  <c r="AD55" i="39" s="1"/>
  <c r="AE48" i="39"/>
  <c r="AE53" i="39"/>
  <c r="AE49" i="39"/>
  <c r="AE54" i="39" s="1"/>
  <c r="AE56" i="39" s="1"/>
  <c r="AE50" i="39"/>
  <c r="AE55" i="39"/>
  <c r="AF48" i="39"/>
  <c r="AF53" i="39"/>
  <c r="AF49" i="39"/>
  <c r="AF54" i="39"/>
  <c r="AF56" i="39" s="1"/>
  <c r="AF50" i="39"/>
  <c r="AF55" i="39"/>
  <c r="AG48" i="39"/>
  <c r="AG53" i="39" s="1"/>
  <c r="AG56" i="39" s="1"/>
  <c r="AG49" i="39"/>
  <c r="AG54" i="39"/>
  <c r="AG50" i="39"/>
  <c r="AG55" i="39" s="1"/>
  <c r="AH48" i="39"/>
  <c r="AH53" i="39"/>
  <c r="AH49" i="39"/>
  <c r="AH54" i="39"/>
  <c r="AH50" i="39"/>
  <c r="AH55" i="39"/>
  <c r="AI48" i="39"/>
  <c r="AI53" i="39"/>
  <c r="AI49" i="39"/>
  <c r="AI54" i="39" s="1"/>
  <c r="AI56" i="39" s="1"/>
  <c r="AI50" i="39"/>
  <c r="AI55" i="39"/>
  <c r="AJ48" i="39"/>
  <c r="AJ53" i="39"/>
  <c r="AJ49" i="39"/>
  <c r="AJ54" i="39"/>
  <c r="AJ56" i="39" s="1"/>
  <c r="AJ50" i="39"/>
  <c r="AJ55" i="39"/>
  <c r="AK48" i="39"/>
  <c r="AK53" i="39" s="1"/>
  <c r="AK49" i="39"/>
  <c r="AK54" i="39"/>
  <c r="AK50" i="39"/>
  <c r="AK55" i="39" s="1"/>
  <c r="AN48" i="39"/>
  <c r="AN53" i="39"/>
  <c r="AN49" i="39"/>
  <c r="AN54" i="39"/>
  <c r="AN56" i="39" s="1"/>
  <c r="AN50" i="39"/>
  <c r="AN55" i="39"/>
  <c r="AO48" i="39"/>
  <c r="AO53" i="39" s="1"/>
  <c r="AO56" i="39" s="1"/>
  <c r="AO49" i="39"/>
  <c r="AO54" i="39"/>
  <c r="AO50" i="39"/>
  <c r="AO55" i="39" s="1"/>
  <c r="AP48" i="39"/>
  <c r="AP53" i="39"/>
  <c r="AP49" i="39"/>
  <c r="AP54" i="39"/>
  <c r="AP50" i="39"/>
  <c r="AP55" i="39"/>
  <c r="AQ48" i="39"/>
  <c r="AQ53" i="39"/>
  <c r="AQ49" i="39"/>
  <c r="AQ54" i="39" s="1"/>
  <c r="AQ56" i="39" s="1"/>
  <c r="AQ50" i="39"/>
  <c r="AQ55" i="39"/>
  <c r="AR48" i="39"/>
  <c r="AR53" i="39"/>
  <c r="AR49" i="39"/>
  <c r="AR54" i="39"/>
  <c r="AR56" i="39" s="1"/>
  <c r="AR50" i="39"/>
  <c r="AR55" i="39"/>
  <c r="AS48" i="39"/>
  <c r="AS53" i="39" s="1"/>
  <c r="AS49" i="39"/>
  <c r="AS54" i="39"/>
  <c r="AS50" i="39"/>
  <c r="AS55" i="39" s="1"/>
  <c r="AT48" i="39"/>
  <c r="AT53" i="39"/>
  <c r="AT49" i="39"/>
  <c r="AT54" i="39"/>
  <c r="AT50" i="39"/>
  <c r="AT55" i="39"/>
  <c r="AU48" i="39"/>
  <c r="AU53" i="39"/>
  <c r="AU49" i="39"/>
  <c r="AU54" i="39" s="1"/>
  <c r="AU56" i="39" s="1"/>
  <c r="AU50" i="39"/>
  <c r="AU55" i="39"/>
  <c r="AV48" i="39"/>
  <c r="AV53" i="39"/>
  <c r="AV49" i="39"/>
  <c r="AV54" i="39" s="1"/>
  <c r="AV56" i="39" s="1"/>
  <c r="AV50" i="39"/>
  <c r="AV55" i="39"/>
  <c r="AW48" i="39"/>
  <c r="AW53" i="39" s="1"/>
  <c r="AW49" i="39"/>
  <c r="AW54" i="39"/>
  <c r="AW50" i="39"/>
  <c r="AW55" i="39" s="1"/>
  <c r="P58" i="39"/>
  <c r="P63" i="39"/>
  <c r="P59" i="39"/>
  <c r="P64" i="39" s="1"/>
  <c r="P60" i="39"/>
  <c r="P65" i="39"/>
  <c r="P66" i="39" s="1"/>
  <c r="Q58" i="39"/>
  <c r="Q63" i="39"/>
  <c r="Q59" i="39"/>
  <c r="Q64" i="39" s="1"/>
  <c r="Q66" i="39" s="1"/>
  <c r="Q60" i="39"/>
  <c r="Q65" i="39"/>
  <c r="R58" i="39"/>
  <c r="R63" i="39" s="1"/>
  <c r="R59" i="39"/>
  <c r="R64" i="39"/>
  <c r="R60" i="39"/>
  <c r="R65" i="39" s="1"/>
  <c r="S58" i="39"/>
  <c r="S63" i="39" s="1"/>
  <c r="S59" i="39"/>
  <c r="S64" i="39"/>
  <c r="S60" i="39"/>
  <c r="S65" i="39" s="1"/>
  <c r="T58" i="39"/>
  <c r="T63" i="39"/>
  <c r="T59" i="39"/>
  <c r="T64" i="39" s="1"/>
  <c r="T66" i="39" s="1"/>
  <c r="T60" i="39"/>
  <c r="T65" i="39"/>
  <c r="U58" i="39"/>
  <c r="U63" i="39"/>
  <c r="U59" i="39"/>
  <c r="U64" i="39"/>
  <c r="U66" i="39" s="1"/>
  <c r="U60" i="39"/>
  <c r="U65" i="39"/>
  <c r="V58" i="39"/>
  <c r="V63" i="39" s="1"/>
  <c r="V66" i="39" s="1"/>
  <c r="V59" i="39"/>
  <c r="V64" i="39"/>
  <c r="V60" i="39"/>
  <c r="V65" i="39" s="1"/>
  <c r="W58" i="39"/>
  <c r="W63" i="39"/>
  <c r="W59" i="39"/>
  <c r="W64" i="39"/>
  <c r="W60" i="39"/>
  <c r="W65" i="39"/>
  <c r="X58" i="39"/>
  <c r="X63" i="39"/>
  <c r="X59" i="39"/>
  <c r="X64" i="39" s="1"/>
  <c r="X66" i="39" s="1"/>
  <c r="X60" i="39"/>
  <c r="X65" i="39"/>
  <c r="Y58" i="39"/>
  <c r="Y63" i="39"/>
  <c r="Y59" i="39"/>
  <c r="Y64" i="39"/>
  <c r="Y66" i="39" s="1"/>
  <c r="Y60" i="39"/>
  <c r="Y65" i="39"/>
  <c r="AB58" i="39"/>
  <c r="AB63" i="39"/>
  <c r="AB59" i="39"/>
  <c r="AB64" i="39" s="1"/>
  <c r="AB60" i="39"/>
  <c r="AB65" i="39"/>
  <c r="AB66" i="39"/>
  <c r="AC58" i="39"/>
  <c r="AC63" i="39"/>
  <c r="AC59" i="39"/>
  <c r="AC64" i="39"/>
  <c r="AC66" i="39" s="1"/>
  <c r="AC60" i="39"/>
  <c r="AC65" i="39"/>
  <c r="AD58" i="39"/>
  <c r="AD63" i="39" s="1"/>
  <c r="AD66" i="39" s="1"/>
  <c r="AD59" i="39"/>
  <c r="AD64" i="39"/>
  <c r="AD60" i="39"/>
  <c r="AD65" i="39" s="1"/>
  <c r="AE58" i="39"/>
  <c r="AE63" i="39" s="1"/>
  <c r="AE66" i="39" s="1"/>
  <c r="AE59" i="39"/>
  <c r="AE64" i="39"/>
  <c r="AE60" i="39"/>
  <c r="AE65" i="39" s="1"/>
  <c r="AF58" i="39"/>
  <c r="AF63" i="39"/>
  <c r="AF59" i="39"/>
  <c r="AF64" i="39" s="1"/>
  <c r="AF60" i="39"/>
  <c r="AF65" i="39"/>
  <c r="AF66" i="39"/>
  <c r="AG58" i="39"/>
  <c r="AG63" i="39"/>
  <c r="AG59" i="39"/>
  <c r="AG64" i="39"/>
  <c r="AG66" i="39" s="1"/>
  <c r="AG60" i="39"/>
  <c r="AG65" i="39"/>
  <c r="AH58" i="39"/>
  <c r="AH63" i="39" s="1"/>
  <c r="AH66" i="39" s="1"/>
  <c r="AH59" i="39"/>
  <c r="AH64" i="39"/>
  <c r="AH60" i="39"/>
  <c r="AH65" i="39" s="1"/>
  <c r="AI58" i="39"/>
  <c r="AI63" i="39"/>
  <c r="AI59" i="39"/>
  <c r="AI64" i="39"/>
  <c r="AI60" i="39"/>
  <c r="AI65" i="39"/>
  <c r="AJ58" i="39"/>
  <c r="AJ63" i="39"/>
  <c r="AJ59" i="39"/>
  <c r="AJ64" i="39" s="1"/>
  <c r="AJ66" i="39" s="1"/>
  <c r="AJ60" i="39"/>
  <c r="AJ65" i="39"/>
  <c r="AK58" i="39"/>
  <c r="AK63" i="39"/>
  <c r="AK59" i="39"/>
  <c r="AK64" i="39"/>
  <c r="AK66" i="39" s="1"/>
  <c r="AK60" i="39"/>
  <c r="AK65" i="39"/>
  <c r="AN58" i="39"/>
  <c r="AN63" i="39"/>
  <c r="AN59" i="39"/>
  <c r="AN64" i="39" s="1"/>
  <c r="AN60" i="39"/>
  <c r="AN65" i="39"/>
  <c r="AN66" i="39" s="1"/>
  <c r="AO58" i="39"/>
  <c r="AO63" i="39"/>
  <c r="AO59" i="39"/>
  <c r="AO64" i="39" s="1"/>
  <c r="AO66" i="39" s="1"/>
  <c r="AO60" i="39"/>
  <c r="AO65" i="39"/>
  <c r="AP58" i="39"/>
  <c r="AP63" i="39" s="1"/>
  <c r="AP59" i="39"/>
  <c r="AP64" i="39"/>
  <c r="AP60" i="39"/>
  <c r="AP65" i="39" s="1"/>
  <c r="AQ58" i="39"/>
  <c r="AQ63" i="39" s="1"/>
  <c r="AQ59" i="39"/>
  <c r="AQ64" i="39"/>
  <c r="AQ60" i="39"/>
  <c r="AQ65" i="39" s="1"/>
  <c r="AR58" i="39"/>
  <c r="AR63" i="39"/>
  <c r="AR59" i="39"/>
  <c r="AR64" i="39" s="1"/>
  <c r="AR66" i="39" s="1"/>
  <c r="AR60" i="39"/>
  <c r="AR65" i="39"/>
  <c r="AS58" i="39"/>
  <c r="AS63" i="39"/>
  <c r="AS59" i="39"/>
  <c r="AS64" i="39"/>
  <c r="AS66" i="39" s="1"/>
  <c r="AS60" i="39"/>
  <c r="AS65" i="39"/>
  <c r="AT58" i="39"/>
  <c r="AT63" i="39" s="1"/>
  <c r="AT66" i="39" s="1"/>
  <c r="AT59" i="39"/>
  <c r="AT64" i="39"/>
  <c r="AT60" i="39"/>
  <c r="AT65" i="39" s="1"/>
  <c r="AU58" i="39"/>
  <c r="AU63" i="39"/>
  <c r="AU59" i="39"/>
  <c r="AU64" i="39"/>
  <c r="AU60" i="39"/>
  <c r="AU65" i="39"/>
  <c r="AV58" i="39"/>
  <c r="AV63" i="39"/>
  <c r="AV59" i="39"/>
  <c r="AV64" i="39" s="1"/>
  <c r="AV66" i="39" s="1"/>
  <c r="AV60" i="39"/>
  <c r="AV65" i="39"/>
  <c r="AW58" i="39"/>
  <c r="AW63" i="39"/>
  <c r="AW59" i="39"/>
  <c r="AW64" i="39"/>
  <c r="AW66" i="39" s="1"/>
  <c r="AW60" i="39"/>
  <c r="AW65" i="39"/>
  <c r="P68" i="39"/>
  <c r="P73" i="39"/>
  <c r="P69" i="39"/>
  <c r="P74" i="39"/>
  <c r="P70" i="39"/>
  <c r="P75" i="39"/>
  <c r="Q68" i="39"/>
  <c r="Q73" i="39"/>
  <c r="Q69" i="39"/>
  <c r="Q74" i="39" s="1"/>
  <c r="Q76" i="39" s="1"/>
  <c r="Q70" i="39"/>
  <c r="Q75" i="39"/>
  <c r="R68" i="39"/>
  <c r="R73" i="39"/>
  <c r="R69" i="39"/>
  <c r="R74" i="39"/>
  <c r="R76" i="39" s="1"/>
  <c r="R70" i="39"/>
  <c r="R75" i="39"/>
  <c r="S68" i="39"/>
  <c r="S73" i="39" s="1"/>
  <c r="S69" i="39"/>
  <c r="S74" i="39"/>
  <c r="S70" i="39"/>
  <c r="S75" i="39" s="1"/>
  <c r="T68" i="39"/>
  <c r="T73" i="39"/>
  <c r="T69" i="39"/>
  <c r="T74" i="39"/>
  <c r="T70" i="39"/>
  <c r="T75" i="39"/>
  <c r="U68" i="39"/>
  <c r="U73" i="39"/>
  <c r="U69" i="39"/>
  <c r="U74" i="39" s="1"/>
  <c r="U76" i="39" s="1"/>
  <c r="U70" i="39"/>
  <c r="U75" i="39"/>
  <c r="V68" i="39"/>
  <c r="V73" i="39"/>
  <c r="V69" i="39"/>
  <c r="V74" i="39" s="1"/>
  <c r="V76" i="39" s="1"/>
  <c r="V70" i="39"/>
  <c r="V75" i="39"/>
  <c r="W68" i="39"/>
  <c r="W73" i="39" s="1"/>
  <c r="W69" i="39"/>
  <c r="W74" i="39"/>
  <c r="W70" i="39"/>
  <c r="W75" i="39" s="1"/>
  <c r="X68" i="39"/>
  <c r="X73" i="39"/>
  <c r="X69" i="39"/>
  <c r="X74" i="39"/>
  <c r="X70" i="39"/>
  <c r="X75" i="39"/>
  <c r="Y68" i="39"/>
  <c r="Y73" i="39"/>
  <c r="Y69" i="39"/>
  <c r="Y74" i="39" s="1"/>
  <c r="Y70" i="39"/>
  <c r="Y75" i="39"/>
  <c r="Y76" i="39"/>
  <c r="AB68" i="39"/>
  <c r="AB73" i="39"/>
  <c r="AB69" i="39"/>
  <c r="AB74" i="39"/>
  <c r="AB70" i="39"/>
  <c r="AB75" i="39"/>
  <c r="AC68" i="39"/>
  <c r="AC73" i="39"/>
  <c r="AC69" i="39"/>
  <c r="AC74" i="39" s="1"/>
  <c r="AC70" i="39"/>
  <c r="AC75" i="39"/>
  <c r="AC76" i="39"/>
  <c r="AD68" i="39"/>
  <c r="AD73" i="39"/>
  <c r="AD69" i="39"/>
  <c r="AD74" i="39"/>
  <c r="AD76" i="39" s="1"/>
  <c r="AD70" i="39"/>
  <c r="AD75" i="39"/>
  <c r="AE68" i="39"/>
  <c r="AE73" i="39" s="1"/>
  <c r="AE76" i="39" s="1"/>
  <c r="AE69" i="39"/>
  <c r="AE74" i="39"/>
  <c r="AE70" i="39"/>
  <c r="AE75" i="39" s="1"/>
  <c r="AF68" i="39"/>
  <c r="AF73" i="39" s="1"/>
  <c r="AF76" i="39" s="1"/>
  <c r="AF69" i="39"/>
  <c r="AF74" i="39"/>
  <c r="AF70" i="39"/>
  <c r="AF75" i="39" s="1"/>
  <c r="AG68" i="39"/>
  <c r="AG73" i="39"/>
  <c r="AG69" i="39"/>
  <c r="AG74" i="39" s="1"/>
  <c r="AG70" i="39"/>
  <c r="AG75" i="39"/>
  <c r="AG76" i="39"/>
  <c r="AH68" i="39"/>
  <c r="AH73" i="39"/>
  <c r="AH69" i="39"/>
  <c r="AH74" i="39"/>
  <c r="AH76" i="39" s="1"/>
  <c r="AH70" i="39"/>
  <c r="AH75" i="39"/>
  <c r="AI68" i="39"/>
  <c r="AI73" i="39" s="1"/>
  <c r="AI76" i="39" s="1"/>
  <c r="AI69" i="39"/>
  <c r="AI74" i="39"/>
  <c r="AI70" i="39"/>
  <c r="AI75" i="39" s="1"/>
  <c r="AJ68" i="39"/>
  <c r="AJ73" i="39"/>
  <c r="AJ69" i="39"/>
  <c r="AJ74" i="39"/>
  <c r="AJ70" i="39"/>
  <c r="AJ75" i="39"/>
  <c r="AK68" i="39"/>
  <c r="AK73" i="39"/>
  <c r="AK69" i="39"/>
  <c r="AK74" i="39" s="1"/>
  <c r="AK76" i="39" s="1"/>
  <c r="AK70" i="39"/>
  <c r="AK75" i="39"/>
  <c r="AN68" i="39"/>
  <c r="AN73" i="39"/>
  <c r="AN69" i="39"/>
  <c r="AN74" i="39"/>
  <c r="AN70" i="39"/>
  <c r="AN75" i="39"/>
  <c r="AO68" i="39"/>
  <c r="AO73" i="39"/>
  <c r="AO69" i="39"/>
  <c r="AO74" i="39" s="1"/>
  <c r="AO76" i="39" s="1"/>
  <c r="AO70" i="39"/>
  <c r="AO75" i="39"/>
  <c r="AP68" i="39"/>
  <c r="AP73" i="39"/>
  <c r="AP69" i="39"/>
  <c r="AP74" i="39"/>
  <c r="AP76" i="39" s="1"/>
  <c r="AP70" i="39"/>
  <c r="AP75" i="39"/>
  <c r="AQ68" i="39"/>
  <c r="AQ73" i="39" s="1"/>
  <c r="AQ69" i="39"/>
  <c r="AQ74" i="39"/>
  <c r="AQ70" i="39"/>
  <c r="AQ75" i="39" s="1"/>
  <c r="AR68" i="39"/>
  <c r="AR73" i="39"/>
  <c r="AR69" i="39"/>
  <c r="AR74" i="39"/>
  <c r="AR70" i="39"/>
  <c r="AR75" i="39"/>
  <c r="AS68" i="39"/>
  <c r="AS73" i="39"/>
  <c r="AS69" i="39"/>
  <c r="AS74" i="39" s="1"/>
  <c r="AS76" i="39" s="1"/>
  <c r="AS70" i="39"/>
  <c r="AS75" i="39"/>
  <c r="AT68" i="39"/>
  <c r="AT73" i="39"/>
  <c r="AT69" i="39"/>
  <c r="AT74" i="39" s="1"/>
  <c r="AT76" i="39" s="1"/>
  <c r="AT70" i="39"/>
  <c r="AT75" i="39"/>
  <c r="AU68" i="39"/>
  <c r="AU73" i="39" s="1"/>
  <c r="AU69" i="39"/>
  <c r="AU74" i="39"/>
  <c r="AU70" i="39"/>
  <c r="AU75" i="39" s="1"/>
  <c r="AV68" i="39"/>
  <c r="AV73" i="39"/>
  <c r="AV69" i="39"/>
  <c r="AV74" i="39"/>
  <c r="AV70" i="39"/>
  <c r="AV75" i="39"/>
  <c r="AW68" i="39"/>
  <c r="AW73" i="39"/>
  <c r="AW69" i="39"/>
  <c r="AW74" i="39" s="1"/>
  <c r="AW70" i="39"/>
  <c r="AW75" i="39"/>
  <c r="AW76" i="39"/>
  <c r="P78" i="39"/>
  <c r="P83" i="39"/>
  <c r="P79" i="39"/>
  <c r="P84" i="39"/>
  <c r="P86" i="39" s="1"/>
  <c r="P80" i="39"/>
  <c r="P85" i="39"/>
  <c r="Q78" i="39"/>
  <c r="Q83" i="39" s="1"/>
  <c r="Q79" i="39"/>
  <c r="Q84" i="39"/>
  <c r="Q80" i="39"/>
  <c r="Q85" i="39" s="1"/>
  <c r="R78" i="39"/>
  <c r="R83" i="39"/>
  <c r="R79" i="39"/>
  <c r="R84" i="39"/>
  <c r="R80" i="39"/>
  <c r="R85" i="39"/>
  <c r="S78" i="39"/>
  <c r="S83" i="39"/>
  <c r="S79" i="39"/>
  <c r="S84" i="39" s="1"/>
  <c r="S80" i="39"/>
  <c r="S85" i="39"/>
  <c r="T78" i="39"/>
  <c r="T83" i="39"/>
  <c r="T79" i="39"/>
  <c r="T84" i="39" s="1"/>
  <c r="T86" i="39" s="1"/>
  <c r="T80" i="39"/>
  <c r="T85" i="39"/>
  <c r="U78" i="39"/>
  <c r="U83" i="39" s="1"/>
  <c r="U79" i="39"/>
  <c r="U84" i="39"/>
  <c r="U80" i="39"/>
  <c r="U85" i="39" s="1"/>
  <c r="V78" i="39"/>
  <c r="V83" i="39"/>
  <c r="V79" i="39"/>
  <c r="V84" i="39"/>
  <c r="V80" i="39"/>
  <c r="V85" i="39"/>
  <c r="W78" i="39"/>
  <c r="W83" i="39"/>
  <c r="W79" i="39"/>
  <c r="W84" i="39" s="1"/>
  <c r="W80" i="39"/>
  <c r="W85" i="39"/>
  <c r="W86" i="39"/>
  <c r="X78" i="39"/>
  <c r="X83" i="39"/>
  <c r="X79" i="39"/>
  <c r="X84" i="39"/>
  <c r="X86" i="39" s="1"/>
  <c r="X80" i="39"/>
  <c r="X85" i="39"/>
  <c r="Y78" i="39"/>
  <c r="Y83" i="39" s="1"/>
  <c r="Y86" i="39" s="1"/>
  <c r="Y79" i="39"/>
  <c r="Y84" i="39"/>
  <c r="Y80" i="39"/>
  <c r="Y85" i="39" s="1"/>
  <c r="AB78" i="39"/>
  <c r="AB83" i="39" s="1"/>
  <c r="AB79" i="39"/>
  <c r="AB84" i="39"/>
  <c r="AB80" i="39"/>
  <c r="AB85" i="39" s="1"/>
  <c r="AC78" i="39"/>
  <c r="AC83" i="39"/>
  <c r="AC79" i="39"/>
  <c r="AC84" i="39"/>
  <c r="AC80" i="39"/>
  <c r="AC85" i="39"/>
  <c r="AD78" i="39"/>
  <c r="AD83" i="39"/>
  <c r="AD79" i="39"/>
  <c r="AD84" i="39" s="1"/>
  <c r="AD80" i="39"/>
  <c r="AD85" i="39"/>
  <c r="AD86" i="39"/>
  <c r="AE78" i="39"/>
  <c r="AE83" i="39"/>
  <c r="AE79" i="39"/>
  <c r="AE84" i="39"/>
  <c r="AE86" i="39" s="1"/>
  <c r="AE80" i="39"/>
  <c r="AE85" i="39"/>
  <c r="AF78" i="39"/>
  <c r="AF83" i="39" s="1"/>
  <c r="AF86" i="39" s="1"/>
  <c r="AF79" i="39"/>
  <c r="AF84" i="39"/>
  <c r="AF80" i="39"/>
  <c r="AF85" i="39" s="1"/>
  <c r="AG78" i="39"/>
  <c r="AG83" i="39" s="1"/>
  <c r="AG86" i="39" s="1"/>
  <c r="AG79" i="39"/>
  <c r="AG84" i="39"/>
  <c r="AG80" i="39"/>
  <c r="AG85" i="39" s="1"/>
  <c r="AH78" i="39"/>
  <c r="AH83" i="39"/>
  <c r="AH79" i="39"/>
  <c r="AH84" i="39" s="1"/>
  <c r="AH86" i="39" s="1"/>
  <c r="AH80" i="39"/>
  <c r="AH85" i="39"/>
  <c r="AI78" i="39"/>
  <c r="AI83" i="39"/>
  <c r="AI79" i="39"/>
  <c r="AI84" i="39"/>
  <c r="AI86" i="39" s="1"/>
  <c r="AI80" i="39"/>
  <c r="AI85" i="39"/>
  <c r="AJ78" i="39"/>
  <c r="AJ83" i="39" s="1"/>
  <c r="AJ86" i="39" s="1"/>
  <c r="AJ79" i="39"/>
  <c r="AJ84" i="39"/>
  <c r="AJ80" i="39"/>
  <c r="AJ85" i="39" s="1"/>
  <c r="AK78" i="39"/>
  <c r="AK83" i="39"/>
  <c r="AK79" i="39"/>
  <c r="AK84" i="39"/>
  <c r="AK80" i="39"/>
  <c r="AK85" i="39"/>
  <c r="AN78" i="39"/>
  <c r="AN83" i="39"/>
  <c r="AN79" i="39"/>
  <c r="AN84" i="39" s="1"/>
  <c r="AN86" i="39" s="1"/>
  <c r="AN80" i="39"/>
  <c r="AN85" i="39"/>
  <c r="AO78" i="39"/>
  <c r="AO83" i="39"/>
  <c r="AO79" i="39"/>
  <c r="AO84" i="39"/>
  <c r="AO86" i="39" s="1"/>
  <c r="AO80" i="39"/>
  <c r="AO85" i="39"/>
  <c r="AP78" i="39"/>
  <c r="AP83" i="39" s="1"/>
  <c r="AP79" i="39"/>
  <c r="AP84" i="39"/>
  <c r="AP80" i="39"/>
  <c r="AP85" i="39" s="1"/>
  <c r="AQ78" i="39"/>
  <c r="AQ83" i="39"/>
  <c r="AQ79" i="39"/>
  <c r="AQ84" i="39"/>
  <c r="AQ80" i="39"/>
  <c r="AQ85" i="39"/>
  <c r="AR78" i="39"/>
  <c r="AR83" i="39"/>
  <c r="AR79" i="39"/>
  <c r="AR84" i="39" s="1"/>
  <c r="AR86" i="39" s="1"/>
  <c r="AR80" i="39"/>
  <c r="AR85" i="39"/>
  <c r="AS78" i="39"/>
  <c r="AS83" i="39"/>
  <c r="AS79" i="39"/>
  <c r="AS84" i="39" s="1"/>
  <c r="AS86" i="39" s="1"/>
  <c r="AS80" i="39"/>
  <c r="AS85" i="39"/>
  <c r="AT78" i="39"/>
  <c r="AT83" i="39" s="1"/>
  <c r="AT79" i="39"/>
  <c r="AT84" i="39"/>
  <c r="AT80" i="39"/>
  <c r="AT85" i="39" s="1"/>
  <c r="AU78" i="39"/>
  <c r="AU83" i="39"/>
  <c r="AU79" i="39"/>
  <c r="AU84" i="39"/>
  <c r="AU80" i="39"/>
  <c r="AU85" i="39"/>
  <c r="AV78" i="39"/>
  <c r="AV83" i="39"/>
  <c r="AV79" i="39"/>
  <c r="AV84" i="39" s="1"/>
  <c r="AV80" i="39"/>
  <c r="AV85" i="39"/>
  <c r="AV86" i="39"/>
  <c r="AW78" i="39"/>
  <c r="AW83" i="39"/>
  <c r="AW79" i="39"/>
  <c r="AW84" i="39"/>
  <c r="AW86" i="39" s="1"/>
  <c r="AW80" i="39"/>
  <c r="AW85" i="39"/>
  <c r="P88" i="39"/>
  <c r="P93" i="39" s="1"/>
  <c r="P96" i="39" s="1"/>
  <c r="P89" i="39"/>
  <c r="P94" i="39"/>
  <c r="P90" i="39"/>
  <c r="P95" i="39" s="1"/>
  <c r="Q88" i="39"/>
  <c r="Q93" i="39" s="1"/>
  <c r="Q96" i="39" s="1"/>
  <c r="Q89" i="39"/>
  <c r="Q94" i="39"/>
  <c r="Q90" i="39"/>
  <c r="Q95" i="39" s="1"/>
  <c r="R88" i="39"/>
  <c r="R93" i="39"/>
  <c r="R89" i="39"/>
  <c r="R94" i="39" s="1"/>
  <c r="R90" i="39"/>
  <c r="R95" i="39"/>
  <c r="R96" i="39"/>
  <c r="S88" i="39"/>
  <c r="S93" i="39"/>
  <c r="S89" i="39"/>
  <c r="S94" i="39"/>
  <c r="S96" i="39" s="1"/>
  <c r="S90" i="39"/>
  <c r="S95" i="39"/>
  <c r="T88" i="39"/>
  <c r="T93" i="39" s="1"/>
  <c r="T96" i="39" s="1"/>
  <c r="T89" i="39"/>
  <c r="T94" i="39"/>
  <c r="T90" i="39"/>
  <c r="T95" i="39" s="1"/>
  <c r="U88" i="39"/>
  <c r="U93" i="39"/>
  <c r="U89" i="39"/>
  <c r="U94" i="39"/>
  <c r="U90" i="39"/>
  <c r="U95" i="39"/>
  <c r="V88" i="39"/>
  <c r="V93" i="39"/>
  <c r="V89" i="39"/>
  <c r="V94" i="39" s="1"/>
  <c r="V96" i="39" s="1"/>
  <c r="V90" i="39"/>
  <c r="V95" i="39"/>
  <c r="W88" i="39"/>
  <c r="W93" i="39"/>
  <c r="W89" i="39"/>
  <c r="W94" i="39"/>
  <c r="W96" i="39" s="1"/>
  <c r="W90" i="39"/>
  <c r="W95" i="39"/>
  <c r="X88" i="39"/>
  <c r="X93" i="39" s="1"/>
  <c r="X89" i="39"/>
  <c r="X94" i="39"/>
  <c r="X90" i="39"/>
  <c r="X95" i="39" s="1"/>
  <c r="Y88" i="39"/>
  <c r="Y93" i="39"/>
  <c r="Y89" i="39"/>
  <c r="Y94" i="39"/>
  <c r="Y90" i="39"/>
  <c r="Y95" i="39"/>
  <c r="AB88" i="39"/>
  <c r="AB93" i="39"/>
  <c r="AB89" i="39"/>
  <c r="AB94" i="39" s="1"/>
  <c r="AB96" i="39" s="1"/>
  <c r="AB90" i="39"/>
  <c r="AB95" i="39"/>
  <c r="AC88" i="39"/>
  <c r="AC93" i="39"/>
  <c r="AC89" i="39"/>
  <c r="AC94" i="39" s="1"/>
  <c r="AC90" i="39"/>
  <c r="AC95" i="39"/>
  <c r="AC96" i="39"/>
  <c r="AD88" i="39"/>
  <c r="AD93" i="39" s="1"/>
  <c r="AD89" i="39"/>
  <c r="AD94" i="39"/>
  <c r="AD90" i="39"/>
  <c r="AD95" i="39" s="1"/>
  <c r="AE88" i="39"/>
  <c r="AE93" i="39"/>
  <c r="AE89" i="39"/>
  <c r="AE94" i="39"/>
  <c r="AE90" i="39"/>
  <c r="AE95" i="39"/>
  <c r="AF88" i="39"/>
  <c r="AF93" i="39"/>
  <c r="AF89" i="39"/>
  <c r="AF94" i="39" s="1"/>
  <c r="AF90" i="39"/>
  <c r="AF95" i="39"/>
  <c r="AF96" i="39"/>
  <c r="AG88" i="39"/>
  <c r="AG93" i="39"/>
  <c r="AG89" i="39"/>
  <c r="AG94" i="39"/>
  <c r="AG96" i="39" s="1"/>
  <c r="AG90" i="39"/>
  <c r="AG95" i="39"/>
  <c r="AH88" i="39"/>
  <c r="AH93" i="39" s="1"/>
  <c r="AH96" i="39" s="1"/>
  <c r="AH89" i="39"/>
  <c r="AH94" i="39"/>
  <c r="AH90" i="39"/>
  <c r="AH95" i="39" s="1"/>
  <c r="AI88" i="39"/>
  <c r="AI93" i="39" s="1"/>
  <c r="AI96" i="39" s="1"/>
  <c r="AI89" i="39"/>
  <c r="AI94" i="39"/>
  <c r="AI90" i="39"/>
  <c r="AI95" i="39" s="1"/>
  <c r="AJ88" i="39"/>
  <c r="AJ93" i="39"/>
  <c r="AJ89" i="39"/>
  <c r="AJ94" i="39" s="1"/>
  <c r="AJ96" i="39" s="1"/>
  <c r="AJ90" i="39"/>
  <c r="AJ95" i="39"/>
  <c r="AK88" i="39"/>
  <c r="AK93" i="39"/>
  <c r="AK89" i="39"/>
  <c r="AK94" i="39"/>
  <c r="AK96" i="39" s="1"/>
  <c r="AK90" i="39"/>
  <c r="AK95" i="39"/>
  <c r="AN88" i="39"/>
  <c r="AN93" i="39" s="1"/>
  <c r="AN96" i="39" s="1"/>
  <c r="AN89" i="39"/>
  <c r="AN94" i="39"/>
  <c r="AN90" i="39"/>
  <c r="AN95" i="39" s="1"/>
  <c r="AO88" i="39"/>
  <c r="AO93" i="39" s="1"/>
  <c r="AO96" i="39" s="1"/>
  <c r="AO89" i="39"/>
  <c r="AO94" i="39"/>
  <c r="AO90" i="39"/>
  <c r="AO95" i="39" s="1"/>
  <c r="AP88" i="39"/>
  <c r="AP93" i="39"/>
  <c r="AP89" i="39"/>
  <c r="AP94" i="39" s="1"/>
  <c r="AP96" i="39" s="1"/>
  <c r="AP90" i="39"/>
  <c r="AP95" i="39"/>
  <c r="AQ88" i="39"/>
  <c r="AQ93" i="39"/>
  <c r="AQ89" i="39"/>
  <c r="AQ94" i="39"/>
  <c r="AQ96" i="39" s="1"/>
  <c r="AQ90" i="39"/>
  <c r="AQ95" i="39"/>
  <c r="AR88" i="39"/>
  <c r="AR93" i="39" s="1"/>
  <c r="AR89" i="39"/>
  <c r="AR94" i="39"/>
  <c r="AR90" i="39"/>
  <c r="AR95" i="39" s="1"/>
  <c r="AS88" i="39"/>
  <c r="AS93" i="39"/>
  <c r="AS89" i="39"/>
  <c r="AS94" i="39"/>
  <c r="AS90" i="39"/>
  <c r="AS95" i="39"/>
  <c r="AT88" i="39"/>
  <c r="AT93" i="39"/>
  <c r="AT89" i="39"/>
  <c r="AT94" i="39" s="1"/>
  <c r="AT90" i="39"/>
  <c r="AT95" i="39"/>
  <c r="AU88" i="39"/>
  <c r="AU93" i="39"/>
  <c r="AU89" i="39"/>
  <c r="AU94" i="39" s="1"/>
  <c r="AU96" i="39" s="1"/>
  <c r="AU90" i="39"/>
  <c r="AU95" i="39"/>
  <c r="AV88" i="39"/>
  <c r="AV93" i="39" s="1"/>
  <c r="AV89" i="39"/>
  <c r="AV94" i="39"/>
  <c r="AV90" i="39"/>
  <c r="AV95" i="39" s="1"/>
  <c r="AW88" i="39"/>
  <c r="AW93" i="39"/>
  <c r="AW89" i="39"/>
  <c r="AW94" i="39"/>
  <c r="AW90" i="39"/>
  <c r="AW95" i="39"/>
  <c r="P98" i="39"/>
  <c r="P103" i="39"/>
  <c r="P99" i="39"/>
  <c r="P104" i="39" s="1"/>
  <c r="P100" i="39"/>
  <c r="P105" i="39"/>
  <c r="P106" i="39" s="1"/>
  <c r="Q98" i="39"/>
  <c r="Q103" i="39"/>
  <c r="Q99" i="39"/>
  <c r="Q104" i="39" s="1"/>
  <c r="Q106" i="39" s="1"/>
  <c r="Q100" i="39"/>
  <c r="Q105" i="39"/>
  <c r="R98" i="39"/>
  <c r="R103" i="39" s="1"/>
  <c r="R99" i="39"/>
  <c r="R104" i="39"/>
  <c r="R100" i="39"/>
  <c r="R105" i="39" s="1"/>
  <c r="S98" i="39"/>
  <c r="S103" i="39" s="1"/>
  <c r="S99" i="39"/>
  <c r="S104" i="39"/>
  <c r="S100" i="39"/>
  <c r="S105" i="39" s="1"/>
  <c r="T98" i="39"/>
  <c r="T103" i="39"/>
  <c r="T99" i="39"/>
  <c r="T104" i="39" s="1"/>
  <c r="T106" i="39" s="1"/>
  <c r="T100" i="39"/>
  <c r="T105" i="39"/>
  <c r="U98" i="39"/>
  <c r="U103" i="39"/>
  <c r="U99" i="39"/>
  <c r="U104" i="39"/>
  <c r="U106" i="39" s="1"/>
  <c r="U100" i="39"/>
  <c r="U105" i="39"/>
  <c r="V98" i="39"/>
  <c r="V103" i="39" s="1"/>
  <c r="V106" i="39" s="1"/>
  <c r="V99" i="39"/>
  <c r="V104" i="39"/>
  <c r="V100" i="39"/>
  <c r="V105" i="39" s="1"/>
  <c r="W98" i="39"/>
  <c r="W103" i="39"/>
  <c r="W99" i="39"/>
  <c r="W104" i="39"/>
  <c r="W100" i="39"/>
  <c r="W105" i="39"/>
  <c r="X98" i="39"/>
  <c r="X103" i="39"/>
  <c r="X99" i="39"/>
  <c r="X104" i="39" s="1"/>
  <c r="X106" i="39" s="1"/>
  <c r="X100" i="39"/>
  <c r="X105" i="39"/>
  <c r="Y98" i="39"/>
  <c r="Y103" i="39"/>
  <c r="Y99" i="39"/>
  <c r="Y104" i="39"/>
  <c r="Y106" i="39" s="1"/>
  <c r="Y100" i="39"/>
  <c r="Y105" i="39"/>
  <c r="AB98" i="39"/>
  <c r="AB103" i="39" s="1"/>
  <c r="AB99" i="39"/>
  <c r="AB104" i="39"/>
  <c r="AB100" i="39"/>
  <c r="AB105" i="39" s="1"/>
  <c r="AC98" i="39"/>
  <c r="AC103" i="39"/>
  <c r="AC99" i="39"/>
  <c r="AC104" i="39"/>
  <c r="AC100" i="39"/>
  <c r="AC105" i="39"/>
  <c r="AD98" i="39"/>
  <c r="AD103" i="39"/>
  <c r="AD99" i="39"/>
  <c r="AD104" i="39" s="1"/>
  <c r="AD100" i="39"/>
  <c r="AD105" i="39"/>
  <c r="AE98" i="39"/>
  <c r="AE103" i="39"/>
  <c r="AE99" i="39"/>
  <c r="AE104" i="39" s="1"/>
  <c r="AE100" i="39"/>
  <c r="AE105" i="39"/>
  <c r="AE106" i="39"/>
  <c r="AF98" i="39"/>
  <c r="AF103" i="39" s="1"/>
  <c r="AF99" i="39"/>
  <c r="AF104" i="39"/>
  <c r="AF100" i="39"/>
  <c r="AF105" i="39" s="1"/>
  <c r="AG98" i="39"/>
  <c r="AG103" i="39"/>
  <c r="AG99" i="39"/>
  <c r="AG104" i="39"/>
  <c r="AG100" i="39"/>
  <c r="AG105" i="39"/>
  <c r="AH98" i="39"/>
  <c r="AH103" i="39"/>
  <c r="AH99" i="39"/>
  <c r="AH104" i="39" s="1"/>
  <c r="AH100" i="39"/>
  <c r="AH105" i="39"/>
  <c r="AH106" i="39"/>
  <c r="AI98" i="39"/>
  <c r="AI103" i="39"/>
  <c r="AI99" i="39"/>
  <c r="AI104" i="39"/>
  <c r="AI106" i="39" s="1"/>
  <c r="AI100" i="39"/>
  <c r="AI105" i="39"/>
  <c r="AJ98" i="39"/>
  <c r="AJ103" i="39" s="1"/>
  <c r="AJ106" i="39" s="1"/>
  <c r="AJ99" i="39"/>
  <c r="AJ104" i="39"/>
  <c r="AJ100" i="39"/>
  <c r="AJ105" i="39" s="1"/>
  <c r="AK98" i="39"/>
  <c r="AK103" i="39" s="1"/>
  <c r="AK106" i="39" s="1"/>
  <c r="AK99" i="39"/>
  <c r="AK104" i="39"/>
  <c r="AK100" i="39"/>
  <c r="AK105" i="39" s="1"/>
  <c r="AN98" i="39"/>
  <c r="AN103" i="39"/>
  <c r="AN99" i="39"/>
  <c r="AN104" i="39" s="1"/>
  <c r="AN106" i="39" s="1"/>
  <c r="AN100" i="39"/>
  <c r="AN105" i="39"/>
  <c r="AO98" i="39"/>
  <c r="AO103" i="39"/>
  <c r="AO99" i="39"/>
  <c r="AO104" i="39"/>
  <c r="AO106" i="39" s="1"/>
  <c r="AO100" i="39"/>
  <c r="AO105" i="39"/>
  <c r="AP98" i="39"/>
  <c r="AP103" i="39" s="1"/>
  <c r="AP106" i="39" s="1"/>
  <c r="AP99" i="39"/>
  <c r="AP104" i="39"/>
  <c r="AP100" i="39"/>
  <c r="AP105" i="39" s="1"/>
  <c r="AQ98" i="39"/>
  <c r="AQ103" i="39" s="1"/>
  <c r="AQ106" i="39" s="1"/>
  <c r="AQ99" i="39"/>
  <c r="AQ104" i="39"/>
  <c r="AQ100" i="39"/>
  <c r="AQ105" i="39" s="1"/>
  <c r="AR98" i="39"/>
  <c r="AR103" i="39"/>
  <c r="AR99" i="39"/>
  <c r="AR104" i="39" s="1"/>
  <c r="AR106" i="39" s="1"/>
  <c r="AR100" i="39"/>
  <c r="AR105" i="39"/>
  <c r="AS98" i="39"/>
  <c r="AS103" i="39"/>
  <c r="AS99" i="39"/>
  <c r="AS104" i="39"/>
  <c r="AS106" i="39" s="1"/>
  <c r="AS100" i="39"/>
  <c r="AS105" i="39"/>
  <c r="AT98" i="39"/>
  <c r="AT103" i="39" s="1"/>
  <c r="AT99" i="39"/>
  <c r="AT104" i="39"/>
  <c r="AT100" i="39"/>
  <c r="AT105" i="39" s="1"/>
  <c r="AU98" i="39"/>
  <c r="AU103" i="39"/>
  <c r="AU99" i="39"/>
  <c r="AU104" i="39"/>
  <c r="AU100" i="39"/>
  <c r="AU105" i="39"/>
  <c r="AV98" i="39"/>
  <c r="AV103" i="39"/>
  <c r="AV99" i="39"/>
  <c r="AV104" i="39" s="1"/>
  <c r="AV106" i="39" s="1"/>
  <c r="AV100" i="39"/>
  <c r="AV105" i="39"/>
  <c r="AW98" i="39"/>
  <c r="AW103" i="39"/>
  <c r="AW99" i="39"/>
  <c r="AW104" i="39" s="1"/>
  <c r="AW106" i="39" s="1"/>
  <c r="AW100" i="39"/>
  <c r="AW105" i="39"/>
  <c r="P108" i="39"/>
  <c r="P113" i="39" s="1"/>
  <c r="P109" i="39"/>
  <c r="P114" i="39"/>
  <c r="P110" i="39"/>
  <c r="P115" i="39" s="1"/>
  <c r="Q108" i="39"/>
  <c r="Q113" i="39"/>
  <c r="Q109" i="39"/>
  <c r="Q114" i="39"/>
  <c r="Q110" i="39"/>
  <c r="Q115" i="39"/>
  <c r="R108" i="39"/>
  <c r="R113" i="39"/>
  <c r="R109" i="39"/>
  <c r="R114" i="39" s="1"/>
  <c r="R110" i="39"/>
  <c r="R115" i="39"/>
  <c r="R116" i="39" s="1"/>
  <c r="S108" i="39"/>
  <c r="S113" i="39"/>
  <c r="S109" i="39"/>
  <c r="S114" i="39" s="1"/>
  <c r="S116" i="39" s="1"/>
  <c r="S110" i="39"/>
  <c r="S115" i="39"/>
  <c r="T108" i="39"/>
  <c r="T113" i="39" s="1"/>
  <c r="T109" i="39"/>
  <c r="T114" i="39"/>
  <c r="T110" i="39"/>
  <c r="T115" i="39" s="1"/>
  <c r="U108" i="39"/>
  <c r="U113" i="39" s="1"/>
  <c r="U109" i="39"/>
  <c r="U114" i="39"/>
  <c r="U110" i="39"/>
  <c r="U115" i="39" s="1"/>
  <c r="V108" i="39"/>
  <c r="V113" i="39"/>
  <c r="V109" i="39"/>
  <c r="V114" i="39" s="1"/>
  <c r="V110" i="39"/>
  <c r="V115" i="39"/>
  <c r="V116" i="39"/>
  <c r="W108" i="39"/>
  <c r="W113" i="39"/>
  <c r="W109" i="39"/>
  <c r="W114" i="39"/>
  <c r="W116" i="39" s="1"/>
  <c r="W110" i="39"/>
  <c r="W115" i="39"/>
  <c r="X108" i="39"/>
  <c r="X113" i="39" s="1"/>
  <c r="X116" i="39" s="1"/>
  <c r="X109" i="39"/>
  <c r="X114" i="39"/>
  <c r="X110" i="39"/>
  <c r="X115" i="39" s="1"/>
  <c r="Y108" i="39"/>
  <c r="Y113" i="39"/>
  <c r="Y109" i="39"/>
  <c r="Y114" i="39"/>
  <c r="Y110" i="39"/>
  <c r="Y115" i="39"/>
  <c r="AB108" i="39"/>
  <c r="AB113" i="39"/>
  <c r="AB109" i="39"/>
  <c r="AB114" i="39" s="1"/>
  <c r="AB116" i="39" s="1"/>
  <c r="AB110" i="39"/>
  <c r="AB115" i="39"/>
  <c r="AC108" i="39"/>
  <c r="AC113" i="39"/>
  <c r="AC109" i="39"/>
  <c r="AC114" i="39"/>
  <c r="AC116" i="39" s="1"/>
  <c r="AC110" i="39"/>
  <c r="AC115" i="39"/>
  <c r="AD108" i="39"/>
  <c r="AD113" i="39" s="1"/>
  <c r="AD109" i="39"/>
  <c r="AD114" i="39"/>
  <c r="AD110" i="39"/>
  <c r="AD115" i="39" s="1"/>
  <c r="AE108" i="39"/>
  <c r="AE113" i="39"/>
  <c r="AE109" i="39"/>
  <c r="AE114" i="39"/>
  <c r="AE110" i="39"/>
  <c r="AE115" i="39"/>
  <c r="AF108" i="39"/>
  <c r="AF113" i="39"/>
  <c r="AF109" i="39"/>
  <c r="AF114" i="39" s="1"/>
  <c r="AF116" i="39" s="1"/>
  <c r="AF110" i="39"/>
  <c r="AF115" i="39"/>
  <c r="AG108" i="39"/>
  <c r="AG113" i="39"/>
  <c r="AG109" i="39"/>
  <c r="AG114" i="39" s="1"/>
  <c r="AG110" i="39"/>
  <c r="AG115" i="39"/>
  <c r="AG116" i="39"/>
  <c r="AH108" i="39"/>
  <c r="AH113" i="39" s="1"/>
  <c r="AH109" i="39"/>
  <c r="AH114" i="39"/>
  <c r="AH110" i="39"/>
  <c r="AH115" i="39" s="1"/>
  <c r="AI108" i="39"/>
  <c r="AI113" i="39"/>
  <c r="AI109" i="39"/>
  <c r="AI114" i="39"/>
  <c r="AI110" i="39"/>
  <c r="AI115" i="39"/>
  <c r="AJ108" i="39"/>
  <c r="AJ113" i="39"/>
  <c r="AJ109" i="39"/>
  <c r="AJ114" i="39" s="1"/>
  <c r="AJ110" i="39"/>
  <c r="AJ115" i="39"/>
  <c r="AJ116" i="39"/>
  <c r="AK108" i="39"/>
  <c r="AK113" i="39"/>
  <c r="AK109" i="39"/>
  <c r="AK114" i="39"/>
  <c r="AK116" i="39" s="1"/>
  <c r="AK110" i="39"/>
  <c r="AK115" i="39"/>
  <c r="AN108" i="39"/>
  <c r="AN113" i="39" s="1"/>
  <c r="AN116" i="39" s="1"/>
  <c r="AN109" i="39"/>
  <c r="AN114" i="39"/>
  <c r="AN110" i="39"/>
  <c r="AN115" i="39" s="1"/>
  <c r="AO108" i="39"/>
  <c r="AO113" i="39" s="1"/>
  <c r="AO116" i="39" s="1"/>
  <c r="AO109" i="39"/>
  <c r="AO114" i="39"/>
  <c r="AO110" i="39"/>
  <c r="AO115" i="39" s="1"/>
  <c r="AP108" i="39"/>
  <c r="AP113" i="39"/>
  <c r="AP109" i="39"/>
  <c r="AP114" i="39" s="1"/>
  <c r="AP116" i="39" s="1"/>
  <c r="AP110" i="39"/>
  <c r="AP115" i="39"/>
  <c r="AQ108" i="39"/>
  <c r="AQ113" i="39"/>
  <c r="AQ109" i="39"/>
  <c r="AQ114" i="39"/>
  <c r="AQ116" i="39" s="1"/>
  <c r="AQ110" i="39"/>
  <c r="AQ115" i="39"/>
  <c r="AR108" i="39"/>
  <c r="AR113" i="39" s="1"/>
  <c r="AR116" i="39" s="1"/>
  <c r="AR109" i="39"/>
  <c r="AR114" i="39"/>
  <c r="AR110" i="39"/>
  <c r="AR115" i="39" s="1"/>
  <c r="AS108" i="39"/>
  <c r="AS113" i="39" s="1"/>
  <c r="AS116" i="39" s="1"/>
  <c r="AS109" i="39"/>
  <c r="AS114" i="39"/>
  <c r="AS110" i="39"/>
  <c r="AS115" i="39" s="1"/>
  <c r="AT108" i="39"/>
  <c r="AT113" i="39"/>
  <c r="AT109" i="39"/>
  <c r="AT114" i="39" s="1"/>
  <c r="AT116" i="39" s="1"/>
  <c r="AT110" i="39"/>
  <c r="AT115" i="39"/>
  <c r="AU108" i="39"/>
  <c r="AU113" i="39"/>
  <c r="AU109" i="39"/>
  <c r="AU114" i="39"/>
  <c r="AU116" i="39" s="1"/>
  <c r="AU110" i="39"/>
  <c r="AU115" i="39"/>
  <c r="AV108" i="39"/>
  <c r="AV113" i="39" s="1"/>
  <c r="AV109" i="39"/>
  <c r="AV114" i="39"/>
  <c r="AV110" i="39"/>
  <c r="AV115" i="39" s="1"/>
  <c r="AW108" i="39"/>
  <c r="AW113" i="39"/>
  <c r="AW109" i="39"/>
  <c r="AW114" i="39"/>
  <c r="AW110" i="39"/>
  <c r="AW115" i="39"/>
  <c r="P118" i="39"/>
  <c r="P123" i="39"/>
  <c r="P119" i="39"/>
  <c r="P124" i="39" s="1"/>
  <c r="P120" i="39"/>
  <c r="P125" i="39"/>
  <c r="Q118" i="39"/>
  <c r="Q123" i="39"/>
  <c r="Q119" i="39"/>
  <c r="Q124" i="39" s="1"/>
  <c r="Q126" i="39" s="1"/>
  <c r="Q120" i="39"/>
  <c r="Q125" i="39"/>
  <c r="R118" i="39"/>
  <c r="R123" i="39" s="1"/>
  <c r="R119" i="39"/>
  <c r="R124" i="39"/>
  <c r="R120" i="39"/>
  <c r="R125" i="39" s="1"/>
  <c r="S118" i="39"/>
  <c r="S123" i="39"/>
  <c r="S119" i="39"/>
  <c r="S124" i="39"/>
  <c r="S120" i="39"/>
  <c r="S125" i="39"/>
  <c r="T118" i="39"/>
  <c r="T123" i="39"/>
  <c r="T119" i="39"/>
  <c r="T124" i="39" s="1"/>
  <c r="T120" i="39"/>
  <c r="T125" i="39"/>
  <c r="T126" i="39" s="1"/>
  <c r="U118" i="39"/>
  <c r="U123" i="39"/>
  <c r="U119" i="39"/>
  <c r="U124" i="39" s="1"/>
  <c r="U126" i="39" s="1"/>
  <c r="U120" i="39"/>
  <c r="U125" i="39"/>
  <c r="V118" i="39"/>
  <c r="V123" i="39" s="1"/>
  <c r="V119" i="39"/>
  <c r="V124" i="39"/>
  <c r="V120" i="39"/>
  <c r="V125" i="39" s="1"/>
  <c r="W118" i="39"/>
  <c r="W123" i="39" s="1"/>
  <c r="W119" i="39"/>
  <c r="W124" i="39"/>
  <c r="W120" i="39"/>
  <c r="W125" i="39" s="1"/>
  <c r="X118" i="39"/>
  <c r="X123" i="39"/>
  <c r="X119" i="39"/>
  <c r="X124" i="39" s="1"/>
  <c r="X120" i="39"/>
  <c r="X125" i="39"/>
  <c r="X126" i="39"/>
  <c r="Y118" i="39"/>
  <c r="Y123" i="39"/>
  <c r="Y119" i="39"/>
  <c r="Y124" i="39"/>
  <c r="Y126" i="39" s="1"/>
  <c r="Y120" i="39"/>
  <c r="Y125" i="39"/>
  <c r="AB118" i="39"/>
  <c r="AB123" i="39" s="1"/>
  <c r="AB126" i="39" s="1"/>
  <c r="AB119" i="39"/>
  <c r="AB124" i="39"/>
  <c r="AB120" i="39"/>
  <c r="AB125" i="39" s="1"/>
  <c r="AC118" i="39"/>
  <c r="AC123" i="39"/>
  <c r="AC119" i="39"/>
  <c r="AC124" i="39"/>
  <c r="AC120" i="39"/>
  <c r="AC125" i="39"/>
  <c r="AD118" i="39"/>
  <c r="AD123" i="39"/>
  <c r="AD119" i="39"/>
  <c r="AD124" i="39" s="1"/>
  <c r="AD126" i="39" s="1"/>
  <c r="AD120" i="39"/>
  <c r="AD125" i="39"/>
  <c r="AE118" i="39"/>
  <c r="AE123" i="39"/>
  <c r="AE119" i="39"/>
  <c r="AE124" i="39"/>
  <c r="AE126" i="39" s="1"/>
  <c r="AE120" i="39"/>
  <c r="AE125" i="39"/>
  <c r="AF118" i="39"/>
  <c r="AF123" i="39" s="1"/>
  <c r="AF119" i="39"/>
  <c r="AF124" i="39"/>
  <c r="AF120" i="39"/>
  <c r="AF125" i="39" s="1"/>
  <c r="AG118" i="39"/>
  <c r="AG123" i="39"/>
  <c r="AG119" i="39"/>
  <c r="AG124" i="39"/>
  <c r="AG120" i="39"/>
  <c r="AG125" i="39"/>
  <c r="AH118" i="39"/>
  <c r="AH123" i="39"/>
  <c r="AH119" i="39"/>
  <c r="AH124" i="39" s="1"/>
  <c r="AH120" i="39"/>
  <c r="AH125" i="39"/>
  <c r="AI118" i="39"/>
  <c r="AI123" i="39"/>
  <c r="AI119" i="39"/>
  <c r="AI124" i="39" s="1"/>
  <c r="AI120" i="39"/>
  <c r="AI125" i="39"/>
  <c r="AI126" i="39"/>
  <c r="AJ118" i="39"/>
  <c r="AJ123" i="39" s="1"/>
  <c r="AJ119" i="39"/>
  <c r="AJ124" i="39"/>
  <c r="AJ120" i="39"/>
  <c r="AJ125" i="39" s="1"/>
  <c r="AK118" i="39"/>
  <c r="AK123" i="39"/>
  <c r="AK119" i="39"/>
  <c r="AK124" i="39"/>
  <c r="AK120" i="39"/>
  <c r="AK125" i="39"/>
  <c r="AN118" i="39"/>
  <c r="AN123" i="39"/>
  <c r="AN119" i="39"/>
  <c r="AN124" i="39" s="1"/>
  <c r="AN120" i="39"/>
  <c r="AN125" i="39"/>
  <c r="AN126" i="39"/>
  <c r="AO118" i="39"/>
  <c r="AO123" i="39"/>
  <c r="AO119" i="39"/>
  <c r="AO124" i="39"/>
  <c r="AO126" i="39" s="1"/>
  <c r="AO120" i="39"/>
  <c r="AO125" i="39"/>
  <c r="AP118" i="39"/>
  <c r="AP123" i="39" s="1"/>
  <c r="AP126" i="39" s="1"/>
  <c r="AP119" i="39"/>
  <c r="AP124" i="39"/>
  <c r="AP120" i="39"/>
  <c r="AP125" i="39" s="1"/>
  <c r="AQ118" i="39"/>
  <c r="AQ123" i="39" s="1"/>
  <c r="AQ126" i="39" s="1"/>
  <c r="AQ119" i="39"/>
  <c r="AQ124" i="39"/>
  <c r="AQ120" i="39"/>
  <c r="AQ125" i="39" s="1"/>
  <c r="AR118" i="39"/>
  <c r="AR123" i="39"/>
  <c r="AR119" i="39"/>
  <c r="AR124" i="39" s="1"/>
  <c r="AR126" i="39" s="1"/>
  <c r="AR120" i="39"/>
  <c r="AR125" i="39"/>
  <c r="AS118" i="39"/>
  <c r="AS123" i="39"/>
  <c r="AS119" i="39"/>
  <c r="AS124" i="39"/>
  <c r="AS126" i="39" s="1"/>
  <c r="AS120" i="39"/>
  <c r="AS125" i="39"/>
  <c r="AT118" i="39"/>
  <c r="AT123" i="39" s="1"/>
  <c r="AT126" i="39" s="1"/>
  <c r="AT119" i="39"/>
  <c r="AT124" i="39"/>
  <c r="AT120" i="39"/>
  <c r="AT125" i="39" s="1"/>
  <c r="AU118" i="39"/>
  <c r="AU123" i="39" s="1"/>
  <c r="AU126" i="39" s="1"/>
  <c r="AU119" i="39"/>
  <c r="AU124" i="39"/>
  <c r="AU120" i="39"/>
  <c r="AU125" i="39" s="1"/>
  <c r="AV118" i="39"/>
  <c r="AV123" i="39"/>
  <c r="AV119" i="39"/>
  <c r="AV124" i="39" s="1"/>
  <c r="AV126" i="39" s="1"/>
  <c r="AV120" i="39"/>
  <c r="AV125" i="39"/>
  <c r="AW118" i="39"/>
  <c r="AW123" i="39"/>
  <c r="AW119" i="39"/>
  <c r="AW124" i="39"/>
  <c r="AW126" i="39" s="1"/>
  <c r="AW120" i="39"/>
  <c r="AW125" i="39"/>
  <c r="P128" i="39"/>
  <c r="P133" i="39" s="1"/>
  <c r="P129" i="39"/>
  <c r="P134" i="39"/>
  <c r="P130" i="39"/>
  <c r="P135" i="39" s="1"/>
  <c r="Q128" i="39"/>
  <c r="Q133" i="39"/>
  <c r="Q129" i="39"/>
  <c r="Q134" i="39"/>
  <c r="Q130" i="39"/>
  <c r="Q135" i="39"/>
  <c r="R128" i="39"/>
  <c r="R133" i="39"/>
  <c r="R129" i="39"/>
  <c r="R134" i="39" s="1"/>
  <c r="R136" i="39" s="1"/>
  <c r="R130" i="39"/>
  <c r="R135" i="39"/>
  <c r="S128" i="39"/>
  <c r="S133" i="39"/>
  <c r="S129" i="39"/>
  <c r="S134" i="39" s="1"/>
  <c r="S136" i="39" s="1"/>
  <c r="S130" i="39"/>
  <c r="S135" i="39"/>
  <c r="T128" i="39"/>
  <c r="T133" i="39" s="1"/>
  <c r="T129" i="39"/>
  <c r="T134" i="39"/>
  <c r="T130" i="39"/>
  <c r="T135" i="39" s="1"/>
  <c r="U128" i="39"/>
  <c r="U133" i="39"/>
  <c r="U129" i="39"/>
  <c r="U134" i="39"/>
  <c r="U130" i="39"/>
  <c r="U135" i="39"/>
  <c r="V128" i="39"/>
  <c r="V133" i="39"/>
  <c r="V129" i="39"/>
  <c r="V134" i="39" s="1"/>
  <c r="V130" i="39"/>
  <c r="V135" i="39"/>
  <c r="V136" i="39" s="1"/>
  <c r="W128" i="39"/>
  <c r="W133" i="39"/>
  <c r="W129" i="39"/>
  <c r="W134" i="39" s="1"/>
  <c r="W136" i="39" s="1"/>
  <c r="W130" i="39"/>
  <c r="W135" i="39"/>
  <c r="X128" i="39"/>
  <c r="X133" i="39" s="1"/>
  <c r="X129" i="39"/>
  <c r="X134" i="39"/>
  <c r="X130" i="39"/>
  <c r="X135" i="39" s="1"/>
  <c r="Y128" i="39"/>
  <c r="Y133" i="39" s="1"/>
  <c r="Y129" i="39"/>
  <c r="Y134" i="39"/>
  <c r="Y130" i="39"/>
  <c r="Y135" i="39" s="1"/>
  <c r="AB128" i="39"/>
  <c r="AB133" i="39"/>
  <c r="AB129" i="39"/>
  <c r="AB134" i="39" s="1"/>
  <c r="AB130" i="39"/>
  <c r="AB135" i="39"/>
  <c r="AB136" i="39"/>
  <c r="AC128" i="39"/>
  <c r="AC133" i="39"/>
  <c r="AC129" i="39"/>
  <c r="AC134" i="39"/>
  <c r="AC136" i="39" s="1"/>
  <c r="AC130" i="39"/>
  <c r="AC135" i="39"/>
  <c r="AD128" i="39"/>
  <c r="AD133" i="39" s="1"/>
  <c r="AD136" i="39" s="1"/>
  <c r="AD129" i="39"/>
  <c r="AD134" i="39"/>
  <c r="AD130" i="39"/>
  <c r="AD135" i="39" s="1"/>
  <c r="AE128" i="39"/>
  <c r="AE133" i="39"/>
  <c r="AE129" i="39"/>
  <c r="AE134" i="39"/>
  <c r="AE130" i="39"/>
  <c r="AE135" i="39"/>
  <c r="AF128" i="39"/>
  <c r="AF133" i="39"/>
  <c r="AF129" i="39"/>
  <c r="AF134" i="39" s="1"/>
  <c r="AF136" i="39" s="1"/>
  <c r="AF130" i="39"/>
  <c r="AF135" i="39"/>
  <c r="AG128" i="39"/>
  <c r="AG133" i="39"/>
  <c r="AG129" i="39"/>
  <c r="AG134" i="39"/>
  <c r="AG136" i="39" s="1"/>
  <c r="AG130" i="39"/>
  <c r="AG135" i="39"/>
  <c r="AH128" i="39"/>
  <c r="AH133" i="39" s="1"/>
  <c r="AH129" i="39"/>
  <c r="AH134" i="39"/>
  <c r="AH130" i="39"/>
  <c r="AH135" i="39" s="1"/>
  <c r="AI128" i="39"/>
  <c r="AI133" i="39"/>
  <c r="AI129" i="39"/>
  <c r="AI134" i="39"/>
  <c r="AI130" i="39"/>
  <c r="AI135" i="39"/>
  <c r="AJ128" i="39"/>
  <c r="AJ133" i="39"/>
  <c r="AJ129" i="39"/>
  <c r="AJ134" i="39" s="1"/>
  <c r="AJ136" i="39" s="1"/>
  <c r="AJ130" i="39"/>
  <c r="AJ135" i="39"/>
  <c r="AK128" i="39"/>
  <c r="AK133" i="39"/>
  <c r="AK129" i="39"/>
  <c r="AK134" i="39" s="1"/>
  <c r="AK130" i="39"/>
  <c r="AK135" i="39"/>
  <c r="AK136" i="39"/>
  <c r="AN128" i="39"/>
  <c r="AN133" i="39" s="1"/>
  <c r="AN129" i="39"/>
  <c r="AN134" i="39"/>
  <c r="AN130" i="39"/>
  <c r="AN135" i="39" s="1"/>
  <c r="AO128" i="39"/>
  <c r="AO133" i="39"/>
  <c r="AO129" i="39"/>
  <c r="AO134" i="39"/>
  <c r="AO130" i="39"/>
  <c r="AO135" i="39"/>
  <c r="AP128" i="39"/>
  <c r="AP133" i="39"/>
  <c r="AP129" i="39"/>
  <c r="AP134" i="39" s="1"/>
  <c r="AP130" i="39"/>
  <c r="AP135" i="39"/>
  <c r="AP136" i="39"/>
  <c r="AQ128" i="39"/>
  <c r="AQ133" i="39"/>
  <c r="AQ129" i="39"/>
  <c r="AQ134" i="39"/>
  <c r="AQ136" i="39" s="1"/>
  <c r="AQ130" i="39"/>
  <c r="AQ135" i="39"/>
  <c r="AR128" i="39"/>
  <c r="AR133" i="39" s="1"/>
  <c r="AR136" i="39" s="1"/>
  <c r="AR129" i="39"/>
  <c r="AR134" i="39"/>
  <c r="AR130" i="39"/>
  <c r="AR135" i="39" s="1"/>
  <c r="AS128" i="39"/>
  <c r="AS133" i="39" s="1"/>
  <c r="AS136" i="39" s="1"/>
  <c r="AS129" i="39"/>
  <c r="AS134" i="39"/>
  <c r="AS130" i="39"/>
  <c r="AS135" i="39" s="1"/>
  <c r="AT128" i="39"/>
  <c r="AT133" i="39"/>
  <c r="AT129" i="39"/>
  <c r="AT134" i="39" s="1"/>
  <c r="AT136" i="39" s="1"/>
  <c r="AT130" i="39"/>
  <c r="AT135" i="39"/>
  <c r="AU128" i="39"/>
  <c r="AU133" i="39"/>
  <c r="AU129" i="39"/>
  <c r="AU134" i="39"/>
  <c r="AU136" i="39" s="1"/>
  <c r="AU130" i="39"/>
  <c r="AU135" i="39"/>
  <c r="AV128" i="39"/>
  <c r="AV133" i="39" s="1"/>
  <c r="AV136" i="39" s="1"/>
  <c r="AV129" i="39"/>
  <c r="AV134" i="39"/>
  <c r="AV130" i="39"/>
  <c r="AV135" i="39" s="1"/>
  <c r="AW128" i="39"/>
  <c r="AW133" i="39" s="1"/>
  <c r="AW136" i="39" s="1"/>
  <c r="AW129" i="39"/>
  <c r="AW134" i="39"/>
  <c r="AW130" i="39"/>
  <c r="AW135" i="39" s="1"/>
  <c r="P138" i="39"/>
  <c r="P143" i="39"/>
  <c r="P139" i="39"/>
  <c r="P144" i="39" s="1"/>
  <c r="P146" i="39" s="1"/>
  <c r="P140" i="39"/>
  <c r="P145" i="39"/>
  <c r="Q138" i="39"/>
  <c r="Q143" i="39"/>
  <c r="Q139" i="39"/>
  <c r="Q144" i="39"/>
  <c r="Q146" i="39" s="1"/>
  <c r="Q140" i="39"/>
  <c r="Q145" i="39"/>
  <c r="R138" i="39"/>
  <c r="R143" i="39" s="1"/>
  <c r="R139" i="39"/>
  <c r="R144" i="39"/>
  <c r="R140" i="39"/>
  <c r="R145" i="39" s="1"/>
  <c r="S138" i="39"/>
  <c r="S143" i="39"/>
  <c r="S139" i="39"/>
  <c r="S144" i="39"/>
  <c r="S140" i="39"/>
  <c r="S145" i="39"/>
  <c r="T138" i="39"/>
  <c r="T143" i="39"/>
  <c r="T139" i="39"/>
  <c r="T144" i="39" s="1"/>
  <c r="T140" i="39"/>
  <c r="T145" i="39"/>
  <c r="U138" i="39"/>
  <c r="U143" i="39"/>
  <c r="U139" i="39"/>
  <c r="U144" i="39" s="1"/>
  <c r="U146" i="39" s="1"/>
  <c r="U140" i="39"/>
  <c r="U145" i="39"/>
  <c r="V138" i="39"/>
  <c r="V143" i="39" s="1"/>
  <c r="V139" i="39"/>
  <c r="V144" i="39"/>
  <c r="V140" i="39"/>
  <c r="V145" i="39" s="1"/>
  <c r="W138" i="39"/>
  <c r="W143" i="39"/>
  <c r="W139" i="39"/>
  <c r="W144" i="39"/>
  <c r="W140" i="39"/>
  <c r="W145" i="39"/>
  <c r="X138" i="39"/>
  <c r="X143" i="39"/>
  <c r="X139" i="39"/>
  <c r="X144" i="39" s="1"/>
  <c r="X140" i="39"/>
  <c r="X145" i="39"/>
  <c r="X146" i="39" s="1"/>
  <c r="Y138" i="39"/>
  <c r="Y143" i="39"/>
  <c r="Y139" i="39"/>
  <c r="Y144" i="39" s="1"/>
  <c r="Y146" i="39" s="1"/>
  <c r="Y140" i="39"/>
  <c r="Y145" i="39"/>
  <c r="AB138" i="39"/>
  <c r="AB143" i="39" s="1"/>
  <c r="AB139" i="39"/>
  <c r="AB144" i="39"/>
  <c r="AB140" i="39"/>
  <c r="AB145" i="39" s="1"/>
  <c r="AC138" i="39"/>
  <c r="AC143" i="39" s="1"/>
  <c r="AC139" i="39"/>
  <c r="AC144" i="39"/>
  <c r="AC140" i="39"/>
  <c r="AC145" i="39" s="1"/>
  <c r="AD138" i="39"/>
  <c r="AD143" i="39"/>
  <c r="AD139" i="39"/>
  <c r="AD144" i="39" s="1"/>
  <c r="AD140" i="39"/>
  <c r="AD145" i="39"/>
  <c r="AD146" i="39"/>
  <c r="AE138" i="39"/>
  <c r="AE143" i="39"/>
  <c r="AE139" i="39"/>
  <c r="AE144" i="39"/>
  <c r="AE146" i="39" s="1"/>
  <c r="AE140" i="39"/>
  <c r="AE145" i="39"/>
  <c r="AF138" i="39"/>
  <c r="AF143" i="39" s="1"/>
  <c r="AF146" i="39" s="1"/>
  <c r="AF139" i="39"/>
  <c r="AF144" i="39"/>
  <c r="AF140" i="39"/>
  <c r="AF145" i="39" s="1"/>
  <c r="AG138" i="39"/>
  <c r="AG143" i="39"/>
  <c r="AG139" i="39"/>
  <c r="AG144" i="39"/>
  <c r="AG140" i="39"/>
  <c r="AG145" i="39"/>
  <c r="AH138" i="39"/>
  <c r="AH143" i="39"/>
  <c r="AH139" i="39"/>
  <c r="AH144" i="39" s="1"/>
  <c r="AH146" i="39" s="1"/>
  <c r="AH140" i="39"/>
  <c r="AH145" i="39"/>
  <c r="AI138" i="39"/>
  <c r="AI143" i="39"/>
  <c r="AI139" i="39"/>
  <c r="AI144" i="39"/>
  <c r="AI146" i="39" s="1"/>
  <c r="AI140" i="39"/>
  <c r="AI145" i="39"/>
  <c r="AJ138" i="39"/>
  <c r="AJ143" i="39" s="1"/>
  <c r="AJ139" i="39"/>
  <c r="AJ144" i="39"/>
  <c r="AJ140" i="39"/>
  <c r="AJ145" i="39" s="1"/>
  <c r="AK138" i="39"/>
  <c r="AK143" i="39"/>
  <c r="AK139" i="39"/>
  <c r="AK144" i="39"/>
  <c r="AK140" i="39"/>
  <c r="AK145" i="39"/>
  <c r="AN138" i="39"/>
  <c r="AN143" i="39"/>
  <c r="AN139" i="39"/>
  <c r="AN144" i="39" s="1"/>
  <c r="AN140" i="39"/>
  <c r="AN145" i="39"/>
  <c r="AO138" i="39"/>
  <c r="AO143" i="39"/>
  <c r="AO139" i="39"/>
  <c r="AO144" i="39" s="1"/>
  <c r="AO146" i="39" s="1"/>
  <c r="AO140" i="39"/>
  <c r="AO145" i="39"/>
  <c r="AP138" i="39"/>
  <c r="AP143" i="39" s="1"/>
  <c r="AP139" i="39"/>
  <c r="AP144" i="39"/>
  <c r="AP140" i="39"/>
  <c r="AP145" i="39" s="1"/>
  <c r="AQ138" i="39"/>
  <c r="AQ143" i="39"/>
  <c r="AQ139" i="39"/>
  <c r="AQ144" i="39"/>
  <c r="AQ140" i="39"/>
  <c r="AQ145" i="39"/>
  <c r="AR138" i="39"/>
  <c r="AR143" i="39"/>
  <c r="AR139" i="39"/>
  <c r="AR144" i="39" s="1"/>
  <c r="AR140" i="39"/>
  <c r="AR145" i="39"/>
  <c r="AR146" i="39"/>
  <c r="AS138" i="39"/>
  <c r="AS143" i="39"/>
  <c r="AS139" i="39"/>
  <c r="AS144" i="39"/>
  <c r="AS146" i="39" s="1"/>
  <c r="AS140" i="39"/>
  <c r="AS145" i="39"/>
  <c r="AT138" i="39"/>
  <c r="AT143" i="39" s="1"/>
  <c r="AT146" i="39" s="1"/>
  <c r="AT139" i="39"/>
  <c r="AT144" i="39"/>
  <c r="AT140" i="39"/>
  <c r="AT145" i="39" s="1"/>
  <c r="AU138" i="39"/>
  <c r="AU143" i="39" s="1"/>
  <c r="AU146" i="39" s="1"/>
  <c r="AU139" i="39"/>
  <c r="AU144" i="39"/>
  <c r="AU140" i="39"/>
  <c r="AU145" i="39" s="1"/>
  <c r="AV138" i="39"/>
  <c r="AV143" i="39"/>
  <c r="AV139" i="39"/>
  <c r="AV144" i="39" s="1"/>
  <c r="AV146" i="39" s="1"/>
  <c r="AV140" i="39"/>
  <c r="AV145" i="39"/>
  <c r="AW138" i="39"/>
  <c r="AW143" i="39"/>
  <c r="AW139" i="39"/>
  <c r="AW144" i="39"/>
  <c r="AW146" i="39" s="1"/>
  <c r="AW140" i="39"/>
  <c r="AW145" i="39"/>
  <c r="P148" i="39"/>
  <c r="P153" i="39" s="1"/>
  <c r="P156" i="39" s="1"/>
  <c r="P149" i="39"/>
  <c r="P154" i="39"/>
  <c r="P150" i="39"/>
  <c r="P155" i="39" s="1"/>
  <c r="Q148" i="39"/>
  <c r="Q153" i="39" s="1"/>
  <c r="Q156" i="39" s="1"/>
  <c r="Q149" i="39"/>
  <c r="Q154" i="39"/>
  <c r="Q150" i="39"/>
  <c r="Q155" i="39" s="1"/>
  <c r="R148" i="39"/>
  <c r="R153" i="39"/>
  <c r="R149" i="39"/>
  <c r="R154" i="39" s="1"/>
  <c r="R156" i="39" s="1"/>
  <c r="R150" i="39"/>
  <c r="R155" i="39"/>
  <c r="S148" i="39"/>
  <c r="S153" i="39"/>
  <c r="S149" i="39"/>
  <c r="S154" i="39"/>
  <c r="S156" i="39" s="1"/>
  <c r="S150" i="39"/>
  <c r="S155" i="39"/>
  <c r="T148" i="39"/>
  <c r="T153" i="39" s="1"/>
  <c r="T149" i="39"/>
  <c r="T154" i="39"/>
  <c r="T150" i="39"/>
  <c r="T155" i="39" s="1"/>
  <c r="U148" i="39"/>
  <c r="U153" i="39"/>
  <c r="U149" i="39"/>
  <c r="U154" i="39"/>
  <c r="U150" i="39"/>
  <c r="U155" i="39"/>
  <c r="V148" i="39"/>
  <c r="V153" i="39"/>
  <c r="V149" i="39"/>
  <c r="V154" i="39" s="1"/>
  <c r="V156" i="39" s="1"/>
  <c r="V150" i="39"/>
  <c r="V155" i="39"/>
  <c r="W148" i="39"/>
  <c r="W153" i="39"/>
  <c r="W149" i="39"/>
  <c r="W154" i="39" s="1"/>
  <c r="W156" i="39" s="1"/>
  <c r="W150" i="39"/>
  <c r="W155" i="39"/>
  <c r="X148" i="39"/>
  <c r="X153" i="39" s="1"/>
  <c r="X149" i="39"/>
  <c r="X154" i="39"/>
  <c r="X150" i="39"/>
  <c r="X155" i="39" s="1"/>
  <c r="Y148" i="39"/>
  <c r="Y153" i="39"/>
  <c r="Y149" i="39"/>
  <c r="Y154" i="39"/>
  <c r="Y150" i="39"/>
  <c r="Y155" i="39"/>
  <c r="AB148" i="39"/>
  <c r="AB153" i="39"/>
  <c r="AB149" i="39"/>
  <c r="AB154" i="39" s="1"/>
  <c r="AB150" i="39"/>
  <c r="AB155" i="39"/>
  <c r="AB156" i="39" s="1"/>
  <c r="AC148" i="39"/>
  <c r="AC153" i="39"/>
  <c r="AC149" i="39"/>
  <c r="AC154" i="39" s="1"/>
  <c r="AC156" i="39" s="1"/>
  <c r="AC150" i="39"/>
  <c r="AC155" i="39"/>
  <c r="AD148" i="39"/>
  <c r="AD153" i="39" s="1"/>
  <c r="AD149" i="39"/>
  <c r="AD154" i="39"/>
  <c r="AD150" i="39"/>
  <c r="AD155" i="39" s="1"/>
  <c r="AE148" i="39"/>
  <c r="AE153" i="39" s="1"/>
  <c r="AE149" i="39"/>
  <c r="AE154" i="39"/>
  <c r="AE150" i="39"/>
  <c r="AE155" i="39" s="1"/>
  <c r="AF148" i="39"/>
  <c r="AF153" i="39"/>
  <c r="AF149" i="39"/>
  <c r="AF154" i="39" s="1"/>
  <c r="AF150" i="39"/>
  <c r="AF155" i="39"/>
  <c r="AF156" i="39"/>
  <c r="AG148" i="39"/>
  <c r="AG153" i="39"/>
  <c r="AG149" i="39"/>
  <c r="AG154" i="39"/>
  <c r="AG156" i="39" s="1"/>
  <c r="AG150" i="39"/>
  <c r="AG155" i="39"/>
  <c r="AH148" i="39"/>
  <c r="AH153" i="39" s="1"/>
  <c r="AH156" i="39" s="1"/>
  <c r="AH149" i="39"/>
  <c r="AH154" i="39"/>
  <c r="AH150" i="39"/>
  <c r="AH155" i="39" s="1"/>
  <c r="AI148" i="39"/>
  <c r="AI153" i="39"/>
  <c r="AI149" i="39"/>
  <c r="AI154" i="39"/>
  <c r="AI150" i="39"/>
  <c r="AI155" i="39"/>
  <c r="AJ148" i="39"/>
  <c r="AJ153" i="39"/>
  <c r="AJ149" i="39"/>
  <c r="AJ154" i="39" s="1"/>
  <c r="AJ156" i="39" s="1"/>
  <c r="AJ150" i="39"/>
  <c r="AJ155" i="39"/>
  <c r="AK148" i="39"/>
  <c r="AK153" i="39"/>
  <c r="AK149" i="39"/>
  <c r="AK154" i="39"/>
  <c r="AK156" i="39" s="1"/>
  <c r="AK150" i="39"/>
  <c r="AK155" i="39"/>
  <c r="AN148" i="39"/>
  <c r="AN153" i="39" s="1"/>
  <c r="AN149" i="39"/>
  <c r="AN154" i="39"/>
  <c r="AN150" i="39"/>
  <c r="AN155" i="39" s="1"/>
  <c r="AO148" i="39"/>
  <c r="AO153" i="39"/>
  <c r="AO149" i="39"/>
  <c r="AO154" i="39"/>
  <c r="AO150" i="39"/>
  <c r="AO155" i="39"/>
  <c r="AP148" i="39"/>
  <c r="AP153" i="39"/>
  <c r="AP149" i="39"/>
  <c r="AP154" i="39" s="1"/>
  <c r="AP156" i="39" s="1"/>
  <c r="AP150" i="39"/>
  <c r="AP155" i="39"/>
  <c r="AQ148" i="39"/>
  <c r="AQ153" i="39"/>
  <c r="AQ149" i="39"/>
  <c r="AQ154" i="39" s="1"/>
  <c r="AQ150" i="39"/>
  <c r="AQ155" i="39"/>
  <c r="AQ156" i="39"/>
  <c r="AR148" i="39"/>
  <c r="AR153" i="39" s="1"/>
  <c r="AR149" i="39"/>
  <c r="AR154" i="39"/>
  <c r="AR150" i="39"/>
  <c r="AR155" i="39" s="1"/>
  <c r="AS148" i="39"/>
  <c r="AS153" i="39"/>
  <c r="AS149" i="39"/>
  <c r="AS154" i="39"/>
  <c r="AS150" i="39"/>
  <c r="AS155" i="39"/>
  <c r="AT148" i="39"/>
  <c r="AT153" i="39"/>
  <c r="AT149" i="39"/>
  <c r="AT154" i="39" s="1"/>
  <c r="AT150" i="39"/>
  <c r="AT155" i="39"/>
  <c r="AT156" i="39"/>
  <c r="AU148" i="39"/>
  <c r="AU153" i="39"/>
  <c r="AU149" i="39"/>
  <c r="AU154" i="39"/>
  <c r="AU156" i="39" s="1"/>
  <c r="AU150" i="39"/>
  <c r="AU155" i="39"/>
  <c r="AV148" i="39"/>
  <c r="AV153" i="39" s="1"/>
  <c r="AV156" i="39" s="1"/>
  <c r="AV149" i="39"/>
  <c r="AV154" i="39"/>
  <c r="AV150" i="39"/>
  <c r="AV155" i="39" s="1"/>
  <c r="AW148" i="39"/>
  <c r="AW153" i="39" s="1"/>
  <c r="AW156" i="39" s="1"/>
  <c r="AW149" i="39"/>
  <c r="AW154" i="39"/>
  <c r="AW150" i="39"/>
  <c r="AW155" i="39" s="1"/>
  <c r="P158" i="39"/>
  <c r="P163" i="39"/>
  <c r="P159" i="39"/>
  <c r="P164" i="39" s="1"/>
  <c r="P166" i="39" s="1"/>
  <c r="P160" i="39"/>
  <c r="P165" i="39"/>
  <c r="Q158" i="39"/>
  <c r="Q163" i="39"/>
  <c r="Q159" i="39"/>
  <c r="Q164" i="39"/>
  <c r="Q166" i="39" s="1"/>
  <c r="Q160" i="39"/>
  <c r="Q165" i="39"/>
  <c r="R158" i="39"/>
  <c r="R163" i="39" s="1"/>
  <c r="R166" i="39" s="1"/>
  <c r="R159" i="39"/>
  <c r="R164" i="39" s="1"/>
  <c r="R160" i="39"/>
  <c r="R165" i="39" s="1"/>
  <c r="S158" i="39"/>
  <c r="S163" i="39" s="1"/>
  <c r="S166" i="39" s="1"/>
  <c r="S159" i="39"/>
  <c r="S164" i="39"/>
  <c r="S160" i="39"/>
  <c r="S165" i="39" s="1"/>
  <c r="T158" i="39"/>
  <c r="T163" i="39"/>
  <c r="T159" i="39"/>
  <c r="T164" i="39" s="1"/>
  <c r="T166" i="39" s="1"/>
  <c r="T160" i="39"/>
  <c r="T165" i="39"/>
  <c r="U158" i="39"/>
  <c r="U163" i="39"/>
  <c r="U159" i="39"/>
  <c r="U164" i="39"/>
  <c r="U166" i="39" s="1"/>
  <c r="U160" i="39"/>
  <c r="U165" i="39"/>
  <c r="V158" i="39"/>
  <c r="V163" i="39" s="1"/>
  <c r="V166" i="39" s="1"/>
  <c r="V159" i="39"/>
  <c r="V164" i="39" s="1"/>
  <c r="V160" i="39"/>
  <c r="V165" i="39" s="1"/>
  <c r="W158" i="39"/>
  <c r="W163" i="39" s="1"/>
  <c r="W166" i="39" s="1"/>
  <c r="W159" i="39"/>
  <c r="W164" i="39"/>
  <c r="W160" i="39"/>
  <c r="W165" i="39" s="1"/>
  <c r="X158" i="39"/>
  <c r="X163" i="39"/>
  <c r="X159" i="39"/>
  <c r="X164" i="39" s="1"/>
  <c r="X166" i="39" s="1"/>
  <c r="X160" i="39"/>
  <c r="X165" i="39"/>
  <c r="Y158" i="39"/>
  <c r="Y163" i="39"/>
  <c r="Y159" i="39"/>
  <c r="Y164" i="39"/>
  <c r="Y166" i="39" s="1"/>
  <c r="Y160" i="39"/>
  <c r="Y165" i="39"/>
  <c r="AB158" i="39"/>
  <c r="AB163" i="39" s="1"/>
  <c r="AB166" i="39" s="1"/>
  <c r="AB159" i="39"/>
  <c r="AB164" i="39" s="1"/>
  <c r="AB160" i="39"/>
  <c r="AB165" i="39" s="1"/>
  <c r="AC158" i="39"/>
  <c r="AC163" i="39" s="1"/>
  <c r="AC166" i="39" s="1"/>
  <c r="AC159" i="39"/>
  <c r="AC164" i="39"/>
  <c r="AC160" i="39"/>
  <c r="AC165" i="39" s="1"/>
  <c r="AD158" i="39"/>
  <c r="AD163" i="39"/>
  <c r="AD159" i="39"/>
  <c r="AD164" i="39" s="1"/>
  <c r="AD166" i="39" s="1"/>
  <c r="AD160" i="39"/>
  <c r="AD165" i="39"/>
  <c r="AE158" i="39"/>
  <c r="AE163" i="39"/>
  <c r="AE159" i="39"/>
  <c r="AE164" i="39"/>
  <c r="AE166" i="39" s="1"/>
  <c r="AE160" i="39"/>
  <c r="AE165" i="39"/>
  <c r="AF158" i="39"/>
  <c r="AF163" i="39" s="1"/>
  <c r="AF166" i="39" s="1"/>
  <c r="AF159" i="39"/>
  <c r="AF164" i="39" s="1"/>
  <c r="AF160" i="39"/>
  <c r="AF165" i="39" s="1"/>
  <c r="AG158" i="39"/>
  <c r="AG163" i="39" s="1"/>
  <c r="AG166" i="39" s="1"/>
  <c r="AG159" i="39"/>
  <c r="AG164" i="39"/>
  <c r="AG160" i="39"/>
  <c r="AG165" i="39" s="1"/>
  <c r="AH158" i="39"/>
  <c r="AH163" i="39"/>
  <c r="AH159" i="39"/>
  <c r="AH164" i="39" s="1"/>
  <c r="AH166" i="39" s="1"/>
  <c r="AH160" i="39"/>
  <c r="AH165" i="39"/>
  <c r="AI158" i="39"/>
  <c r="AI163" i="39"/>
  <c r="AI159" i="39"/>
  <c r="AI164" i="39"/>
  <c r="AI166" i="39" s="1"/>
  <c r="AI160" i="39"/>
  <c r="AI165" i="39"/>
  <c r="AJ158" i="39"/>
  <c r="AJ163" i="39" s="1"/>
  <c r="AJ166" i="39" s="1"/>
  <c r="AJ159" i="39"/>
  <c r="AJ164" i="39" s="1"/>
  <c r="AJ160" i="39"/>
  <c r="AJ165" i="39" s="1"/>
  <c r="AK158" i="39"/>
  <c r="AK163" i="39" s="1"/>
  <c r="AK166" i="39" s="1"/>
  <c r="AK159" i="39"/>
  <c r="AK164" i="39"/>
  <c r="AK160" i="39"/>
  <c r="AK165" i="39" s="1"/>
  <c r="AN158" i="39"/>
  <c r="AN163" i="39"/>
  <c r="AN159" i="39"/>
  <c r="AN164" i="39" s="1"/>
  <c r="AN166" i="39" s="1"/>
  <c r="AN160" i="39"/>
  <c r="AN165" i="39"/>
  <c r="AO158" i="39"/>
  <c r="AO163" i="39"/>
  <c r="AO159" i="39"/>
  <c r="AO164" i="39"/>
  <c r="AO166" i="39" s="1"/>
  <c r="AO160" i="39"/>
  <c r="AO165" i="39"/>
  <c r="AP158" i="39"/>
  <c r="AP163" i="39" s="1"/>
  <c r="AP166" i="39" s="1"/>
  <c r="AP159" i="39"/>
  <c r="AP164" i="39" s="1"/>
  <c r="AP160" i="39"/>
  <c r="AP165" i="39" s="1"/>
  <c r="AQ158" i="39"/>
  <c r="AQ163" i="39" s="1"/>
  <c r="AQ166" i="39" s="1"/>
  <c r="AQ159" i="39"/>
  <c r="AQ164" i="39"/>
  <c r="AQ160" i="39"/>
  <c r="AQ165" i="39" s="1"/>
  <c r="AR158" i="39"/>
  <c r="AR163" i="39"/>
  <c r="AR159" i="39"/>
  <c r="AR164" i="39" s="1"/>
  <c r="AR166" i="39" s="1"/>
  <c r="AR160" i="39"/>
  <c r="AR165" i="39"/>
  <c r="AS158" i="39"/>
  <c r="AS163" i="39"/>
  <c r="AS159" i="39"/>
  <c r="AS164" i="39"/>
  <c r="AS166" i="39" s="1"/>
  <c r="AS160" i="39"/>
  <c r="AS165" i="39"/>
  <c r="AT158" i="39"/>
  <c r="AT163" i="39" s="1"/>
  <c r="AT166" i="39" s="1"/>
  <c r="AT159" i="39"/>
  <c r="AT164" i="39" s="1"/>
  <c r="AT160" i="39"/>
  <c r="AT165" i="39" s="1"/>
  <c r="AU158" i="39"/>
  <c r="AU163" i="39" s="1"/>
  <c r="AU166" i="39" s="1"/>
  <c r="AU159" i="39"/>
  <c r="AU164" i="39"/>
  <c r="AU160" i="39"/>
  <c r="AU165" i="39" s="1"/>
  <c r="AV158" i="39"/>
  <c r="AV163" i="39"/>
  <c r="AV159" i="39"/>
  <c r="AV164" i="39" s="1"/>
  <c r="AV166" i="39" s="1"/>
  <c r="AV160" i="39"/>
  <c r="AV165" i="39"/>
  <c r="AW158" i="39"/>
  <c r="AW163" i="39"/>
  <c r="AW159" i="39"/>
  <c r="AW164" i="39"/>
  <c r="AW166" i="39" s="1"/>
  <c r="AW160" i="39"/>
  <c r="AW165" i="39"/>
  <c r="P168" i="39"/>
  <c r="P173" i="39" s="1"/>
  <c r="P176" i="39" s="1"/>
  <c r="P169" i="39"/>
  <c r="P174" i="39" s="1"/>
  <c r="P170" i="39"/>
  <c r="P175" i="39" s="1"/>
  <c r="Q168" i="39"/>
  <c r="Q173" i="39" s="1"/>
  <c r="Q176" i="39" s="1"/>
  <c r="Q169" i="39"/>
  <c r="Q174" i="39"/>
  <c r="Q170" i="39"/>
  <c r="Q175" i="39" s="1"/>
  <c r="R168" i="39"/>
  <c r="R173" i="39"/>
  <c r="R169" i="39"/>
  <c r="R174" i="39" s="1"/>
  <c r="R176" i="39" s="1"/>
  <c r="R170" i="39"/>
  <c r="R175" i="39"/>
  <c r="S168" i="39"/>
  <c r="S173" i="39"/>
  <c r="S169" i="39"/>
  <c r="S174" i="39"/>
  <c r="S176" i="39" s="1"/>
  <c r="S170" i="39"/>
  <c r="S175" i="39"/>
  <c r="T168" i="39"/>
  <c r="T173" i="39" s="1"/>
  <c r="T176" i="39" s="1"/>
  <c r="T169" i="39"/>
  <c r="T174" i="39" s="1"/>
  <c r="T170" i="39"/>
  <c r="T175" i="39" s="1"/>
  <c r="U168" i="39"/>
  <c r="U173" i="39" s="1"/>
  <c r="U176" i="39" s="1"/>
  <c r="U169" i="39"/>
  <c r="U174" i="39"/>
  <c r="U170" i="39"/>
  <c r="U175" i="39" s="1"/>
  <c r="V168" i="39"/>
  <c r="V173" i="39"/>
  <c r="V169" i="39"/>
  <c r="V174" i="39" s="1"/>
  <c r="V176" i="39" s="1"/>
  <c r="V170" i="39"/>
  <c r="V175" i="39"/>
  <c r="W168" i="39"/>
  <c r="W173" i="39"/>
  <c r="W169" i="39"/>
  <c r="W174" i="39"/>
  <c r="W176" i="39" s="1"/>
  <c r="W170" i="39"/>
  <c r="W175" i="39"/>
  <c r="X168" i="39"/>
  <c r="X173" i="39" s="1"/>
  <c r="X176" i="39" s="1"/>
  <c r="X169" i="39"/>
  <c r="X174" i="39" s="1"/>
  <c r="X170" i="39"/>
  <c r="X175" i="39" s="1"/>
  <c r="Y168" i="39"/>
  <c r="Y173" i="39" s="1"/>
  <c r="Y176" i="39" s="1"/>
  <c r="Y169" i="39"/>
  <c r="Y174" i="39"/>
  <c r="Y170" i="39"/>
  <c r="Y175" i="39" s="1"/>
  <c r="AB168" i="39"/>
  <c r="AB173" i="39"/>
  <c r="AB169" i="39"/>
  <c r="AB174" i="39" s="1"/>
  <c r="AB176" i="39" s="1"/>
  <c r="AB170" i="39"/>
  <c r="AB175" i="39"/>
  <c r="AC168" i="39"/>
  <c r="AC173" i="39"/>
  <c r="AC169" i="39"/>
  <c r="AC174" i="39"/>
  <c r="AC176" i="39" s="1"/>
  <c r="AC170" i="39"/>
  <c r="AC175" i="39"/>
  <c r="AD168" i="39"/>
  <c r="AD173" i="39" s="1"/>
  <c r="AD176" i="39" s="1"/>
  <c r="AD169" i="39"/>
  <c r="AD174" i="39" s="1"/>
  <c r="AD170" i="39"/>
  <c r="AD175" i="39" s="1"/>
  <c r="AE168" i="39"/>
  <c r="AE173" i="39" s="1"/>
  <c r="AE176" i="39" s="1"/>
  <c r="AE169" i="39"/>
  <c r="AE174" i="39"/>
  <c r="AE170" i="39"/>
  <c r="AE175" i="39" s="1"/>
  <c r="AF168" i="39"/>
  <c r="AF173" i="39"/>
  <c r="AF169" i="39"/>
  <c r="AF174" i="39" s="1"/>
  <c r="AF176" i="39" s="1"/>
  <c r="AF170" i="39"/>
  <c r="AF175" i="39"/>
  <c r="AG168" i="39"/>
  <c r="AG173" i="39"/>
  <c r="AG169" i="39"/>
  <c r="AG174" i="39"/>
  <c r="AG176" i="39" s="1"/>
  <c r="AG170" i="39"/>
  <c r="AG175" i="39"/>
  <c r="AH168" i="39"/>
  <c r="AH173" i="39" s="1"/>
  <c r="AH176" i="39" s="1"/>
  <c r="AH169" i="39"/>
  <c r="AH174" i="39" s="1"/>
  <c r="AH170" i="39"/>
  <c r="AH175" i="39" s="1"/>
  <c r="AI168" i="39"/>
  <c r="AI173" i="39" s="1"/>
  <c r="AI176" i="39" s="1"/>
  <c r="AI169" i="39"/>
  <c r="AI174" i="39"/>
  <c r="AI170" i="39"/>
  <c r="AI175" i="39" s="1"/>
  <c r="AJ168" i="39"/>
  <c r="AJ173" i="39"/>
  <c r="AJ169" i="39"/>
  <c r="AJ174" i="39" s="1"/>
  <c r="AJ176" i="39" s="1"/>
  <c r="AJ170" i="39"/>
  <c r="AJ175" i="39"/>
  <c r="AK168" i="39"/>
  <c r="AK173" i="39"/>
  <c r="AK169" i="39"/>
  <c r="AK174" i="39"/>
  <c r="AK176" i="39" s="1"/>
  <c r="AK170" i="39"/>
  <c r="AK175" i="39"/>
  <c r="AN168" i="39"/>
  <c r="AN173" i="39" s="1"/>
  <c r="AN176" i="39" s="1"/>
  <c r="AN169" i="39"/>
  <c r="AN174" i="39" s="1"/>
  <c r="AN170" i="39"/>
  <c r="AN175" i="39" s="1"/>
  <c r="AO168" i="39"/>
  <c r="AO173" i="39" s="1"/>
  <c r="AO176" i="39" s="1"/>
  <c r="AO169" i="39"/>
  <c r="AO174" i="39"/>
  <c r="AO170" i="39"/>
  <c r="AO175" i="39" s="1"/>
  <c r="AP168" i="39"/>
  <c r="AP173" i="39"/>
  <c r="AP169" i="39"/>
  <c r="AP174" i="39" s="1"/>
  <c r="AP176" i="39" s="1"/>
  <c r="AP170" i="39"/>
  <c r="AP175" i="39"/>
  <c r="AQ168" i="39"/>
  <c r="AQ173" i="39"/>
  <c r="AQ169" i="39"/>
  <c r="AQ174" i="39"/>
  <c r="AQ176" i="39" s="1"/>
  <c r="AQ170" i="39"/>
  <c r="AQ175" i="39"/>
  <c r="AR168" i="39"/>
  <c r="AR173" i="39" s="1"/>
  <c r="AR176" i="39" s="1"/>
  <c r="AR169" i="39"/>
  <c r="AR174" i="39" s="1"/>
  <c r="AR170" i="39"/>
  <c r="AR175" i="39" s="1"/>
  <c r="AS168" i="39"/>
  <c r="AS173" i="39" s="1"/>
  <c r="AS176" i="39" s="1"/>
  <c r="AS169" i="39"/>
  <c r="AS174" i="39"/>
  <c r="AS170" i="39"/>
  <c r="AS175" i="39" s="1"/>
  <c r="AT168" i="39"/>
  <c r="AT173" i="39"/>
  <c r="AT169" i="39"/>
  <c r="AT174" i="39" s="1"/>
  <c r="AT176" i="39" s="1"/>
  <c r="AT170" i="39"/>
  <c r="AT175" i="39"/>
  <c r="AU168" i="39"/>
  <c r="AU173" i="39"/>
  <c r="AU169" i="39"/>
  <c r="AU174" i="39"/>
  <c r="AU176" i="39" s="1"/>
  <c r="AU170" i="39"/>
  <c r="AU175" i="39"/>
  <c r="AV168" i="39"/>
  <c r="AV173" i="39" s="1"/>
  <c r="AV176" i="39" s="1"/>
  <c r="AV169" i="39"/>
  <c r="AV174" i="39" s="1"/>
  <c r="AV170" i="39"/>
  <c r="AV175" i="39" s="1"/>
  <c r="AW168" i="39"/>
  <c r="AW173" i="39" s="1"/>
  <c r="AW176" i="39" s="1"/>
  <c r="AW169" i="39"/>
  <c r="AW174" i="39"/>
  <c r="AW170" i="39"/>
  <c r="AW175" i="39" s="1"/>
  <c r="P178" i="39"/>
  <c r="P183" i="39"/>
  <c r="P179" i="39"/>
  <c r="P184" i="39" s="1"/>
  <c r="P186" i="39" s="1"/>
  <c r="P180" i="39"/>
  <c r="P185" i="39"/>
  <c r="Q178" i="39"/>
  <c r="Q183" i="39"/>
  <c r="Q179" i="39"/>
  <c r="Q184" i="39"/>
  <c r="Q186" i="39" s="1"/>
  <c r="Q180" i="39"/>
  <c r="Q185" i="39"/>
  <c r="R178" i="39"/>
  <c r="R183" i="39" s="1"/>
  <c r="R186" i="39" s="1"/>
  <c r="R179" i="39"/>
  <c r="R184" i="39" s="1"/>
  <c r="R180" i="39"/>
  <c r="R185" i="39" s="1"/>
  <c r="S178" i="39"/>
  <c r="S183" i="39" s="1"/>
  <c r="S186" i="39" s="1"/>
  <c r="S179" i="39"/>
  <c r="S184" i="39"/>
  <c r="S180" i="39"/>
  <c r="S185" i="39" s="1"/>
  <c r="T178" i="39"/>
  <c r="T183" i="39"/>
  <c r="T179" i="39"/>
  <c r="T184" i="39" s="1"/>
  <c r="T186" i="39" s="1"/>
  <c r="T180" i="39"/>
  <c r="T185" i="39"/>
  <c r="U178" i="39"/>
  <c r="U183" i="39"/>
  <c r="U179" i="39"/>
  <c r="U184" i="39"/>
  <c r="U186" i="39" s="1"/>
  <c r="U180" i="39"/>
  <c r="U185" i="39"/>
  <c r="V178" i="39"/>
  <c r="V183" i="39" s="1"/>
  <c r="V186" i="39" s="1"/>
  <c r="V179" i="39"/>
  <c r="V184" i="39" s="1"/>
  <c r="V180" i="39"/>
  <c r="V185" i="39" s="1"/>
  <c r="W178" i="39"/>
  <c r="W183" i="39" s="1"/>
  <c r="W186" i="39" s="1"/>
  <c r="W179" i="39"/>
  <c r="W184" i="39"/>
  <c r="W180" i="39"/>
  <c r="W185" i="39" s="1"/>
  <c r="X178" i="39"/>
  <c r="X183" i="39"/>
  <c r="X179" i="39"/>
  <c r="X184" i="39" s="1"/>
  <c r="X186" i="39" s="1"/>
  <c r="X180" i="39"/>
  <c r="X185" i="39"/>
  <c r="Y178" i="39"/>
  <c r="Y183" i="39"/>
  <c r="Y179" i="39"/>
  <c r="Y184" i="39"/>
  <c r="Y186" i="39" s="1"/>
  <c r="Y180" i="39"/>
  <c r="Y185" i="39"/>
  <c r="AB178" i="39"/>
  <c r="AB183" i="39" s="1"/>
  <c r="AB186" i="39" s="1"/>
  <c r="AB179" i="39"/>
  <c r="AB184" i="39" s="1"/>
  <c r="AB180" i="39"/>
  <c r="AB185" i="39" s="1"/>
  <c r="AC178" i="39"/>
  <c r="AC183" i="39" s="1"/>
  <c r="AC186" i="39" s="1"/>
  <c r="AC179" i="39"/>
  <c r="AC184" i="39"/>
  <c r="AC180" i="39"/>
  <c r="AC185" i="39" s="1"/>
  <c r="AD178" i="39"/>
  <c r="AD183" i="39"/>
  <c r="AD179" i="39"/>
  <c r="AD184" i="39" s="1"/>
  <c r="AD186" i="39" s="1"/>
  <c r="AD180" i="39"/>
  <c r="AD185" i="39"/>
  <c r="AE178" i="39"/>
  <c r="AE183" i="39"/>
  <c r="AE179" i="39"/>
  <c r="AE184" i="39"/>
  <c r="AE186" i="39" s="1"/>
  <c r="AE180" i="39"/>
  <c r="AE185" i="39"/>
  <c r="AF178" i="39"/>
  <c r="AF183" i="39" s="1"/>
  <c r="AF186" i="39" s="1"/>
  <c r="AF179" i="39"/>
  <c r="AF184" i="39" s="1"/>
  <c r="AF180" i="39"/>
  <c r="AF185" i="39" s="1"/>
  <c r="AG178" i="39"/>
  <c r="AG183" i="39" s="1"/>
  <c r="AG186" i="39" s="1"/>
  <c r="AG179" i="39"/>
  <c r="AG184" i="39"/>
  <c r="AG180" i="39"/>
  <c r="AG185" i="39" s="1"/>
  <c r="AH178" i="39"/>
  <c r="AH183" i="39"/>
  <c r="AH179" i="39"/>
  <c r="AH184" i="39" s="1"/>
  <c r="AH186" i="39" s="1"/>
  <c r="AH180" i="39"/>
  <c r="AH185" i="39"/>
  <c r="AI178" i="39"/>
  <c r="AI183" i="39"/>
  <c r="AI179" i="39"/>
  <c r="AI184" i="39"/>
  <c r="AI186" i="39" s="1"/>
  <c r="AI180" i="39"/>
  <c r="AI185" i="39"/>
  <c r="AJ178" i="39"/>
  <c r="AJ183" i="39" s="1"/>
  <c r="AJ186" i="39" s="1"/>
  <c r="AJ179" i="39"/>
  <c r="AJ184" i="39" s="1"/>
  <c r="AJ180" i="39"/>
  <c r="AJ185" i="39" s="1"/>
  <c r="AK178" i="39"/>
  <c r="AK183" i="39" s="1"/>
  <c r="AK186" i="39" s="1"/>
  <c r="AK179" i="39"/>
  <c r="AK184" i="39"/>
  <c r="AK180" i="39"/>
  <c r="AK185" i="39" s="1"/>
  <c r="AN178" i="39"/>
  <c r="AN183" i="39"/>
  <c r="AN179" i="39"/>
  <c r="AN184" i="39" s="1"/>
  <c r="AN186" i="39" s="1"/>
  <c r="AN180" i="39"/>
  <c r="AN185" i="39"/>
  <c r="AO178" i="39"/>
  <c r="AO183" i="39"/>
  <c r="AO179" i="39"/>
  <c r="AO184" i="39"/>
  <c r="AO186" i="39" s="1"/>
  <c r="AO180" i="39"/>
  <c r="AO185" i="39"/>
  <c r="AP178" i="39"/>
  <c r="AP183" i="39" s="1"/>
  <c r="AP186" i="39" s="1"/>
  <c r="AP179" i="39"/>
  <c r="AP184" i="39" s="1"/>
  <c r="AP180" i="39"/>
  <c r="AP185" i="39" s="1"/>
  <c r="AQ178" i="39"/>
  <c r="AQ183" i="39" s="1"/>
  <c r="AQ186" i="39" s="1"/>
  <c r="AQ179" i="39"/>
  <c r="AQ184" i="39"/>
  <c r="AQ180" i="39"/>
  <c r="AQ185" i="39" s="1"/>
  <c r="AR178" i="39"/>
  <c r="AR183" i="39"/>
  <c r="AR179" i="39"/>
  <c r="AR184" i="39" s="1"/>
  <c r="AR186" i="39" s="1"/>
  <c r="AR180" i="39"/>
  <c r="AR185" i="39"/>
  <c r="AS178" i="39"/>
  <c r="AS183" i="39"/>
  <c r="AS179" i="39"/>
  <c r="AS184" i="39"/>
  <c r="AS186" i="39" s="1"/>
  <c r="AS180" i="39"/>
  <c r="AS185" i="39"/>
  <c r="AT178" i="39"/>
  <c r="AT183" i="39" s="1"/>
  <c r="AT186" i="39" s="1"/>
  <c r="AT179" i="39"/>
  <c r="AT184" i="39" s="1"/>
  <c r="AT180" i="39"/>
  <c r="AT185" i="39" s="1"/>
  <c r="AU178" i="39"/>
  <c r="AU183" i="39" s="1"/>
  <c r="AU186" i="39" s="1"/>
  <c r="AU179" i="39"/>
  <c r="AU184" i="39"/>
  <c r="AU180" i="39"/>
  <c r="AU185" i="39" s="1"/>
  <c r="AV178" i="39"/>
  <c r="AV183" i="39"/>
  <c r="AV179" i="39"/>
  <c r="AV184" i="39" s="1"/>
  <c r="AV186" i="39" s="1"/>
  <c r="AV180" i="39"/>
  <c r="AV185" i="39"/>
  <c r="AW178" i="39"/>
  <c r="AW183" i="39"/>
  <c r="AW179" i="39"/>
  <c r="AW184" i="39"/>
  <c r="AW186" i="39" s="1"/>
  <c r="AW180" i="39"/>
  <c r="AW185" i="39"/>
  <c r="P188" i="39"/>
  <c r="P193" i="39" s="1"/>
  <c r="P196" i="39" s="1"/>
  <c r="P189" i="39"/>
  <c r="P194" i="39" s="1"/>
  <c r="P190" i="39"/>
  <c r="P195" i="39" s="1"/>
  <c r="Q188" i="39"/>
  <c r="Q193" i="39" s="1"/>
  <c r="Q196" i="39" s="1"/>
  <c r="Q189" i="39"/>
  <c r="Q194" i="39"/>
  <c r="Q190" i="39"/>
  <c r="Q195" i="39" s="1"/>
  <c r="R188" i="39"/>
  <c r="R193" i="39"/>
  <c r="R189" i="39"/>
  <c r="R194" i="39" s="1"/>
  <c r="R196" i="39" s="1"/>
  <c r="R190" i="39"/>
  <c r="R195" i="39"/>
  <c r="S188" i="39"/>
  <c r="S193" i="39"/>
  <c r="S189" i="39"/>
  <c r="S194" i="39"/>
  <c r="S196" i="39" s="1"/>
  <c r="S190" i="39"/>
  <c r="S195" i="39"/>
  <c r="T188" i="39"/>
  <c r="T193" i="39" s="1"/>
  <c r="T196" i="39" s="1"/>
  <c r="T189" i="39"/>
  <c r="T194" i="39" s="1"/>
  <c r="T190" i="39"/>
  <c r="T195" i="39" s="1"/>
  <c r="U188" i="39"/>
  <c r="U193" i="39" s="1"/>
  <c r="U196" i="39" s="1"/>
  <c r="U189" i="39"/>
  <c r="U194" i="39"/>
  <c r="U190" i="39"/>
  <c r="U195" i="39" s="1"/>
  <c r="V188" i="39"/>
  <c r="V193" i="39"/>
  <c r="V189" i="39"/>
  <c r="V194" i="39" s="1"/>
  <c r="V196" i="39" s="1"/>
  <c r="V190" i="39"/>
  <c r="V195" i="39"/>
  <c r="W188" i="39"/>
  <c r="W193" i="39"/>
  <c r="W189" i="39"/>
  <c r="W194" i="39"/>
  <c r="W196" i="39" s="1"/>
  <c r="W190" i="39"/>
  <c r="W195" i="39"/>
  <c r="X188" i="39"/>
  <c r="X193" i="39" s="1"/>
  <c r="X196" i="39" s="1"/>
  <c r="X189" i="39"/>
  <c r="X194" i="39" s="1"/>
  <c r="X190" i="39"/>
  <c r="X195" i="39" s="1"/>
  <c r="Y188" i="39"/>
  <c r="Y193" i="39" s="1"/>
  <c r="Y196" i="39" s="1"/>
  <c r="Y189" i="39"/>
  <c r="Y194" i="39"/>
  <c r="Y190" i="39"/>
  <c r="Y195" i="39" s="1"/>
  <c r="AB188" i="39"/>
  <c r="AB193" i="39"/>
  <c r="AB189" i="39"/>
  <c r="AB194" i="39" s="1"/>
  <c r="AB196" i="39" s="1"/>
  <c r="AB190" i="39"/>
  <c r="AB195" i="39"/>
  <c r="AC188" i="39"/>
  <c r="AC193" i="39"/>
  <c r="AC189" i="39"/>
  <c r="AC194" i="39"/>
  <c r="AC196" i="39" s="1"/>
  <c r="AC190" i="39"/>
  <c r="AC195" i="39"/>
  <c r="AD188" i="39"/>
  <c r="AD193" i="39" s="1"/>
  <c r="AD196" i="39" s="1"/>
  <c r="AD189" i="39"/>
  <c r="AD194" i="39" s="1"/>
  <c r="AD190" i="39"/>
  <c r="AD195" i="39" s="1"/>
  <c r="AE188" i="39"/>
  <c r="AE193" i="39" s="1"/>
  <c r="AE196" i="39" s="1"/>
  <c r="AE189" i="39"/>
  <c r="AE194" i="39"/>
  <c r="AE190" i="39"/>
  <c r="AE195" i="39" s="1"/>
  <c r="AF188" i="39"/>
  <c r="AF193" i="39"/>
  <c r="AF189" i="39"/>
  <c r="AF194" i="39" s="1"/>
  <c r="AF196" i="39" s="1"/>
  <c r="AF190" i="39"/>
  <c r="AF195" i="39"/>
  <c r="AG188" i="39"/>
  <c r="AG193" i="39"/>
  <c r="AG189" i="39"/>
  <c r="AG194" i="39"/>
  <c r="AG196" i="39" s="1"/>
  <c r="AG190" i="39"/>
  <c r="AG195" i="39"/>
  <c r="AH188" i="39"/>
  <c r="AH193" i="39" s="1"/>
  <c r="AH196" i="39" s="1"/>
  <c r="AH189" i="39"/>
  <c r="AH194" i="39" s="1"/>
  <c r="AH190" i="39"/>
  <c r="AH195" i="39" s="1"/>
  <c r="AI188" i="39"/>
  <c r="AI193" i="39" s="1"/>
  <c r="AI196" i="39" s="1"/>
  <c r="AI189" i="39"/>
  <c r="AI194" i="39"/>
  <c r="AI190" i="39"/>
  <c r="AI195" i="39" s="1"/>
  <c r="AJ188" i="39"/>
  <c r="AJ193" i="39"/>
  <c r="AJ189" i="39"/>
  <c r="AJ194" i="39" s="1"/>
  <c r="AJ196" i="39" s="1"/>
  <c r="AJ190" i="39"/>
  <c r="AJ195" i="39"/>
  <c r="AK188" i="39"/>
  <c r="AK193" i="39"/>
  <c r="AK189" i="39"/>
  <c r="AK194" i="39"/>
  <c r="AK196" i="39" s="1"/>
  <c r="AK190" i="39"/>
  <c r="AK195" i="39"/>
  <c r="AN188" i="39"/>
  <c r="AN193" i="39" s="1"/>
  <c r="AN196" i="39" s="1"/>
  <c r="AN189" i="39"/>
  <c r="AN194" i="39" s="1"/>
  <c r="AN190" i="39"/>
  <c r="AN195" i="39" s="1"/>
  <c r="AO188" i="39"/>
  <c r="AO193" i="39" s="1"/>
  <c r="AO196" i="39" s="1"/>
  <c r="AO189" i="39"/>
  <c r="AO194" i="39"/>
  <c r="AO190" i="39"/>
  <c r="AO195" i="39" s="1"/>
  <c r="AP188" i="39"/>
  <c r="AP193" i="39"/>
  <c r="AP189" i="39"/>
  <c r="AP194" i="39" s="1"/>
  <c r="AP196" i="39" s="1"/>
  <c r="AP190" i="39"/>
  <c r="AP195" i="39"/>
  <c r="AQ188" i="39"/>
  <c r="AQ193" i="39"/>
  <c r="AQ189" i="39"/>
  <c r="AQ194" i="39"/>
  <c r="AQ196" i="39" s="1"/>
  <c r="AQ190" i="39"/>
  <c r="AQ195" i="39"/>
  <c r="AR188" i="39"/>
  <c r="AR193" i="39" s="1"/>
  <c r="AR196" i="39" s="1"/>
  <c r="AR189" i="39"/>
  <c r="AR194" i="39" s="1"/>
  <c r="AR190" i="39"/>
  <c r="AR195" i="39" s="1"/>
  <c r="AS188" i="39"/>
  <c r="AS193" i="39" s="1"/>
  <c r="AS196" i="39" s="1"/>
  <c r="AS189" i="39"/>
  <c r="AS194" i="39"/>
  <c r="AS190" i="39"/>
  <c r="AS195" i="39" s="1"/>
  <c r="AT188" i="39"/>
  <c r="AT193" i="39"/>
  <c r="AT189" i="39"/>
  <c r="AT194" i="39" s="1"/>
  <c r="AT196" i="39" s="1"/>
  <c r="AT190" i="39"/>
  <c r="AT195" i="39"/>
  <c r="AU188" i="39"/>
  <c r="AU193" i="39"/>
  <c r="AU189" i="39"/>
  <c r="AU194" i="39"/>
  <c r="AU196" i="39" s="1"/>
  <c r="AU190" i="39"/>
  <c r="AU195" i="39"/>
  <c r="AV188" i="39"/>
  <c r="AV193" i="39" s="1"/>
  <c r="AV196" i="39" s="1"/>
  <c r="AV189" i="39"/>
  <c r="AV194" i="39" s="1"/>
  <c r="AV190" i="39"/>
  <c r="AV195" i="39" s="1"/>
  <c r="AW188" i="39"/>
  <c r="AW193" i="39" s="1"/>
  <c r="AW196" i="39" s="1"/>
  <c r="AW189" i="39"/>
  <c r="AW194" i="39"/>
  <c r="AW190" i="39"/>
  <c r="AW195" i="39" s="1"/>
  <c r="P198" i="39"/>
  <c r="P203" i="39"/>
  <c r="P199" i="39"/>
  <c r="P204" i="39" s="1"/>
  <c r="P206" i="39" s="1"/>
  <c r="P200" i="39"/>
  <c r="P205" i="39"/>
  <c r="Q198" i="39"/>
  <c r="Q203" i="39"/>
  <c r="Q199" i="39"/>
  <c r="Q204" i="39"/>
  <c r="Q206" i="39" s="1"/>
  <c r="Q200" i="39"/>
  <c r="Q205" i="39"/>
  <c r="R198" i="39"/>
  <c r="R203" i="39" s="1"/>
  <c r="R206" i="39" s="1"/>
  <c r="R199" i="39"/>
  <c r="R204" i="39" s="1"/>
  <c r="R200" i="39"/>
  <c r="R205" i="39" s="1"/>
  <c r="S198" i="39"/>
  <c r="S203" i="39" s="1"/>
  <c r="S206" i="39" s="1"/>
  <c r="S199" i="39"/>
  <c r="S204" i="39"/>
  <c r="S200" i="39"/>
  <c r="S205" i="39" s="1"/>
  <c r="T198" i="39"/>
  <c r="T203" i="39"/>
  <c r="T199" i="39"/>
  <c r="T204" i="39" s="1"/>
  <c r="T206" i="39" s="1"/>
  <c r="T200" i="39"/>
  <c r="T205" i="39"/>
  <c r="U198" i="39"/>
  <c r="U203" i="39"/>
  <c r="U199" i="39"/>
  <c r="U204" i="39"/>
  <c r="U206" i="39" s="1"/>
  <c r="U200" i="39"/>
  <c r="U205" i="39"/>
  <c r="V198" i="39"/>
  <c r="V203" i="39" s="1"/>
  <c r="V206" i="39" s="1"/>
  <c r="V199" i="39"/>
  <c r="V204" i="39" s="1"/>
  <c r="V200" i="39"/>
  <c r="V205" i="39" s="1"/>
  <c r="W198" i="39"/>
  <c r="W203" i="39" s="1"/>
  <c r="W206" i="39" s="1"/>
  <c r="W199" i="39"/>
  <c r="W204" i="39"/>
  <c r="W200" i="39"/>
  <c r="W205" i="39" s="1"/>
  <c r="X198" i="39"/>
  <c r="X203" i="39"/>
  <c r="X199" i="39"/>
  <c r="X204" i="39" s="1"/>
  <c r="X206" i="39" s="1"/>
  <c r="X200" i="39"/>
  <c r="X205" i="39"/>
  <c r="Y198" i="39"/>
  <c r="Y203" i="39"/>
  <c r="Y199" i="39"/>
  <c r="Y204" i="39"/>
  <c r="Y206" i="39" s="1"/>
  <c r="Y200" i="39"/>
  <c r="Y205" i="39"/>
  <c r="AB198" i="39"/>
  <c r="AB203" i="39" s="1"/>
  <c r="AB206" i="39" s="1"/>
  <c r="AB199" i="39"/>
  <c r="AB204" i="39" s="1"/>
  <c r="AB200" i="39"/>
  <c r="AB205" i="39" s="1"/>
  <c r="AC198" i="39"/>
  <c r="AC203" i="39" s="1"/>
  <c r="AC206" i="39" s="1"/>
  <c r="AC199" i="39"/>
  <c r="AC204" i="39"/>
  <c r="AC200" i="39"/>
  <c r="AC205" i="39" s="1"/>
  <c r="AD198" i="39"/>
  <c r="AD203" i="39"/>
  <c r="AD199" i="39"/>
  <c r="AD204" i="39" s="1"/>
  <c r="AD206" i="39" s="1"/>
  <c r="AD200" i="39"/>
  <c r="AD205" i="39"/>
  <c r="AE198" i="39"/>
  <c r="AE203" i="39"/>
  <c r="AE199" i="39"/>
  <c r="AE204" i="39"/>
  <c r="AE206" i="39" s="1"/>
  <c r="AE200" i="39"/>
  <c r="AE205" i="39"/>
  <c r="AF198" i="39"/>
  <c r="AF203" i="39" s="1"/>
  <c r="AF206" i="39" s="1"/>
  <c r="AF199" i="39"/>
  <c r="AF204" i="39" s="1"/>
  <c r="AF200" i="39"/>
  <c r="AF205" i="39" s="1"/>
  <c r="AG198" i="39"/>
  <c r="AG203" i="39" s="1"/>
  <c r="AG206" i="39" s="1"/>
  <c r="AG199" i="39"/>
  <c r="AG204" i="39"/>
  <c r="AG200" i="39"/>
  <c r="AG205" i="39" s="1"/>
  <c r="AH198" i="39"/>
  <c r="AH203" i="39"/>
  <c r="AH199" i="39"/>
  <c r="AH204" i="39" s="1"/>
  <c r="AH206" i="39" s="1"/>
  <c r="AH200" i="39"/>
  <c r="AH205" i="39"/>
  <c r="AI198" i="39"/>
  <c r="AI203" i="39"/>
  <c r="AI199" i="39"/>
  <c r="AI204" i="39"/>
  <c r="AI206" i="39" s="1"/>
  <c r="AI200" i="39"/>
  <c r="AI205" i="39"/>
  <c r="AJ198" i="39"/>
  <c r="AJ203" i="39" s="1"/>
  <c r="AJ206" i="39" s="1"/>
  <c r="AJ199" i="39"/>
  <c r="AJ204" i="39" s="1"/>
  <c r="AJ200" i="39"/>
  <c r="AJ205" i="39" s="1"/>
  <c r="AK198" i="39"/>
  <c r="AK203" i="39" s="1"/>
  <c r="AK206" i="39" s="1"/>
  <c r="AK199" i="39"/>
  <c r="AK204" i="39"/>
  <c r="AK200" i="39"/>
  <c r="AK205" i="39" s="1"/>
  <c r="AN198" i="39"/>
  <c r="AN203" i="39"/>
  <c r="AN199" i="39"/>
  <c r="AN204" i="39" s="1"/>
  <c r="AN206" i="39" s="1"/>
  <c r="AN200" i="39"/>
  <c r="AN205" i="39"/>
  <c r="AO198" i="39"/>
  <c r="AO203" i="39"/>
  <c r="AO199" i="39"/>
  <c r="AO204" i="39"/>
  <c r="AO206" i="39" s="1"/>
  <c r="AO200" i="39"/>
  <c r="AO205" i="39"/>
  <c r="AP198" i="39"/>
  <c r="AP203" i="39" s="1"/>
  <c r="AP206" i="39" s="1"/>
  <c r="AP199" i="39"/>
  <c r="AP204" i="39" s="1"/>
  <c r="AP200" i="39"/>
  <c r="AP205" i="39" s="1"/>
  <c r="AQ198" i="39"/>
  <c r="AQ203" i="39" s="1"/>
  <c r="AQ206" i="39" s="1"/>
  <c r="AQ199" i="39"/>
  <c r="AQ204" i="39"/>
  <c r="AQ200" i="39"/>
  <c r="AQ205" i="39" s="1"/>
  <c r="AR198" i="39"/>
  <c r="AR203" i="39"/>
  <c r="AR199" i="39"/>
  <c r="AR204" i="39" s="1"/>
  <c r="AR206" i="39" s="1"/>
  <c r="AR200" i="39"/>
  <c r="AR205" i="39"/>
  <c r="AS198" i="39"/>
  <c r="AS203" i="39"/>
  <c r="AS199" i="39"/>
  <c r="AS204" i="39"/>
  <c r="AS206" i="39" s="1"/>
  <c r="AS200" i="39"/>
  <c r="AS205" i="39"/>
  <c r="AT198" i="39"/>
  <c r="AT203" i="39" s="1"/>
  <c r="AT206" i="39" s="1"/>
  <c r="AT199" i="39"/>
  <c r="AT204" i="39" s="1"/>
  <c r="AT200" i="39"/>
  <c r="AT205" i="39" s="1"/>
  <c r="AU198" i="39"/>
  <c r="AU203" i="39" s="1"/>
  <c r="AU206" i="39" s="1"/>
  <c r="AU199" i="39"/>
  <c r="AU204" i="39"/>
  <c r="AU200" i="39"/>
  <c r="AU205" i="39" s="1"/>
  <c r="AV198" i="39"/>
  <c r="AV203" i="39"/>
  <c r="AV199" i="39"/>
  <c r="AV204" i="39" s="1"/>
  <c r="AV206" i="39" s="1"/>
  <c r="AV200" i="39"/>
  <c r="AV205" i="39"/>
  <c r="AW198" i="39"/>
  <c r="AW203" i="39"/>
  <c r="AW199" i="39"/>
  <c r="AW204" i="39"/>
  <c r="AW206" i="39" s="1"/>
  <c r="AW200" i="39"/>
  <c r="AW205" i="39"/>
  <c r="P208" i="39"/>
  <c r="P213" i="39" s="1"/>
  <c r="P216" i="39" s="1"/>
  <c r="P209" i="39"/>
  <c r="P214" i="39" s="1"/>
  <c r="P210" i="39"/>
  <c r="P215" i="39" s="1"/>
  <c r="Q208" i="39"/>
  <c r="Q213" i="39" s="1"/>
  <c r="Q216" i="39" s="1"/>
  <c r="Q209" i="39"/>
  <c r="Q214" i="39"/>
  <c r="Q210" i="39"/>
  <c r="Q215" i="39" s="1"/>
  <c r="R208" i="39"/>
  <c r="R213" i="39"/>
  <c r="R209" i="39"/>
  <c r="R214" i="39" s="1"/>
  <c r="R216" i="39" s="1"/>
  <c r="R210" i="39"/>
  <c r="R215" i="39"/>
  <c r="S208" i="39"/>
  <c r="S213" i="39"/>
  <c r="S209" i="39"/>
  <c r="S214" i="39"/>
  <c r="S216" i="39" s="1"/>
  <c r="S210" i="39"/>
  <c r="S215" i="39"/>
  <c r="T208" i="39"/>
  <c r="T213" i="39" s="1"/>
  <c r="T216" i="39" s="1"/>
  <c r="T209" i="39"/>
  <c r="T214" i="39" s="1"/>
  <c r="T210" i="39"/>
  <c r="T215" i="39" s="1"/>
  <c r="U208" i="39"/>
  <c r="U213" i="39" s="1"/>
  <c r="U216" i="39" s="1"/>
  <c r="U209" i="39"/>
  <c r="U214" i="39"/>
  <c r="U210" i="39"/>
  <c r="U215" i="39" s="1"/>
  <c r="V208" i="39"/>
  <c r="V213" i="39"/>
  <c r="V209" i="39"/>
  <c r="V214" i="39" s="1"/>
  <c r="V216" i="39" s="1"/>
  <c r="V210" i="39"/>
  <c r="V215" i="39"/>
  <c r="W208" i="39"/>
  <c r="W213" i="39"/>
  <c r="W209" i="39"/>
  <c r="W214" i="39"/>
  <c r="W216" i="39" s="1"/>
  <c r="W210" i="39"/>
  <c r="W215" i="39"/>
  <c r="X208" i="39"/>
  <c r="X213" i="39" s="1"/>
  <c r="X216" i="39" s="1"/>
  <c r="X209" i="39"/>
  <c r="X214" i="39" s="1"/>
  <c r="X210" i="39"/>
  <c r="X215" i="39" s="1"/>
  <c r="Y208" i="39"/>
  <c r="Y213" i="39" s="1"/>
  <c r="Y216" i="39" s="1"/>
  <c r="Y209" i="39"/>
  <c r="Y214" i="39"/>
  <c r="Y210" i="39"/>
  <c r="Y215" i="39" s="1"/>
  <c r="AB208" i="39"/>
  <c r="AB213" i="39"/>
  <c r="AB209" i="39"/>
  <c r="AB214" i="39" s="1"/>
  <c r="AB216" i="39" s="1"/>
  <c r="AB210" i="39"/>
  <c r="AB215" i="39"/>
  <c r="AC208" i="39"/>
  <c r="AC213" i="39"/>
  <c r="AC209" i="39"/>
  <c r="AC214" i="39"/>
  <c r="AC216" i="39" s="1"/>
  <c r="AC210" i="39"/>
  <c r="AC215" i="39"/>
  <c r="AD208" i="39"/>
  <c r="AD213" i="39" s="1"/>
  <c r="AD216" i="39" s="1"/>
  <c r="AD209" i="39"/>
  <c r="AD214" i="39" s="1"/>
  <c r="AD210" i="39"/>
  <c r="AD215" i="39" s="1"/>
  <c r="AE208" i="39"/>
  <c r="AE213" i="39" s="1"/>
  <c r="AE216" i="39" s="1"/>
  <c r="AE209" i="39"/>
  <c r="AE214" i="39"/>
  <c r="AE210" i="39"/>
  <c r="AE215" i="39" s="1"/>
  <c r="AF208" i="39"/>
  <c r="AF213" i="39"/>
  <c r="AF209" i="39"/>
  <c r="AF214" i="39" s="1"/>
  <c r="AF216" i="39" s="1"/>
  <c r="AF210" i="39"/>
  <c r="AF215" i="39"/>
  <c r="AG208" i="39"/>
  <c r="AG213" i="39"/>
  <c r="AG209" i="39"/>
  <c r="AG214" i="39"/>
  <c r="AG216" i="39" s="1"/>
  <c r="AG210" i="39"/>
  <c r="AG215" i="39"/>
  <c r="AH208" i="39"/>
  <c r="AH213" i="39" s="1"/>
  <c r="AH216" i="39" s="1"/>
  <c r="AH209" i="39"/>
  <c r="AH214" i="39" s="1"/>
  <c r="AH210" i="39"/>
  <c r="AH215" i="39" s="1"/>
  <c r="AI208" i="39"/>
  <c r="AI213" i="39" s="1"/>
  <c r="AI216" i="39" s="1"/>
  <c r="AI209" i="39"/>
  <c r="AI214" i="39"/>
  <c r="AI210" i="39"/>
  <c r="AI215" i="39" s="1"/>
  <c r="AJ208" i="39"/>
  <c r="AJ213" i="39"/>
  <c r="AJ209" i="39"/>
  <c r="AJ214" i="39" s="1"/>
  <c r="AJ216" i="39" s="1"/>
  <c r="AJ210" i="39"/>
  <c r="AJ215" i="39"/>
  <c r="AK208" i="39"/>
  <c r="AK213" i="39"/>
  <c r="AK209" i="39"/>
  <c r="AK214" i="39"/>
  <c r="AK216" i="39" s="1"/>
  <c r="AK210" i="39"/>
  <c r="AK215" i="39"/>
  <c r="AN208" i="39"/>
  <c r="AN213" i="39" s="1"/>
  <c r="AN216" i="39" s="1"/>
  <c r="AN209" i="39"/>
  <c r="AN214" i="39" s="1"/>
  <c r="AN210" i="39"/>
  <c r="AN215" i="39" s="1"/>
  <c r="AO208" i="39"/>
  <c r="AO213" i="39" s="1"/>
  <c r="AO216" i="39" s="1"/>
  <c r="AO209" i="39"/>
  <c r="AO214" i="39"/>
  <c r="AO210" i="39"/>
  <c r="AO215" i="39" s="1"/>
  <c r="AP208" i="39"/>
  <c r="AP213" i="39"/>
  <c r="AP209" i="39"/>
  <c r="AP214" i="39" s="1"/>
  <c r="AP216" i="39" s="1"/>
  <c r="AP210" i="39"/>
  <c r="AP215" i="39"/>
  <c r="AQ208" i="39"/>
  <c r="AQ213" i="39"/>
  <c r="AQ209" i="39"/>
  <c r="AQ214" i="39"/>
  <c r="AQ216" i="39" s="1"/>
  <c r="AQ210" i="39"/>
  <c r="AQ215" i="39"/>
  <c r="AR208" i="39"/>
  <c r="AR213" i="39" s="1"/>
  <c r="AR216" i="39" s="1"/>
  <c r="AR209" i="39"/>
  <c r="AR214" i="39" s="1"/>
  <c r="AR210" i="39"/>
  <c r="AR215" i="39" s="1"/>
  <c r="AS208" i="39"/>
  <c r="AS213" i="39" s="1"/>
  <c r="AS216" i="39" s="1"/>
  <c r="AS209" i="39"/>
  <c r="AS214" i="39"/>
  <c r="AS210" i="39"/>
  <c r="AS215" i="39" s="1"/>
  <c r="AT208" i="39"/>
  <c r="AT213" i="39"/>
  <c r="AT209" i="39"/>
  <c r="AT214" i="39" s="1"/>
  <c r="AT216" i="39" s="1"/>
  <c r="AT210" i="39"/>
  <c r="AT215" i="39"/>
  <c r="AU208" i="39"/>
  <c r="AU213" i="39"/>
  <c r="AU209" i="39"/>
  <c r="AU214" i="39"/>
  <c r="AU216" i="39" s="1"/>
  <c r="AU210" i="39"/>
  <c r="AU215" i="39"/>
  <c r="AV208" i="39"/>
  <c r="AV213" i="39" s="1"/>
  <c r="AV216" i="39" s="1"/>
  <c r="AV209" i="39"/>
  <c r="AV214" i="39" s="1"/>
  <c r="AV210" i="39"/>
  <c r="AV215" i="39" s="1"/>
  <c r="AW208" i="39"/>
  <c r="AW213" i="39" s="1"/>
  <c r="AW216" i="39" s="1"/>
  <c r="AW209" i="39"/>
  <c r="AW214" i="39"/>
  <c r="AW210" i="39"/>
  <c r="AW215" i="39" s="1"/>
  <c r="P218" i="39"/>
  <c r="P223" i="39"/>
  <c r="P219" i="39"/>
  <c r="P224" i="39" s="1"/>
  <c r="P226" i="39" s="1"/>
  <c r="P220" i="39"/>
  <c r="P225" i="39"/>
  <c r="Q218" i="39"/>
  <c r="Q223" i="39"/>
  <c r="Q219" i="39"/>
  <c r="Q224" i="39"/>
  <c r="Q226" i="39" s="1"/>
  <c r="Q220" i="39"/>
  <c r="Q225" i="39"/>
  <c r="R218" i="39"/>
  <c r="R223" i="39" s="1"/>
  <c r="R226" i="39" s="1"/>
  <c r="R219" i="39"/>
  <c r="R224" i="39" s="1"/>
  <c r="R220" i="39"/>
  <c r="R225" i="39" s="1"/>
  <c r="S218" i="39"/>
  <c r="S223" i="39" s="1"/>
  <c r="S226" i="39" s="1"/>
  <c r="S219" i="39"/>
  <c r="S224" i="39"/>
  <c r="S220" i="39"/>
  <c r="S225" i="39" s="1"/>
  <c r="T218" i="39"/>
  <c r="T223" i="39"/>
  <c r="T219" i="39"/>
  <c r="T224" i="39" s="1"/>
  <c r="T226" i="39" s="1"/>
  <c r="T220" i="39"/>
  <c r="T225" i="39"/>
  <c r="U218" i="39"/>
  <c r="U223" i="39"/>
  <c r="U219" i="39"/>
  <c r="U224" i="39"/>
  <c r="U226" i="39" s="1"/>
  <c r="U220" i="39"/>
  <c r="U225" i="39"/>
  <c r="V218" i="39"/>
  <c r="V223" i="39" s="1"/>
  <c r="V226" i="39" s="1"/>
  <c r="V219" i="39"/>
  <c r="V224" i="39" s="1"/>
  <c r="V220" i="39"/>
  <c r="V225" i="39" s="1"/>
  <c r="W218" i="39"/>
  <c r="W223" i="39" s="1"/>
  <c r="W226" i="39" s="1"/>
  <c r="W219" i="39"/>
  <c r="W224" i="39"/>
  <c r="W220" i="39"/>
  <c r="W225" i="39" s="1"/>
  <c r="X218" i="39"/>
  <c r="X223" i="39"/>
  <c r="X219" i="39"/>
  <c r="X224" i="39" s="1"/>
  <c r="X226" i="39" s="1"/>
  <c r="X220" i="39"/>
  <c r="X225" i="39"/>
  <c r="Y218" i="39"/>
  <c r="Y223" i="39"/>
  <c r="Y219" i="39"/>
  <c r="Y224" i="39"/>
  <c r="Y226" i="39" s="1"/>
  <c r="Y220" i="39"/>
  <c r="Y225" i="39"/>
  <c r="AB218" i="39"/>
  <c r="AB223" i="39" s="1"/>
  <c r="AB226" i="39" s="1"/>
  <c r="AB219" i="39"/>
  <c r="AB224" i="39" s="1"/>
  <c r="AB220" i="39"/>
  <c r="AB225" i="39" s="1"/>
  <c r="AC218" i="39"/>
  <c r="AC223" i="39" s="1"/>
  <c r="AC226" i="39" s="1"/>
  <c r="AC219" i="39"/>
  <c r="AC224" i="39"/>
  <c r="AC220" i="39"/>
  <c r="AC225" i="39" s="1"/>
  <c r="AD218" i="39"/>
  <c r="AD223" i="39"/>
  <c r="AD219" i="39"/>
  <c r="AD224" i="39" s="1"/>
  <c r="AD226" i="39" s="1"/>
  <c r="AD220" i="39"/>
  <c r="AD225" i="39"/>
  <c r="AE218" i="39"/>
  <c r="AE223" i="39"/>
  <c r="AE219" i="39"/>
  <c r="AE224" i="39"/>
  <c r="AE226" i="39" s="1"/>
  <c r="AE220" i="39"/>
  <c r="AE225" i="39"/>
  <c r="AF218" i="39"/>
  <c r="AF223" i="39" s="1"/>
  <c r="AF226" i="39" s="1"/>
  <c r="AF219" i="39"/>
  <c r="AF224" i="39" s="1"/>
  <c r="AF220" i="39"/>
  <c r="AF225" i="39" s="1"/>
  <c r="AG218" i="39"/>
  <c r="AG223" i="39" s="1"/>
  <c r="AG226" i="39" s="1"/>
  <c r="AG219" i="39"/>
  <c r="AG224" i="39"/>
  <c r="AG220" i="39"/>
  <c r="AG225" i="39" s="1"/>
  <c r="AH218" i="39"/>
  <c r="AH223" i="39"/>
  <c r="AH219" i="39"/>
  <c r="AH224" i="39" s="1"/>
  <c r="AH226" i="39" s="1"/>
  <c r="AH220" i="39"/>
  <c r="AH225" i="39"/>
  <c r="AI218" i="39"/>
  <c r="AI223" i="39"/>
  <c r="AI219" i="39"/>
  <c r="AI224" i="39"/>
  <c r="AI226" i="39" s="1"/>
  <c r="AI220" i="39"/>
  <c r="AI225" i="39"/>
  <c r="AJ218" i="39"/>
  <c r="AJ223" i="39" s="1"/>
  <c r="AJ226" i="39" s="1"/>
  <c r="AJ219" i="39"/>
  <c r="AJ224" i="39" s="1"/>
  <c r="AJ220" i="39"/>
  <c r="AJ225" i="39" s="1"/>
  <c r="AK218" i="39"/>
  <c r="AK223" i="39" s="1"/>
  <c r="AK226" i="39" s="1"/>
  <c r="AK219" i="39"/>
  <c r="AK224" i="39"/>
  <c r="AK220" i="39"/>
  <c r="AK225" i="39" s="1"/>
  <c r="AN218" i="39"/>
  <c r="AN223" i="39"/>
  <c r="AN219" i="39"/>
  <c r="AN224" i="39" s="1"/>
  <c r="AN226" i="39" s="1"/>
  <c r="AN220" i="39"/>
  <c r="AN225" i="39"/>
  <c r="AO218" i="39"/>
  <c r="AO223" i="39"/>
  <c r="AO219" i="39"/>
  <c r="AO224" i="39"/>
  <c r="AO226" i="39" s="1"/>
  <c r="AO220" i="39"/>
  <c r="AO225" i="39"/>
  <c r="AP218" i="39"/>
  <c r="AP223" i="39" s="1"/>
  <c r="AP226" i="39" s="1"/>
  <c r="AP219" i="39"/>
  <c r="AP224" i="39" s="1"/>
  <c r="AP220" i="39"/>
  <c r="AP225" i="39" s="1"/>
  <c r="AQ218" i="39"/>
  <c r="AQ223" i="39" s="1"/>
  <c r="AQ226" i="39" s="1"/>
  <c r="AQ219" i="39"/>
  <c r="AQ224" i="39"/>
  <c r="AQ220" i="39"/>
  <c r="AQ225" i="39" s="1"/>
  <c r="AR218" i="39"/>
  <c r="AR223" i="39"/>
  <c r="AR219" i="39"/>
  <c r="AR224" i="39" s="1"/>
  <c r="AR226" i="39" s="1"/>
  <c r="AR220" i="39"/>
  <c r="AR225" i="39"/>
  <c r="AS218" i="39"/>
  <c r="AS223" i="39"/>
  <c r="AS219" i="39"/>
  <c r="AS224" i="39"/>
  <c r="AS226" i="39" s="1"/>
  <c r="AS220" i="39"/>
  <c r="AS225" i="39"/>
  <c r="AT218" i="39"/>
  <c r="AT223" i="39" s="1"/>
  <c r="AT226" i="39" s="1"/>
  <c r="AT219" i="39"/>
  <c r="AT224" i="39" s="1"/>
  <c r="AT220" i="39"/>
  <c r="AT225" i="39" s="1"/>
  <c r="AU218" i="39"/>
  <c r="AU223" i="39" s="1"/>
  <c r="AU226" i="39" s="1"/>
  <c r="AU219" i="39"/>
  <c r="AU224" i="39"/>
  <c r="AU220" i="39"/>
  <c r="AU225" i="39" s="1"/>
  <c r="AV218" i="39"/>
  <c r="AV223" i="39"/>
  <c r="AV219" i="39"/>
  <c r="AV224" i="39" s="1"/>
  <c r="AV226" i="39" s="1"/>
  <c r="AV220" i="39"/>
  <c r="AV225" i="39"/>
  <c r="AW218" i="39"/>
  <c r="AW223" i="39"/>
  <c r="AW219" i="39"/>
  <c r="AW224" i="39"/>
  <c r="AW226" i="39" s="1"/>
  <c r="AW220" i="39"/>
  <c r="AW225" i="39"/>
  <c r="P228" i="39"/>
  <c r="P233" i="39" s="1"/>
  <c r="P236" i="39" s="1"/>
  <c r="P229" i="39"/>
  <c r="P234" i="39" s="1"/>
  <c r="P230" i="39"/>
  <c r="P235" i="39" s="1"/>
  <c r="Q228" i="39"/>
  <c r="Q233" i="39" s="1"/>
  <c r="Q236" i="39" s="1"/>
  <c r="Q229" i="39"/>
  <c r="Q234" i="39"/>
  <c r="Q230" i="39"/>
  <c r="Q235" i="39" s="1"/>
  <c r="R228" i="39"/>
  <c r="R233" i="39"/>
  <c r="R229" i="39"/>
  <c r="R234" i="39" s="1"/>
  <c r="R236" i="39" s="1"/>
  <c r="R230" i="39"/>
  <c r="R235" i="39"/>
  <c r="S228" i="39"/>
  <c r="S233" i="39"/>
  <c r="S229" i="39"/>
  <c r="S234" i="39"/>
  <c r="S236" i="39" s="1"/>
  <c r="S230" i="39"/>
  <c r="S235" i="39"/>
  <c r="T228" i="39"/>
  <c r="T233" i="39" s="1"/>
  <c r="T236" i="39" s="1"/>
  <c r="T229" i="39"/>
  <c r="T234" i="39" s="1"/>
  <c r="T230" i="39"/>
  <c r="T235" i="39" s="1"/>
  <c r="U228" i="39"/>
  <c r="U233" i="39" s="1"/>
  <c r="U236" i="39" s="1"/>
  <c r="U229" i="39"/>
  <c r="U234" i="39"/>
  <c r="U230" i="39"/>
  <c r="U235" i="39" s="1"/>
  <c r="V228" i="39"/>
  <c r="V233" i="39"/>
  <c r="V229" i="39"/>
  <c r="V234" i="39" s="1"/>
  <c r="V236" i="39" s="1"/>
  <c r="V230" i="39"/>
  <c r="V235" i="39"/>
  <c r="W228" i="39"/>
  <c r="W233" i="39"/>
  <c r="W229" i="39"/>
  <c r="W234" i="39"/>
  <c r="W236" i="39" s="1"/>
  <c r="W230" i="39"/>
  <c r="W235" i="39"/>
  <c r="X228" i="39"/>
  <c r="X233" i="39" s="1"/>
  <c r="X236" i="39" s="1"/>
  <c r="X229" i="39"/>
  <c r="X234" i="39" s="1"/>
  <c r="X230" i="39"/>
  <c r="X235" i="39" s="1"/>
  <c r="Y228" i="39"/>
  <c r="Y233" i="39" s="1"/>
  <c r="Y236" i="39" s="1"/>
  <c r="Y229" i="39"/>
  <c r="Y234" i="39"/>
  <c r="Y230" i="39"/>
  <c r="Y235" i="39" s="1"/>
  <c r="AB228" i="39"/>
  <c r="AB233" i="39"/>
  <c r="AB229" i="39"/>
  <c r="AB234" i="39" s="1"/>
  <c r="AB236" i="39" s="1"/>
  <c r="AB230" i="39"/>
  <c r="AB235" i="39"/>
  <c r="AC228" i="39"/>
  <c r="AC233" i="39"/>
  <c r="AC229" i="39"/>
  <c r="AC234" i="39"/>
  <c r="AC236" i="39" s="1"/>
  <c r="AC230" i="39"/>
  <c r="AC235" i="39"/>
  <c r="AD228" i="39"/>
  <c r="AD233" i="39" s="1"/>
  <c r="AD236" i="39" s="1"/>
  <c r="AD229" i="39"/>
  <c r="AD234" i="39" s="1"/>
  <c r="AD230" i="39"/>
  <c r="AD235" i="39" s="1"/>
  <c r="AE228" i="39"/>
  <c r="AE233" i="39" s="1"/>
  <c r="AE236" i="39" s="1"/>
  <c r="AE229" i="39"/>
  <c r="AE234" i="39"/>
  <c r="AE230" i="39"/>
  <c r="AE235" i="39" s="1"/>
  <c r="AF228" i="39"/>
  <c r="AF233" i="39"/>
  <c r="AF229" i="39"/>
  <c r="AF234" i="39" s="1"/>
  <c r="AF236" i="39" s="1"/>
  <c r="AF230" i="39"/>
  <c r="AF235" i="39"/>
  <c r="AG228" i="39"/>
  <c r="AG233" i="39"/>
  <c r="AG229" i="39"/>
  <c r="AG234" i="39"/>
  <c r="AG236" i="39" s="1"/>
  <c r="AG230" i="39"/>
  <c r="AG235" i="39"/>
  <c r="AH228" i="39"/>
  <c r="AH233" i="39" s="1"/>
  <c r="AH236" i="39" s="1"/>
  <c r="AH229" i="39"/>
  <c r="AH234" i="39" s="1"/>
  <c r="AH230" i="39"/>
  <c r="AH235" i="39" s="1"/>
  <c r="AI228" i="39"/>
  <c r="AI233" i="39" s="1"/>
  <c r="AI236" i="39" s="1"/>
  <c r="AI229" i="39"/>
  <c r="AI234" i="39"/>
  <c r="AI230" i="39"/>
  <c r="AI235" i="39" s="1"/>
  <c r="AJ228" i="39"/>
  <c r="AJ233" i="39"/>
  <c r="AJ229" i="39"/>
  <c r="AJ234" i="39" s="1"/>
  <c r="AJ236" i="39" s="1"/>
  <c r="AJ230" i="39"/>
  <c r="AJ235" i="39"/>
  <c r="AK228" i="39"/>
  <c r="AK233" i="39"/>
  <c r="AK229" i="39"/>
  <c r="AK234" i="39"/>
  <c r="AK236" i="39" s="1"/>
  <c r="AK230" i="39"/>
  <c r="AK235" i="39"/>
  <c r="AN228" i="39"/>
  <c r="AN233" i="39" s="1"/>
  <c r="AN236" i="39" s="1"/>
  <c r="AN229" i="39"/>
  <c r="AN234" i="39" s="1"/>
  <c r="AN230" i="39"/>
  <c r="AN235" i="39" s="1"/>
  <c r="AO228" i="39"/>
  <c r="AO233" i="39" s="1"/>
  <c r="AO236" i="39" s="1"/>
  <c r="AO229" i="39"/>
  <c r="AO234" i="39"/>
  <c r="AO230" i="39"/>
  <c r="AO235" i="39" s="1"/>
  <c r="AP228" i="39"/>
  <c r="AP233" i="39"/>
  <c r="AP229" i="39"/>
  <c r="AP234" i="39" s="1"/>
  <c r="AP236" i="39" s="1"/>
  <c r="AP230" i="39"/>
  <c r="AP235" i="39"/>
  <c r="AQ228" i="39"/>
  <c r="AQ233" i="39"/>
  <c r="AQ229" i="39"/>
  <c r="AQ234" i="39"/>
  <c r="AQ236" i="39" s="1"/>
  <c r="AQ230" i="39"/>
  <c r="AQ235" i="39"/>
  <c r="AR228" i="39"/>
  <c r="AR233" i="39" s="1"/>
  <c r="AR236" i="39" s="1"/>
  <c r="AR229" i="39"/>
  <c r="AR234" i="39" s="1"/>
  <c r="AR230" i="39"/>
  <c r="AR235" i="39" s="1"/>
  <c r="AS228" i="39"/>
  <c r="AS233" i="39" s="1"/>
  <c r="AS236" i="39" s="1"/>
  <c r="AS229" i="39"/>
  <c r="AS234" i="39"/>
  <c r="AS230" i="39"/>
  <c r="AS235" i="39" s="1"/>
  <c r="AT228" i="39"/>
  <c r="AT233" i="39"/>
  <c r="AT229" i="39"/>
  <c r="AT234" i="39" s="1"/>
  <c r="AT236" i="39" s="1"/>
  <c r="AT230" i="39"/>
  <c r="AT235" i="39"/>
  <c r="AU228" i="39"/>
  <c r="AU233" i="39"/>
  <c r="AU229" i="39"/>
  <c r="AU234" i="39"/>
  <c r="AU236" i="39" s="1"/>
  <c r="AU230" i="39"/>
  <c r="AU235" i="39"/>
  <c r="AV228" i="39"/>
  <c r="AV233" i="39" s="1"/>
  <c r="AV236" i="39" s="1"/>
  <c r="AV229" i="39"/>
  <c r="AV234" i="39" s="1"/>
  <c r="AV230" i="39"/>
  <c r="AV235" i="39" s="1"/>
  <c r="AW228" i="39"/>
  <c r="AW233" i="39" s="1"/>
  <c r="AW236" i="39" s="1"/>
  <c r="AW229" i="39"/>
  <c r="AW234" i="39"/>
  <c r="AW230" i="39"/>
  <c r="AW235" i="39" s="1"/>
  <c r="P238" i="39"/>
  <c r="P243" i="39"/>
  <c r="P239" i="39"/>
  <c r="P244" i="39" s="1"/>
  <c r="P246" i="39" s="1"/>
  <c r="P240" i="39"/>
  <c r="P245" i="39"/>
  <c r="Q238" i="39"/>
  <c r="Q243" i="39"/>
  <c r="Q239" i="39"/>
  <c r="Q244" i="39"/>
  <c r="Q246" i="39" s="1"/>
  <c r="Q240" i="39"/>
  <c r="Q245" i="39"/>
  <c r="R238" i="39"/>
  <c r="R243" i="39" s="1"/>
  <c r="R246" i="39" s="1"/>
  <c r="R239" i="39"/>
  <c r="R244" i="39" s="1"/>
  <c r="R240" i="39"/>
  <c r="R245" i="39" s="1"/>
  <c r="S238" i="39"/>
  <c r="S243" i="39" s="1"/>
  <c r="S246" i="39" s="1"/>
  <c r="S239" i="39"/>
  <c r="S244" i="39"/>
  <c r="S240" i="39"/>
  <c r="S245" i="39" s="1"/>
  <c r="T238" i="39"/>
  <c r="T243" i="39"/>
  <c r="T239" i="39"/>
  <c r="T244" i="39" s="1"/>
  <c r="T246" i="39" s="1"/>
  <c r="T240" i="39"/>
  <c r="T245" i="39"/>
  <c r="U238" i="39"/>
  <c r="U243" i="39"/>
  <c r="U239" i="39"/>
  <c r="U244" i="39"/>
  <c r="U246" i="39" s="1"/>
  <c r="U240" i="39"/>
  <c r="U245" i="39"/>
  <c r="V238" i="39"/>
  <c r="V243" i="39" s="1"/>
  <c r="V246" i="39" s="1"/>
  <c r="V239" i="39"/>
  <c r="V244" i="39" s="1"/>
  <c r="V240" i="39"/>
  <c r="V245" i="39" s="1"/>
  <c r="W238" i="39"/>
  <c r="W243" i="39" s="1"/>
  <c r="W246" i="39" s="1"/>
  <c r="W239" i="39"/>
  <c r="W244" i="39"/>
  <c r="W240" i="39"/>
  <c r="W245" i="39" s="1"/>
  <c r="X238" i="39"/>
  <c r="X243" i="39"/>
  <c r="X239" i="39"/>
  <c r="X244" i="39" s="1"/>
  <c r="X246" i="39" s="1"/>
  <c r="X240" i="39"/>
  <c r="X245" i="39"/>
  <c r="Y238" i="39"/>
  <c r="Y243" i="39" s="1"/>
  <c r="Y239" i="39"/>
  <c r="Y244" i="39"/>
  <c r="Y240" i="39"/>
  <c r="Y245" i="39" s="1"/>
  <c r="AB238" i="39"/>
  <c r="AB243" i="39" s="1"/>
  <c r="AB246" i="39" s="1"/>
  <c r="AB239" i="39"/>
  <c r="AB244" i="39"/>
  <c r="AB240" i="39"/>
  <c r="AB245" i="39" s="1"/>
  <c r="AC238" i="39"/>
  <c r="AC243" i="39"/>
  <c r="AC239" i="39"/>
  <c r="AC244" i="39" s="1"/>
  <c r="AC246" i="39" s="1"/>
  <c r="AC240" i="39"/>
  <c r="AC245" i="39"/>
  <c r="AD238" i="39"/>
  <c r="AD243" i="39"/>
  <c r="AD239" i="39"/>
  <c r="AD244" i="39" s="1"/>
  <c r="AD246" i="39" s="1"/>
  <c r="AD240" i="39"/>
  <c r="AD245" i="39"/>
  <c r="AE238" i="39"/>
  <c r="AE243" i="39" s="1"/>
  <c r="AE239" i="39"/>
  <c r="AE244" i="39"/>
  <c r="AE240" i="39"/>
  <c r="AE245" i="39" s="1"/>
  <c r="AF238" i="39"/>
  <c r="AF243" i="39"/>
  <c r="AF239" i="39"/>
  <c r="AF244" i="39"/>
  <c r="AF240" i="39"/>
  <c r="AF245" i="39"/>
  <c r="AG238" i="39"/>
  <c r="AG243" i="39"/>
  <c r="AG239" i="39"/>
  <c r="AG244" i="39" s="1"/>
  <c r="AG240" i="39"/>
  <c r="AG245" i="39"/>
  <c r="AG246" i="39"/>
  <c r="AH238" i="39"/>
  <c r="AH243" i="39"/>
  <c r="AH239" i="39"/>
  <c r="AH244" i="39"/>
  <c r="AH246" i="39" s="1"/>
  <c r="AH240" i="39"/>
  <c r="AH245" i="39"/>
  <c r="AI238" i="39"/>
  <c r="AI243" i="39" s="1"/>
  <c r="AI246" i="39" s="1"/>
  <c r="AI239" i="39"/>
  <c r="AI244" i="39"/>
  <c r="AI240" i="39"/>
  <c r="AI245" i="39" s="1"/>
  <c r="AJ238" i="39"/>
  <c r="AJ243" i="39" s="1"/>
  <c r="AJ246" i="39" s="1"/>
  <c r="AJ239" i="39"/>
  <c r="AJ244" i="39"/>
  <c r="AJ240" i="39"/>
  <c r="AJ245" i="39" s="1"/>
  <c r="AK238" i="39"/>
  <c r="AK243" i="39"/>
  <c r="AK239" i="39"/>
  <c r="AK244" i="39" s="1"/>
  <c r="AK246" i="39" s="1"/>
  <c r="AK240" i="39"/>
  <c r="AK245" i="39"/>
  <c r="AN238" i="39"/>
  <c r="AN243" i="39"/>
  <c r="AN239" i="39"/>
  <c r="AN244" i="39" s="1"/>
  <c r="AN246" i="39" s="1"/>
  <c r="AN240" i="39"/>
  <c r="AN245" i="39"/>
  <c r="AO238" i="39"/>
  <c r="AO243" i="39" s="1"/>
  <c r="AO239" i="39"/>
  <c r="AO244" i="39"/>
  <c r="AO240" i="39"/>
  <c r="AO245" i="39" s="1"/>
  <c r="AP238" i="39"/>
  <c r="AP243" i="39"/>
  <c r="AP239" i="39"/>
  <c r="AP244" i="39"/>
  <c r="AP240" i="39"/>
  <c r="AP245" i="39"/>
  <c r="AQ238" i="39"/>
  <c r="AQ243" i="39"/>
  <c r="AQ239" i="39"/>
  <c r="AQ244" i="39" s="1"/>
  <c r="AQ240" i="39"/>
  <c r="AQ245" i="39"/>
  <c r="AQ246" i="39"/>
  <c r="AR238" i="39"/>
  <c r="AR243" i="39"/>
  <c r="AR239" i="39"/>
  <c r="AR244" i="39"/>
  <c r="AR246" i="39" s="1"/>
  <c r="AR240" i="39"/>
  <c r="AR245" i="39"/>
  <c r="AS238" i="39"/>
  <c r="AS243" i="39" s="1"/>
  <c r="AS239" i="39"/>
  <c r="AS244" i="39"/>
  <c r="AS240" i="39"/>
  <c r="AS245" i="39" s="1"/>
  <c r="AT238" i="39"/>
  <c r="AT243" i="39" s="1"/>
  <c r="AT246" i="39" s="1"/>
  <c r="AT239" i="39"/>
  <c r="AT244" i="39"/>
  <c r="AT240" i="39"/>
  <c r="AT245" i="39" s="1"/>
  <c r="AU238" i="39"/>
  <c r="AU243" i="39"/>
  <c r="AU239" i="39"/>
  <c r="AU244" i="39" s="1"/>
  <c r="AU246" i="39" s="1"/>
  <c r="AU240" i="39"/>
  <c r="AU245" i="39"/>
  <c r="AV238" i="39"/>
  <c r="AV243" i="39"/>
  <c r="AV239" i="39"/>
  <c r="AV244" i="39" s="1"/>
  <c r="AV246" i="39" s="1"/>
  <c r="AV240" i="39"/>
  <c r="AV245" i="39"/>
  <c r="AW238" i="39"/>
  <c r="AW243" i="39" s="1"/>
  <c r="AW239" i="39"/>
  <c r="AW244" i="39"/>
  <c r="AW240" i="39"/>
  <c r="AW245" i="39" s="1"/>
  <c r="P8" i="40"/>
  <c r="P13" i="40"/>
  <c r="P9" i="40"/>
  <c r="P14" i="40"/>
  <c r="P10" i="40"/>
  <c r="P15" i="40"/>
  <c r="Q8" i="40"/>
  <c r="Q13" i="40"/>
  <c r="Q9" i="40"/>
  <c r="Q14" i="40" s="1"/>
  <c r="Q10" i="40"/>
  <c r="Q15" i="40"/>
  <c r="Q16" i="40"/>
  <c r="R8" i="40"/>
  <c r="R13" i="40"/>
  <c r="R9" i="40"/>
  <c r="R14" i="40"/>
  <c r="R16" i="40" s="1"/>
  <c r="R10" i="40"/>
  <c r="R15" i="40"/>
  <c r="S8" i="40"/>
  <c r="S13" i="40" s="1"/>
  <c r="S16" i="40" s="1"/>
  <c r="S9" i="40"/>
  <c r="S14" i="40"/>
  <c r="S10" i="40"/>
  <c r="S15" i="40" s="1"/>
  <c r="T8" i="40"/>
  <c r="T13" i="40" s="1"/>
  <c r="T16" i="40" s="1"/>
  <c r="T9" i="40"/>
  <c r="T14" i="40"/>
  <c r="T10" i="40"/>
  <c r="T15" i="40" s="1"/>
  <c r="U8" i="40"/>
  <c r="U13" i="40"/>
  <c r="U9" i="40"/>
  <c r="U14" i="40" s="1"/>
  <c r="U16" i="40" s="1"/>
  <c r="U10" i="40"/>
  <c r="U15" i="40"/>
  <c r="V8" i="40"/>
  <c r="V13" i="40"/>
  <c r="V9" i="40"/>
  <c r="V11" i="40" s="1"/>
  <c r="V10" i="40"/>
  <c r="V15" i="40"/>
  <c r="W8" i="40"/>
  <c r="W13" i="40" s="1"/>
  <c r="W9" i="40"/>
  <c r="W14" i="40"/>
  <c r="W10" i="40"/>
  <c r="W15" i="40" s="1"/>
  <c r="X8" i="40"/>
  <c r="X13" i="40"/>
  <c r="X9" i="40"/>
  <c r="X14" i="40"/>
  <c r="X10" i="40"/>
  <c r="X15" i="40"/>
  <c r="Y8" i="40"/>
  <c r="Y13" i="40"/>
  <c r="Y9" i="40"/>
  <c r="Y14" i="40" s="1"/>
  <c r="Y10" i="40"/>
  <c r="Y15" i="40"/>
  <c r="Y16" i="40"/>
  <c r="AN28" i="40"/>
  <c r="AB28" i="40"/>
  <c r="P28" i="40"/>
  <c r="AO28" i="40"/>
  <c r="C53" i="62" s="1"/>
  <c r="AC28" i="40"/>
  <c r="Q28" i="40"/>
  <c r="AP28" i="40"/>
  <c r="AD28" i="40"/>
  <c r="R28" i="40"/>
  <c r="AQ28" i="40"/>
  <c r="AE28" i="40"/>
  <c r="S28" i="40"/>
  <c r="AR28" i="40"/>
  <c r="AF28" i="40"/>
  <c r="T28" i="40"/>
  <c r="AS28" i="40"/>
  <c r="G53" i="62" s="1"/>
  <c r="AG28" i="40"/>
  <c r="U28" i="40"/>
  <c r="AT28" i="40"/>
  <c r="AH28" i="40"/>
  <c r="AH33" i="40" s="1"/>
  <c r="AH36" i="40" s="1"/>
  <c r="V28" i="40"/>
  <c r="AU28" i="40"/>
  <c r="AI28" i="40"/>
  <c r="W28" i="40"/>
  <c r="W33" i="40" s="1"/>
  <c r="W36" i="40" s="1"/>
  <c r="AV28" i="40"/>
  <c r="AJ28" i="40"/>
  <c r="X28" i="40"/>
  <c r="J48" i="62" s="1"/>
  <c r="AW28" i="40"/>
  <c r="K53" i="62" s="1"/>
  <c r="AK28" i="40"/>
  <c r="Y28" i="40"/>
  <c r="AN29" i="40"/>
  <c r="AB29" i="40"/>
  <c r="P29" i="40"/>
  <c r="AO29" i="40"/>
  <c r="AC29" i="40"/>
  <c r="Q29" i="40"/>
  <c r="AP29" i="40"/>
  <c r="AD29" i="40"/>
  <c r="R29" i="40"/>
  <c r="AQ29" i="40"/>
  <c r="AE29" i="40"/>
  <c r="S29" i="40"/>
  <c r="AR29" i="40"/>
  <c r="AF29" i="40"/>
  <c r="AF34" i="40" s="1"/>
  <c r="T29" i="40"/>
  <c r="AS29" i="40"/>
  <c r="AG29" i="40"/>
  <c r="U29" i="40"/>
  <c r="U34" i="40" s="1"/>
  <c r="AT29" i="40"/>
  <c r="AH29" i="40"/>
  <c r="V29" i="40"/>
  <c r="AU29" i="40"/>
  <c r="AI29" i="40"/>
  <c r="W29" i="40"/>
  <c r="AV29" i="40"/>
  <c r="AJ29" i="40"/>
  <c r="X29" i="40"/>
  <c r="AW29" i="40"/>
  <c r="AK29" i="40"/>
  <c r="Y29" i="40"/>
  <c r="AN30" i="40"/>
  <c r="AB30" i="40"/>
  <c r="AB35" i="40" s="1"/>
  <c r="P30" i="40"/>
  <c r="P35" i="40" s="1"/>
  <c r="AO30" i="40"/>
  <c r="C55" i="62" s="1"/>
  <c r="AC30" i="40"/>
  <c r="Q30" i="40"/>
  <c r="Q35" i="40" s="1"/>
  <c r="AP30" i="40"/>
  <c r="AD30" i="40"/>
  <c r="AD35" i="40" s="1"/>
  <c r="R30" i="40"/>
  <c r="AQ30" i="40"/>
  <c r="AE30" i="40"/>
  <c r="AE35" i="40" s="1"/>
  <c r="S30" i="40"/>
  <c r="S35" i="40" s="1"/>
  <c r="AR30" i="40"/>
  <c r="AF30" i="40"/>
  <c r="AF35" i="40" s="1"/>
  <c r="T30" i="40"/>
  <c r="AS30" i="40"/>
  <c r="G55" i="62" s="1"/>
  <c r="AG30" i="40"/>
  <c r="U30" i="40"/>
  <c r="U35" i="40" s="1"/>
  <c r="AT30" i="40"/>
  <c r="AH30" i="40"/>
  <c r="AH35" i="40" s="1"/>
  <c r="V30" i="40"/>
  <c r="AU30" i="40"/>
  <c r="AI30" i="40"/>
  <c r="AI35" i="40" s="1"/>
  <c r="W30" i="40"/>
  <c r="W35" i="40" s="1"/>
  <c r="AV30" i="40"/>
  <c r="AJ30" i="40"/>
  <c r="AJ35" i="40" s="1"/>
  <c r="X30" i="40"/>
  <c r="X35" i="40" s="1"/>
  <c r="AW30" i="40"/>
  <c r="K55" i="62" s="1"/>
  <c r="AK30" i="40"/>
  <c r="Y30" i="40"/>
  <c r="Y35" i="40" s="1"/>
  <c r="AB8" i="40"/>
  <c r="AB13" i="40"/>
  <c r="AB9" i="40"/>
  <c r="AB14" i="40"/>
  <c r="AB10" i="40"/>
  <c r="AB15" i="40"/>
  <c r="AC8" i="40"/>
  <c r="AC13" i="40"/>
  <c r="AC9" i="40"/>
  <c r="AC14" i="40" s="1"/>
  <c r="AC10" i="40"/>
  <c r="AC15" i="40"/>
  <c r="AC16" i="40"/>
  <c r="AD8" i="40"/>
  <c r="AD13" i="40"/>
  <c r="AD9" i="40"/>
  <c r="AD14" i="40"/>
  <c r="AD16" i="40" s="1"/>
  <c r="AD10" i="40"/>
  <c r="AD15" i="40"/>
  <c r="AE8" i="40"/>
  <c r="AE13" i="40" s="1"/>
  <c r="AE9" i="40"/>
  <c r="AE14" i="40"/>
  <c r="AE10" i="40"/>
  <c r="AE15" i="40" s="1"/>
  <c r="AF8" i="40"/>
  <c r="AF13" i="40" s="1"/>
  <c r="AF9" i="40"/>
  <c r="AF14" i="40"/>
  <c r="AF10" i="40"/>
  <c r="AF15" i="40" s="1"/>
  <c r="AG8" i="40"/>
  <c r="AG13" i="40"/>
  <c r="AG9" i="40"/>
  <c r="AG14" i="40" s="1"/>
  <c r="AG16" i="40" s="1"/>
  <c r="AG10" i="40"/>
  <c r="AG15" i="40"/>
  <c r="AH8" i="40"/>
  <c r="AH13" i="40"/>
  <c r="AH9" i="40"/>
  <c r="AH14" i="40" s="1"/>
  <c r="AH16" i="40" s="1"/>
  <c r="AH10" i="40"/>
  <c r="AH15" i="40"/>
  <c r="AI8" i="40"/>
  <c r="AI13" i="40" s="1"/>
  <c r="AI9" i="40"/>
  <c r="AI14" i="40"/>
  <c r="AI10" i="40"/>
  <c r="AI15" i="40" s="1"/>
  <c r="AJ8" i="40"/>
  <c r="AJ13" i="40"/>
  <c r="AJ9" i="40"/>
  <c r="AJ14" i="40"/>
  <c r="AJ10" i="40"/>
  <c r="AJ15" i="40"/>
  <c r="AK8" i="40"/>
  <c r="AK13" i="40"/>
  <c r="AK9" i="40"/>
  <c r="AK14" i="40" s="1"/>
  <c r="AK10" i="40"/>
  <c r="AK15" i="40"/>
  <c r="AK16" i="40"/>
  <c r="AN8" i="40"/>
  <c r="AN13" i="40"/>
  <c r="AN9" i="40"/>
  <c r="AN14" i="40" s="1"/>
  <c r="AN10" i="40"/>
  <c r="AN15" i="40" s="1"/>
  <c r="AO8" i="40"/>
  <c r="AO13" i="40" s="1"/>
  <c r="AO9" i="40"/>
  <c r="AO14" i="40" s="1"/>
  <c r="AO10" i="40"/>
  <c r="AO15" i="40" s="1"/>
  <c r="AP8" i="40"/>
  <c r="AP13" i="40" s="1"/>
  <c r="AP9" i="40"/>
  <c r="AP14" i="40"/>
  <c r="AP10" i="40"/>
  <c r="AP15" i="40" s="1"/>
  <c r="AQ8" i="40"/>
  <c r="AQ13" i="40" s="1"/>
  <c r="AQ9" i="40"/>
  <c r="AQ14" i="40" s="1"/>
  <c r="AQ10" i="40"/>
  <c r="AQ15" i="40" s="1"/>
  <c r="AR8" i="40"/>
  <c r="AR13" i="40"/>
  <c r="AR9" i="40"/>
  <c r="AR14" i="40" s="1"/>
  <c r="AR10" i="40"/>
  <c r="AR15" i="40" s="1"/>
  <c r="AS8" i="40"/>
  <c r="AS13" i="40" s="1"/>
  <c r="AS9" i="40"/>
  <c r="AS14" i="40" s="1"/>
  <c r="AS10" i="40"/>
  <c r="AS15" i="40" s="1"/>
  <c r="AT8" i="40"/>
  <c r="AT13" i="40"/>
  <c r="AT9" i="40"/>
  <c r="AT14" i="40" s="1"/>
  <c r="AT10" i="40"/>
  <c r="AT15" i="40" s="1"/>
  <c r="AU8" i="40"/>
  <c r="AU13" i="40" s="1"/>
  <c r="AU9" i="40"/>
  <c r="AU14" i="40" s="1"/>
  <c r="AU10" i="40"/>
  <c r="AU15" i="40" s="1"/>
  <c r="AV8" i="40"/>
  <c r="AV13" i="40" s="1"/>
  <c r="AV9" i="40"/>
  <c r="AV14" i="40"/>
  <c r="AV10" i="40"/>
  <c r="AV15" i="40" s="1"/>
  <c r="AW8" i="40"/>
  <c r="AW13" i="40" s="1"/>
  <c r="AW9" i="40"/>
  <c r="AW14" i="40" s="1"/>
  <c r="AW10" i="40"/>
  <c r="AW15" i="40" s="1"/>
  <c r="P18" i="40"/>
  <c r="P23" i="40" s="1"/>
  <c r="P26" i="40" s="1"/>
  <c r="P19" i="40"/>
  <c r="P24" i="40"/>
  <c r="P20" i="40"/>
  <c r="P25" i="40" s="1"/>
  <c r="Q18" i="40"/>
  <c r="Q23" i="40" s="1"/>
  <c r="Q26" i="40" s="1"/>
  <c r="Q19" i="40"/>
  <c r="Q24" i="40"/>
  <c r="Q20" i="40"/>
  <c r="Q25" i="40" s="1"/>
  <c r="R18" i="40"/>
  <c r="R23" i="40"/>
  <c r="R19" i="40"/>
  <c r="R24" i="40" s="1"/>
  <c r="R26" i="40" s="1"/>
  <c r="R20" i="40"/>
  <c r="R25" i="40"/>
  <c r="S18" i="40"/>
  <c r="S23" i="40"/>
  <c r="S19" i="40"/>
  <c r="S24" i="40" s="1"/>
  <c r="S26" i="40" s="1"/>
  <c r="S20" i="40"/>
  <c r="S25" i="40"/>
  <c r="T18" i="40"/>
  <c r="T23" i="40" s="1"/>
  <c r="T19" i="40"/>
  <c r="T24" i="40"/>
  <c r="T20" i="40"/>
  <c r="T25" i="40" s="1"/>
  <c r="U18" i="40"/>
  <c r="U23" i="40"/>
  <c r="U19" i="40"/>
  <c r="U24" i="40"/>
  <c r="U20" i="40"/>
  <c r="U25" i="40"/>
  <c r="V18" i="40"/>
  <c r="V23" i="40"/>
  <c r="V19" i="40"/>
  <c r="V24" i="40" s="1"/>
  <c r="V20" i="40"/>
  <c r="V25" i="40"/>
  <c r="V26" i="40"/>
  <c r="W18" i="40"/>
  <c r="W23" i="40"/>
  <c r="W19" i="40"/>
  <c r="W24" i="40"/>
  <c r="W26" i="40" s="1"/>
  <c r="W20" i="40"/>
  <c r="W25" i="40"/>
  <c r="X18" i="40"/>
  <c r="X23" i="40" s="1"/>
  <c r="X19" i="40"/>
  <c r="X24" i="40"/>
  <c r="X20" i="40"/>
  <c r="X25" i="40" s="1"/>
  <c r="Y18" i="40"/>
  <c r="Y23" i="40" s="1"/>
  <c r="Y26" i="40" s="1"/>
  <c r="Y19" i="40"/>
  <c r="Y24" i="40"/>
  <c r="Y20" i="40"/>
  <c r="Y25" i="40" s="1"/>
  <c r="AB18" i="40"/>
  <c r="AB23" i="40"/>
  <c r="AB19" i="40"/>
  <c r="AB24" i="40" s="1"/>
  <c r="AB26" i="40" s="1"/>
  <c r="AB20" i="40"/>
  <c r="AB25" i="40"/>
  <c r="AC18" i="40"/>
  <c r="AC23" i="40"/>
  <c r="AC19" i="40"/>
  <c r="AC24" i="40" s="1"/>
  <c r="AC26" i="40" s="1"/>
  <c r="AC20" i="40"/>
  <c r="AC25" i="40"/>
  <c r="AD18" i="40"/>
  <c r="AD23" i="40" s="1"/>
  <c r="AD19" i="40"/>
  <c r="AD24" i="40"/>
  <c r="AD20" i="40"/>
  <c r="AD25" i="40" s="1"/>
  <c r="AE18" i="40"/>
  <c r="AE23" i="40"/>
  <c r="AE19" i="40"/>
  <c r="AE24" i="40"/>
  <c r="AE20" i="40"/>
  <c r="AE25" i="40"/>
  <c r="AF18" i="40"/>
  <c r="AF23" i="40"/>
  <c r="AF19" i="40"/>
  <c r="AF24" i="40" s="1"/>
  <c r="AF20" i="40"/>
  <c r="AF25" i="40"/>
  <c r="AF26" i="40"/>
  <c r="AG18" i="40"/>
  <c r="AG23" i="40"/>
  <c r="AG19" i="40"/>
  <c r="AG24" i="40"/>
  <c r="AG26" i="40" s="1"/>
  <c r="AG20" i="40"/>
  <c r="AG25" i="40"/>
  <c r="AH18" i="40"/>
  <c r="AH23" i="40" s="1"/>
  <c r="AH26" i="40" s="1"/>
  <c r="AH19" i="40"/>
  <c r="AH24" i="40"/>
  <c r="AH20" i="40"/>
  <c r="AH25" i="40" s="1"/>
  <c r="AI18" i="40"/>
  <c r="AI23" i="40" s="1"/>
  <c r="AI26" i="40" s="1"/>
  <c r="AI19" i="40"/>
  <c r="AI24" i="40"/>
  <c r="AI20" i="40"/>
  <c r="AI25" i="40" s="1"/>
  <c r="AJ18" i="40"/>
  <c r="AJ23" i="40"/>
  <c r="AJ19" i="40"/>
  <c r="AJ24" i="40" s="1"/>
  <c r="AJ26" i="40" s="1"/>
  <c r="AJ20" i="40"/>
  <c r="AJ25" i="40"/>
  <c r="AK18" i="40"/>
  <c r="AK23" i="40"/>
  <c r="AK19" i="40"/>
  <c r="AK24" i="40" s="1"/>
  <c r="AK26" i="40" s="1"/>
  <c r="AK20" i="40"/>
  <c r="AK25" i="40"/>
  <c r="AN18" i="40"/>
  <c r="AN23" i="40" s="1"/>
  <c r="AN19" i="40"/>
  <c r="AN24" i="40" s="1"/>
  <c r="AN20" i="40"/>
  <c r="AN25" i="40" s="1"/>
  <c r="AO18" i="40"/>
  <c r="AO23" i="40" s="1"/>
  <c r="AO19" i="40"/>
  <c r="AO24" i="40" s="1"/>
  <c r="AO20" i="40"/>
  <c r="AO25" i="40" s="1"/>
  <c r="AP18" i="40"/>
  <c r="AP23" i="40" s="1"/>
  <c r="AP19" i="40"/>
  <c r="AP24" i="40" s="1"/>
  <c r="AP20" i="40"/>
  <c r="AP25" i="40" s="1"/>
  <c r="AQ18" i="40"/>
  <c r="AQ23" i="40" s="1"/>
  <c r="AQ19" i="40"/>
  <c r="AQ24" i="40" s="1"/>
  <c r="AQ20" i="40"/>
  <c r="AQ25" i="40" s="1"/>
  <c r="AR18" i="40"/>
  <c r="AR23" i="40" s="1"/>
  <c r="AR19" i="40"/>
  <c r="AR24" i="40" s="1"/>
  <c r="AR20" i="40"/>
  <c r="AR25" i="40" s="1"/>
  <c r="AS18" i="40"/>
  <c r="AS23" i="40" s="1"/>
  <c r="AS19" i="40"/>
  <c r="AS24" i="40" s="1"/>
  <c r="AS20" i="40"/>
  <c r="AS25" i="40" s="1"/>
  <c r="AT18" i="40"/>
  <c r="AT23" i="40" s="1"/>
  <c r="AT19" i="40"/>
  <c r="AT24" i="40" s="1"/>
  <c r="AT20" i="40"/>
  <c r="AT25" i="40" s="1"/>
  <c r="AU18" i="40"/>
  <c r="AU23" i="40" s="1"/>
  <c r="AU19" i="40"/>
  <c r="AU24" i="40" s="1"/>
  <c r="AU20" i="40"/>
  <c r="AU25" i="40"/>
  <c r="AV18" i="40"/>
  <c r="AV23" i="40" s="1"/>
  <c r="AV19" i="40"/>
  <c r="AV24" i="40" s="1"/>
  <c r="AV20" i="40"/>
  <c r="AV25" i="40" s="1"/>
  <c r="AW18" i="40"/>
  <c r="AW23" i="40" s="1"/>
  <c r="AW19" i="40"/>
  <c r="AW24" i="40" s="1"/>
  <c r="AW20" i="40"/>
  <c r="AW25" i="40" s="1"/>
  <c r="P33" i="40"/>
  <c r="P34" i="40"/>
  <c r="Q33" i="40"/>
  <c r="Q34" i="40"/>
  <c r="R33" i="40"/>
  <c r="R34" i="40"/>
  <c r="R35" i="40"/>
  <c r="S33" i="40"/>
  <c r="S36" i="40" s="1"/>
  <c r="S34" i="40"/>
  <c r="T33" i="40"/>
  <c r="T34" i="40"/>
  <c r="U33" i="40"/>
  <c r="V33" i="40"/>
  <c r="V36" i="40" s="1"/>
  <c r="V34" i="40"/>
  <c r="V35" i="40"/>
  <c r="W34" i="40"/>
  <c r="X33" i="40"/>
  <c r="X34" i="40"/>
  <c r="Y33" i="40"/>
  <c r="Y34" i="40"/>
  <c r="AB33" i="40"/>
  <c r="AB34" i="40"/>
  <c r="AC33" i="40"/>
  <c r="AC34" i="40"/>
  <c r="AC35" i="40"/>
  <c r="AD33" i="40"/>
  <c r="AD36" i="40" s="1"/>
  <c r="AD34" i="40"/>
  <c r="AE33" i="40"/>
  <c r="AE36" i="40" s="1"/>
  <c r="AE34" i="40"/>
  <c r="AF33" i="40"/>
  <c r="AG33" i="40"/>
  <c r="AG36" i="40" s="1"/>
  <c r="AG34" i="40"/>
  <c r="AG35" i="40"/>
  <c r="AH34" i="40"/>
  <c r="AI33" i="40"/>
  <c r="AI34" i="40"/>
  <c r="AJ33" i="40"/>
  <c r="AJ34" i="40"/>
  <c r="AK33" i="40"/>
  <c r="AK34" i="40"/>
  <c r="AK35" i="40"/>
  <c r="AN34" i="40"/>
  <c r="AN35" i="40"/>
  <c r="AP34" i="40"/>
  <c r="AP35" i="40"/>
  <c r="AQ34" i="40"/>
  <c r="AR35" i="40"/>
  <c r="AS34" i="40"/>
  <c r="AT34" i="40"/>
  <c r="AV35" i="40"/>
  <c r="AW34" i="40"/>
  <c r="P38" i="40"/>
  <c r="P43" i="40"/>
  <c r="P39" i="40"/>
  <c r="P44" i="40" s="1"/>
  <c r="P46" i="40" s="1"/>
  <c r="P40" i="40"/>
  <c r="P45" i="40"/>
  <c r="Q38" i="40"/>
  <c r="Q43" i="40" s="1"/>
  <c r="Q39" i="40"/>
  <c r="Q44" i="40"/>
  <c r="Q40" i="40"/>
  <c r="Q45" i="40" s="1"/>
  <c r="R38" i="40"/>
  <c r="R43" i="40" s="1"/>
  <c r="R46" i="40" s="1"/>
  <c r="R39" i="40"/>
  <c r="R44" i="40"/>
  <c r="R40" i="40"/>
  <c r="R45" i="40" s="1"/>
  <c r="S38" i="40"/>
  <c r="S43" i="40"/>
  <c r="S39" i="40"/>
  <c r="S44" i="40" s="1"/>
  <c r="S40" i="40"/>
  <c r="S45" i="40"/>
  <c r="S46" i="40"/>
  <c r="T38" i="40"/>
  <c r="T43" i="40"/>
  <c r="T39" i="40"/>
  <c r="T44" i="40"/>
  <c r="T46" i="40" s="1"/>
  <c r="T40" i="40"/>
  <c r="T45" i="40"/>
  <c r="U38" i="40"/>
  <c r="U43" i="40" s="1"/>
  <c r="U46" i="40" s="1"/>
  <c r="U39" i="40"/>
  <c r="U44" i="40"/>
  <c r="U40" i="40"/>
  <c r="U45" i="40" s="1"/>
  <c r="V38" i="40"/>
  <c r="V43" i="40" s="1"/>
  <c r="V46" i="40" s="1"/>
  <c r="V39" i="40"/>
  <c r="V44" i="40"/>
  <c r="V40" i="40"/>
  <c r="V45" i="40" s="1"/>
  <c r="W38" i="40"/>
  <c r="W43" i="40"/>
  <c r="W39" i="40"/>
  <c r="W44" i="40" s="1"/>
  <c r="W46" i="40" s="1"/>
  <c r="W40" i="40"/>
  <c r="W45" i="40"/>
  <c r="X38" i="40"/>
  <c r="X43" i="40"/>
  <c r="X39" i="40"/>
  <c r="X44" i="40" s="1"/>
  <c r="X46" i="40" s="1"/>
  <c r="X40" i="40"/>
  <c r="X45" i="40"/>
  <c r="Y38" i="40"/>
  <c r="Y43" i="40" s="1"/>
  <c r="Y39" i="40"/>
  <c r="Y44" i="40"/>
  <c r="Y40" i="40"/>
  <c r="Y45" i="40" s="1"/>
  <c r="B48" i="62"/>
  <c r="F48" i="62"/>
  <c r="D49" i="62"/>
  <c r="H49" i="62"/>
  <c r="J50" i="62"/>
  <c r="AB38" i="40"/>
  <c r="AB43" i="40" s="1"/>
  <c r="AB46" i="40" s="1"/>
  <c r="AB39" i="40"/>
  <c r="AB44" i="40"/>
  <c r="AB40" i="40"/>
  <c r="AB45" i="40" s="1"/>
  <c r="AC38" i="40"/>
  <c r="AC43" i="40" s="1"/>
  <c r="AC46" i="40" s="1"/>
  <c r="AC39" i="40"/>
  <c r="AC44" i="40"/>
  <c r="AC40" i="40"/>
  <c r="AC45" i="40" s="1"/>
  <c r="AD38" i="40"/>
  <c r="AD43" i="40"/>
  <c r="AD39" i="40"/>
  <c r="AD44" i="40" s="1"/>
  <c r="AD46" i="40" s="1"/>
  <c r="AD40" i="40"/>
  <c r="AD45" i="40"/>
  <c r="AE38" i="40"/>
  <c r="AE43" i="40"/>
  <c r="AE39" i="40"/>
  <c r="AE44" i="40" s="1"/>
  <c r="AE46" i="40" s="1"/>
  <c r="AE40" i="40"/>
  <c r="AE45" i="40"/>
  <c r="AF38" i="40"/>
  <c r="AF43" i="40" s="1"/>
  <c r="AF39" i="40"/>
  <c r="AF44" i="40"/>
  <c r="AF40" i="40"/>
  <c r="AF45" i="40" s="1"/>
  <c r="AG38" i="40"/>
  <c r="AG43" i="40"/>
  <c r="AG39" i="40"/>
  <c r="AG44" i="40"/>
  <c r="AG40" i="40"/>
  <c r="AG45" i="40"/>
  <c r="AH38" i="40"/>
  <c r="AH43" i="40"/>
  <c r="AH39" i="40"/>
  <c r="AH44" i="40" s="1"/>
  <c r="AH40" i="40"/>
  <c r="AH45" i="40"/>
  <c r="AH46" i="40" s="1"/>
  <c r="AI38" i="40"/>
  <c r="AI43" i="40"/>
  <c r="AI39" i="40"/>
  <c r="AI44" i="40" s="1"/>
  <c r="AI46" i="40" s="1"/>
  <c r="AI40" i="40"/>
  <c r="AI45" i="40"/>
  <c r="AJ38" i="40"/>
  <c r="AJ43" i="40" s="1"/>
  <c r="AJ39" i="40"/>
  <c r="AJ44" i="40"/>
  <c r="AJ40" i="40"/>
  <c r="AJ45" i="40" s="1"/>
  <c r="AK38" i="40"/>
  <c r="AK43" i="40" s="1"/>
  <c r="AK46" i="40" s="1"/>
  <c r="AK39" i="40"/>
  <c r="AK44" i="40"/>
  <c r="AK40" i="40"/>
  <c r="AK45" i="40" s="1"/>
  <c r="AN38" i="40"/>
  <c r="AN43" i="40" s="1"/>
  <c r="AN39" i="40"/>
  <c r="AN44" i="40"/>
  <c r="AN40" i="40"/>
  <c r="AN45" i="40" s="1"/>
  <c r="AO38" i="40"/>
  <c r="AO43" i="40" s="1"/>
  <c r="AO39" i="40"/>
  <c r="AO44" i="40" s="1"/>
  <c r="AO46" i="40" s="1"/>
  <c r="AO40" i="40"/>
  <c r="AO45" i="40" s="1"/>
  <c r="AP38" i="40"/>
  <c r="AP43" i="40"/>
  <c r="AP39" i="40"/>
  <c r="AP44" i="40" s="1"/>
  <c r="AP40" i="40"/>
  <c r="AP45" i="40" s="1"/>
  <c r="AQ38" i="40"/>
  <c r="AQ43" i="40" s="1"/>
  <c r="AQ39" i="40"/>
  <c r="AQ44" i="40" s="1"/>
  <c r="AQ40" i="40"/>
  <c r="AQ45" i="40" s="1"/>
  <c r="AR38" i="40"/>
  <c r="AR43" i="40" s="1"/>
  <c r="AR39" i="40"/>
  <c r="AR44" i="40"/>
  <c r="AR46" i="40" s="1"/>
  <c r="AR40" i="40"/>
  <c r="AR45" i="40" s="1"/>
  <c r="AS38" i="40"/>
  <c r="AS43" i="40" s="1"/>
  <c r="AS39" i="40"/>
  <c r="AS44" i="40" s="1"/>
  <c r="AS40" i="40"/>
  <c r="AS45" i="40" s="1"/>
  <c r="AT38" i="40"/>
  <c r="AT43" i="40"/>
  <c r="AT39" i="40"/>
  <c r="AT44" i="40" s="1"/>
  <c r="AT40" i="40"/>
  <c r="AT45" i="40" s="1"/>
  <c r="AU38" i="40"/>
  <c r="AU43" i="40" s="1"/>
  <c r="AU39" i="40"/>
  <c r="AU44" i="40" s="1"/>
  <c r="AU40" i="40"/>
  <c r="AU45" i="40" s="1"/>
  <c r="AV38" i="40"/>
  <c r="AV43" i="40" s="1"/>
  <c r="AV39" i="40"/>
  <c r="AV44" i="40" s="1"/>
  <c r="AV40" i="40"/>
  <c r="AV45" i="40" s="1"/>
  <c r="AW38" i="40"/>
  <c r="AW43" i="40" s="1"/>
  <c r="AW39" i="40"/>
  <c r="AW44" i="40"/>
  <c r="AW40" i="40"/>
  <c r="AW45" i="40" s="1"/>
  <c r="P48" i="40"/>
  <c r="P53" i="40" s="1"/>
  <c r="P49" i="40"/>
  <c r="P54" i="40"/>
  <c r="P50" i="40"/>
  <c r="P55" i="40" s="1"/>
  <c r="Q48" i="40"/>
  <c r="Q53" i="40"/>
  <c r="Q49" i="40"/>
  <c r="Q54" i="40"/>
  <c r="Q50" i="40"/>
  <c r="Q55" i="40"/>
  <c r="R48" i="40"/>
  <c r="R53" i="40"/>
  <c r="R49" i="40"/>
  <c r="R54" i="40" s="1"/>
  <c r="R50" i="40"/>
  <c r="R55" i="40"/>
  <c r="R56" i="40"/>
  <c r="S48" i="40"/>
  <c r="S53" i="40"/>
  <c r="S49" i="40"/>
  <c r="S54" i="40"/>
  <c r="S56" i="40" s="1"/>
  <c r="S50" i="40"/>
  <c r="S55" i="40"/>
  <c r="T48" i="40"/>
  <c r="T53" i="40" s="1"/>
  <c r="T49" i="40"/>
  <c r="T54" i="40"/>
  <c r="T50" i="40"/>
  <c r="T55" i="40" s="1"/>
  <c r="U48" i="40"/>
  <c r="U53" i="40" s="1"/>
  <c r="U49" i="40"/>
  <c r="U54" i="40"/>
  <c r="U50" i="40"/>
  <c r="U55" i="40" s="1"/>
  <c r="V48" i="40"/>
  <c r="V53" i="40"/>
  <c r="V49" i="40"/>
  <c r="V54" i="40" s="1"/>
  <c r="V56" i="40" s="1"/>
  <c r="V50" i="40"/>
  <c r="V55" i="40"/>
  <c r="W48" i="40"/>
  <c r="W53" i="40"/>
  <c r="W49" i="40"/>
  <c r="W54" i="40" s="1"/>
  <c r="W56" i="40" s="1"/>
  <c r="W50" i="40"/>
  <c r="W55" i="40"/>
  <c r="X48" i="40"/>
  <c r="X53" i="40" s="1"/>
  <c r="X49" i="40"/>
  <c r="X54" i="40"/>
  <c r="X50" i="40"/>
  <c r="X55" i="40" s="1"/>
  <c r="Y48" i="40"/>
  <c r="Y53" i="40"/>
  <c r="Y49" i="40"/>
  <c r="Y54" i="40"/>
  <c r="Y50" i="40"/>
  <c r="Y55" i="40"/>
  <c r="AB48" i="40"/>
  <c r="AB53" i="40"/>
  <c r="AB49" i="40"/>
  <c r="AB54" i="40" s="1"/>
  <c r="AB50" i="40"/>
  <c r="AB55" i="40"/>
  <c r="AB56" i="40"/>
  <c r="AC48" i="40"/>
  <c r="AC53" i="40"/>
  <c r="AC49" i="40"/>
  <c r="AC54" i="40"/>
  <c r="AC56" i="40" s="1"/>
  <c r="AC50" i="40"/>
  <c r="AC55" i="40"/>
  <c r="AD48" i="40"/>
  <c r="AD53" i="40" s="1"/>
  <c r="AD56" i="40" s="1"/>
  <c r="AD49" i="40"/>
  <c r="AD54" i="40"/>
  <c r="AD50" i="40"/>
  <c r="AD55" i="40" s="1"/>
  <c r="AE48" i="40"/>
  <c r="AE53" i="40" s="1"/>
  <c r="AE49" i="40"/>
  <c r="AE54" i="40"/>
  <c r="AE50" i="40"/>
  <c r="AE55" i="40" s="1"/>
  <c r="AF48" i="40"/>
  <c r="AF53" i="40"/>
  <c r="AF49" i="40"/>
  <c r="AF54" i="40" s="1"/>
  <c r="AF56" i="40" s="1"/>
  <c r="AF50" i="40"/>
  <c r="AF55" i="40"/>
  <c r="AG48" i="40"/>
  <c r="AG53" i="40"/>
  <c r="AG49" i="40"/>
  <c r="AG54" i="40" s="1"/>
  <c r="AG56" i="40" s="1"/>
  <c r="AG50" i="40"/>
  <c r="AG55" i="40"/>
  <c r="AH48" i="40"/>
  <c r="AH53" i="40" s="1"/>
  <c r="AH49" i="40"/>
  <c r="AH54" i="40"/>
  <c r="AH50" i="40"/>
  <c r="AH55" i="40" s="1"/>
  <c r="AI48" i="40"/>
  <c r="AI53" i="40"/>
  <c r="AI49" i="40"/>
  <c r="AI54" i="40"/>
  <c r="AI50" i="40"/>
  <c r="AI55" i="40"/>
  <c r="AJ48" i="40"/>
  <c r="AJ53" i="40"/>
  <c r="AJ49" i="40"/>
  <c r="AJ54" i="40" s="1"/>
  <c r="AJ50" i="40"/>
  <c r="AJ55" i="40"/>
  <c r="AJ56" i="40"/>
  <c r="AK48" i="40"/>
  <c r="AK53" i="40"/>
  <c r="AK49" i="40"/>
  <c r="AK54" i="40"/>
  <c r="AK56" i="40" s="1"/>
  <c r="AK50" i="40"/>
  <c r="AK55" i="40"/>
  <c r="AN48" i="40"/>
  <c r="AN53" i="40" s="1"/>
  <c r="AN49" i="40"/>
  <c r="AN54" i="40" s="1"/>
  <c r="AN50" i="40"/>
  <c r="AN55" i="40" s="1"/>
  <c r="AO48" i="40"/>
  <c r="AO53" i="40"/>
  <c r="AO49" i="40"/>
  <c r="AO54" i="40" s="1"/>
  <c r="AO50" i="40"/>
  <c r="AO55" i="40"/>
  <c r="AP48" i="40"/>
  <c r="AP53" i="40" s="1"/>
  <c r="AP56" i="40" s="1"/>
  <c r="AP49" i="40"/>
  <c r="AP54" i="40" s="1"/>
  <c r="AP50" i="40"/>
  <c r="AP55" i="40" s="1"/>
  <c r="AQ48" i="40"/>
  <c r="AQ53" i="40"/>
  <c r="AQ49" i="40"/>
  <c r="AQ54" i="40"/>
  <c r="AQ50" i="40"/>
  <c r="AQ55" i="40"/>
  <c r="AR48" i="40"/>
  <c r="AR53" i="40"/>
  <c r="AR49" i="40"/>
  <c r="AR54" i="40" s="1"/>
  <c r="AR50" i="40"/>
  <c r="AR55" i="40" s="1"/>
  <c r="AS48" i="40"/>
  <c r="AS53" i="40"/>
  <c r="AS49" i="40"/>
  <c r="AS54" i="40" s="1"/>
  <c r="AS50" i="40"/>
  <c r="AS55" i="40" s="1"/>
  <c r="AT48" i="40"/>
  <c r="AT53" i="40" s="1"/>
  <c r="AT49" i="40"/>
  <c r="AT54" i="40"/>
  <c r="AT50" i="40"/>
  <c r="AT55" i="40" s="1"/>
  <c r="AU48" i="40"/>
  <c r="AU53" i="40" s="1"/>
  <c r="AU49" i="40"/>
  <c r="AU54" i="40"/>
  <c r="AU50" i="40"/>
  <c r="AU55" i="40" s="1"/>
  <c r="AV48" i="40"/>
  <c r="AV53" i="40" s="1"/>
  <c r="AV49" i="40"/>
  <c r="AV54" i="40" s="1"/>
  <c r="AV50" i="40"/>
  <c r="AV55" i="40"/>
  <c r="AW48" i="40"/>
  <c r="AW53" i="40"/>
  <c r="AW49" i="40"/>
  <c r="AW54" i="40" s="1"/>
  <c r="AW50" i="40"/>
  <c r="AW55" i="40" s="1"/>
  <c r="P58" i="40"/>
  <c r="P63" i="40"/>
  <c r="P59" i="40"/>
  <c r="P64" i="40"/>
  <c r="P66" i="40" s="1"/>
  <c r="P60" i="40"/>
  <c r="P65" i="40"/>
  <c r="Q58" i="40"/>
  <c r="Q63" i="40" s="1"/>
  <c r="Q66" i="40" s="1"/>
  <c r="Q59" i="40"/>
  <c r="Q64" i="40"/>
  <c r="Q60" i="40"/>
  <c r="Q65" i="40" s="1"/>
  <c r="R58" i="40"/>
  <c r="R63" i="40" s="1"/>
  <c r="R66" i="40" s="1"/>
  <c r="R59" i="40"/>
  <c r="R64" i="40"/>
  <c r="R60" i="40"/>
  <c r="R65" i="40" s="1"/>
  <c r="S58" i="40"/>
  <c r="S63" i="40"/>
  <c r="S59" i="40"/>
  <c r="S64" i="40" s="1"/>
  <c r="S66" i="40" s="1"/>
  <c r="S60" i="40"/>
  <c r="S65" i="40"/>
  <c r="T58" i="40"/>
  <c r="T63" i="40"/>
  <c r="T59" i="40"/>
  <c r="T64" i="40"/>
  <c r="T66" i="40" s="1"/>
  <c r="T60" i="40"/>
  <c r="T65" i="40"/>
  <c r="U58" i="40"/>
  <c r="U63" i="40" s="1"/>
  <c r="U66" i="40" s="1"/>
  <c r="U59" i="40"/>
  <c r="U64" i="40"/>
  <c r="U60" i="40"/>
  <c r="U65" i="40" s="1"/>
  <c r="V58" i="40"/>
  <c r="V63" i="40"/>
  <c r="V59" i="40"/>
  <c r="V64" i="40"/>
  <c r="V60" i="40"/>
  <c r="V65" i="40"/>
  <c r="W58" i="40"/>
  <c r="W63" i="40"/>
  <c r="W59" i="40"/>
  <c r="W64" i="40" s="1"/>
  <c r="W66" i="40" s="1"/>
  <c r="W60" i="40"/>
  <c r="W65" i="40"/>
  <c r="X58" i="40"/>
  <c r="X63" i="40"/>
  <c r="X59" i="40"/>
  <c r="X64" i="40"/>
  <c r="X66" i="40" s="1"/>
  <c r="X60" i="40"/>
  <c r="X65" i="40"/>
  <c r="Y58" i="40"/>
  <c r="Y63" i="40" s="1"/>
  <c r="Y59" i="40"/>
  <c r="Y64" i="40"/>
  <c r="Y60" i="40"/>
  <c r="Y65" i="40" s="1"/>
  <c r="AB58" i="40"/>
  <c r="AB63" i="40"/>
  <c r="AB59" i="40"/>
  <c r="AB64" i="40"/>
  <c r="AB60" i="40"/>
  <c r="AB65" i="40"/>
  <c r="AC58" i="40"/>
  <c r="AC63" i="40"/>
  <c r="AC59" i="40"/>
  <c r="AC64" i="40" s="1"/>
  <c r="AC66" i="40" s="1"/>
  <c r="AC60" i="40"/>
  <c r="AC65" i="40"/>
  <c r="AD58" i="40"/>
  <c r="AD63" i="40"/>
  <c r="AD59" i="40"/>
  <c r="AD64" i="40" s="1"/>
  <c r="AD66" i="40" s="1"/>
  <c r="AD60" i="40"/>
  <c r="AD65" i="40"/>
  <c r="AE58" i="40"/>
  <c r="AE63" i="40" s="1"/>
  <c r="AE59" i="40"/>
  <c r="AE64" i="40"/>
  <c r="AE60" i="40"/>
  <c r="AE65" i="40" s="1"/>
  <c r="AF58" i="40"/>
  <c r="AF63" i="40"/>
  <c r="AF59" i="40"/>
  <c r="AF64" i="40"/>
  <c r="AF60" i="40"/>
  <c r="AF65" i="40"/>
  <c r="AG58" i="40"/>
  <c r="AG63" i="40"/>
  <c r="AG59" i="40"/>
  <c r="AG64" i="40" s="1"/>
  <c r="AG60" i="40"/>
  <c r="AG65" i="40"/>
  <c r="AG66" i="40"/>
  <c r="AH58" i="40"/>
  <c r="AH63" i="40"/>
  <c r="AH59" i="40"/>
  <c r="AH64" i="40"/>
  <c r="AH66" i="40" s="1"/>
  <c r="AH60" i="40"/>
  <c r="AH65" i="40"/>
  <c r="AI58" i="40"/>
  <c r="AI63" i="40" s="1"/>
  <c r="AI66" i="40" s="1"/>
  <c r="AI59" i="40"/>
  <c r="AI64" i="40"/>
  <c r="AI60" i="40"/>
  <c r="AI65" i="40" s="1"/>
  <c r="AJ58" i="40"/>
  <c r="AJ63" i="40" s="1"/>
  <c r="AJ66" i="40" s="1"/>
  <c r="AJ59" i="40"/>
  <c r="AJ64" i="40"/>
  <c r="AJ60" i="40"/>
  <c r="AJ65" i="40" s="1"/>
  <c r="AK58" i="40"/>
  <c r="AK63" i="40"/>
  <c r="AK59" i="40"/>
  <c r="AK64" i="40" s="1"/>
  <c r="AK66" i="40" s="1"/>
  <c r="AK60" i="40"/>
  <c r="AK65" i="40"/>
  <c r="AN58" i="40"/>
  <c r="AN63" i="40" s="1"/>
  <c r="AN59" i="40"/>
  <c r="AN64" i="40"/>
  <c r="AN60" i="40"/>
  <c r="AN65" i="40" s="1"/>
  <c r="AO58" i="40"/>
  <c r="AO63" i="40" s="1"/>
  <c r="AO59" i="40"/>
  <c r="AO64" i="40" s="1"/>
  <c r="AO60" i="40"/>
  <c r="AO65" i="40" s="1"/>
  <c r="AP58" i="40"/>
  <c r="AP63" i="40" s="1"/>
  <c r="AP59" i="40"/>
  <c r="AP64" i="40" s="1"/>
  <c r="AP60" i="40"/>
  <c r="AP65" i="40" s="1"/>
  <c r="AQ58" i="40"/>
  <c r="AQ63" i="40" s="1"/>
  <c r="AQ59" i="40"/>
  <c r="AQ64" i="40"/>
  <c r="AQ60" i="40"/>
  <c r="AQ65" i="40" s="1"/>
  <c r="AR58" i="40"/>
  <c r="AR63" i="40" s="1"/>
  <c r="AR59" i="40"/>
  <c r="AR64" i="40" s="1"/>
  <c r="AR60" i="40"/>
  <c r="AR65" i="40"/>
  <c r="AS58" i="40"/>
  <c r="AS63" i="40" s="1"/>
  <c r="AS59" i="40"/>
  <c r="AS64" i="40" s="1"/>
  <c r="AS60" i="40"/>
  <c r="AS65" i="40"/>
  <c r="AT58" i="40"/>
  <c r="AT63" i="40" s="1"/>
  <c r="AT59" i="40"/>
  <c r="AT64" i="40" s="1"/>
  <c r="AT60" i="40"/>
  <c r="AT65" i="40" s="1"/>
  <c r="AU58" i="40"/>
  <c r="AU63" i="40" s="1"/>
  <c r="AU59" i="40"/>
  <c r="AU64" i="40"/>
  <c r="AU60" i="40"/>
  <c r="AU65" i="40" s="1"/>
  <c r="AV58" i="40"/>
  <c r="AV63" i="40" s="1"/>
  <c r="AV59" i="40"/>
  <c r="AV64" i="40"/>
  <c r="AV60" i="40"/>
  <c r="AV65" i="40" s="1"/>
  <c r="AW58" i="40"/>
  <c r="AW63" i="40"/>
  <c r="AW59" i="40"/>
  <c r="AW64" i="40" s="1"/>
  <c r="AW60" i="40"/>
  <c r="AW65" i="40" s="1"/>
  <c r="P68" i="40"/>
  <c r="P73" i="40"/>
  <c r="P69" i="40"/>
  <c r="P74" i="40" s="1"/>
  <c r="P70" i="40"/>
  <c r="P75" i="40"/>
  <c r="P76" i="40"/>
  <c r="Q68" i="40"/>
  <c r="Q73" i="40"/>
  <c r="Q69" i="40"/>
  <c r="Q74" i="40"/>
  <c r="Q76" i="40" s="1"/>
  <c r="Q70" i="40"/>
  <c r="Q75" i="40"/>
  <c r="R68" i="40"/>
  <c r="R73" i="40" s="1"/>
  <c r="R76" i="40" s="1"/>
  <c r="R69" i="40"/>
  <c r="R74" i="40"/>
  <c r="R70" i="40"/>
  <c r="R75" i="40" s="1"/>
  <c r="S68" i="40"/>
  <c r="S73" i="40" s="1"/>
  <c r="S76" i="40" s="1"/>
  <c r="S69" i="40"/>
  <c r="S74" i="40"/>
  <c r="S70" i="40"/>
  <c r="S75" i="40" s="1"/>
  <c r="T68" i="40"/>
  <c r="T73" i="40"/>
  <c r="T69" i="40"/>
  <c r="T74" i="40" s="1"/>
  <c r="T76" i="40" s="1"/>
  <c r="T70" i="40"/>
  <c r="T75" i="40"/>
  <c r="U68" i="40"/>
  <c r="U73" i="40"/>
  <c r="U69" i="40"/>
  <c r="U74" i="40" s="1"/>
  <c r="U76" i="40" s="1"/>
  <c r="U70" i="40"/>
  <c r="U75" i="40"/>
  <c r="V68" i="40"/>
  <c r="V73" i="40" s="1"/>
  <c r="V69" i="40"/>
  <c r="V74" i="40"/>
  <c r="V70" i="40"/>
  <c r="V75" i="40" s="1"/>
  <c r="W68" i="40"/>
  <c r="W73" i="40"/>
  <c r="W69" i="40"/>
  <c r="W74" i="40"/>
  <c r="W70" i="40"/>
  <c r="W75" i="40"/>
  <c r="X68" i="40"/>
  <c r="X73" i="40"/>
  <c r="X69" i="40"/>
  <c r="X74" i="40" s="1"/>
  <c r="X70" i="40"/>
  <c r="X75" i="40"/>
  <c r="X76" i="40"/>
  <c r="Y68" i="40"/>
  <c r="Y73" i="40"/>
  <c r="Y69" i="40"/>
  <c r="Y74" i="40"/>
  <c r="Y76" i="40" s="1"/>
  <c r="Y70" i="40"/>
  <c r="Y75" i="40"/>
  <c r="AB68" i="40"/>
  <c r="AB73" i="40" s="1"/>
  <c r="AB69" i="40"/>
  <c r="AB74" i="40"/>
  <c r="AB70" i="40"/>
  <c r="AB75" i="40" s="1"/>
  <c r="AC68" i="40"/>
  <c r="AC73" i="40" s="1"/>
  <c r="AC76" i="40" s="1"/>
  <c r="AC69" i="40"/>
  <c r="AC74" i="40"/>
  <c r="AC70" i="40"/>
  <c r="AC75" i="40" s="1"/>
  <c r="AD68" i="40"/>
  <c r="AD73" i="40"/>
  <c r="AD69" i="40"/>
  <c r="AD74" i="40" s="1"/>
  <c r="AD76" i="40" s="1"/>
  <c r="AD70" i="40"/>
  <c r="AD75" i="40"/>
  <c r="AE68" i="40"/>
  <c r="AE73" i="40"/>
  <c r="AE69" i="40"/>
  <c r="AE74" i="40" s="1"/>
  <c r="AE76" i="40" s="1"/>
  <c r="AE70" i="40"/>
  <c r="AE75" i="40"/>
  <c r="AF68" i="40"/>
  <c r="AF73" i="40" s="1"/>
  <c r="AF69" i="40"/>
  <c r="AF74" i="40"/>
  <c r="AF70" i="40"/>
  <c r="AF75" i="40" s="1"/>
  <c r="AG68" i="40"/>
  <c r="AG73" i="40"/>
  <c r="AG69" i="40"/>
  <c r="AG74" i="40"/>
  <c r="AG70" i="40"/>
  <c r="AG75" i="40"/>
  <c r="AH68" i="40"/>
  <c r="AH73" i="40"/>
  <c r="AH69" i="40"/>
  <c r="AH74" i="40" s="1"/>
  <c r="AH76" i="40" s="1"/>
  <c r="AH70" i="40"/>
  <c r="AH75" i="40"/>
  <c r="AI68" i="40"/>
  <c r="AI73" i="40"/>
  <c r="AI69" i="40"/>
  <c r="AI74" i="40"/>
  <c r="AI76" i="40" s="1"/>
  <c r="AI70" i="40"/>
  <c r="AI75" i="40"/>
  <c r="AJ68" i="40"/>
  <c r="AJ73" i="40" s="1"/>
  <c r="AJ76" i="40" s="1"/>
  <c r="AJ69" i="40"/>
  <c r="AJ74" i="40"/>
  <c r="AJ70" i="40"/>
  <c r="AJ75" i="40" s="1"/>
  <c r="AK68" i="40"/>
  <c r="AK73" i="40" s="1"/>
  <c r="AK69" i="40"/>
  <c r="AK74" i="40"/>
  <c r="AK70" i="40"/>
  <c r="AK75" i="40" s="1"/>
  <c r="AN68" i="40"/>
  <c r="AN73" i="40" s="1"/>
  <c r="AN69" i="40"/>
  <c r="AN74" i="40" s="1"/>
  <c r="AN70" i="40"/>
  <c r="AN75" i="40" s="1"/>
  <c r="AO68" i="40"/>
  <c r="AO73" i="40" s="1"/>
  <c r="AO69" i="40"/>
  <c r="AO74" i="40"/>
  <c r="AO70" i="40"/>
  <c r="AO75" i="40" s="1"/>
  <c r="AP68" i="40"/>
  <c r="AP73" i="40" s="1"/>
  <c r="AP69" i="40"/>
  <c r="AP74" i="40" s="1"/>
  <c r="AP70" i="40"/>
  <c r="AP75" i="40" s="1"/>
  <c r="AQ68" i="40"/>
  <c r="AQ73" i="40" s="1"/>
  <c r="AQ69" i="40"/>
  <c r="AQ74" i="40" s="1"/>
  <c r="AQ70" i="40"/>
  <c r="AQ75" i="40" s="1"/>
  <c r="AR68" i="40"/>
  <c r="AR73" i="40" s="1"/>
  <c r="AR69" i="40"/>
  <c r="AR74" i="40" s="1"/>
  <c r="AR70" i="40"/>
  <c r="AR75" i="40" s="1"/>
  <c r="AS68" i="40"/>
  <c r="AS73" i="40" s="1"/>
  <c r="AS69" i="40"/>
  <c r="AS74" i="40" s="1"/>
  <c r="AS70" i="40"/>
  <c r="AS75" i="40" s="1"/>
  <c r="AT68" i="40"/>
  <c r="AT73" i="40" s="1"/>
  <c r="AT69" i="40"/>
  <c r="AT74" i="40" s="1"/>
  <c r="AT70" i="40"/>
  <c r="AT75" i="40" s="1"/>
  <c r="AU68" i="40"/>
  <c r="AU73" i="40" s="1"/>
  <c r="AU69" i="40"/>
  <c r="AU74" i="40" s="1"/>
  <c r="AU76" i="40" s="1"/>
  <c r="AU70" i="40"/>
  <c r="AU75" i="40" s="1"/>
  <c r="AV68" i="40"/>
  <c r="AV73" i="40" s="1"/>
  <c r="AV69" i="40"/>
  <c r="AV74" i="40" s="1"/>
  <c r="AV76" i="40" s="1"/>
  <c r="AV70" i="40"/>
  <c r="AV75" i="40" s="1"/>
  <c r="AW68" i="40"/>
  <c r="AW73" i="40" s="1"/>
  <c r="AW69" i="40"/>
  <c r="AW74" i="40"/>
  <c r="AW70" i="40"/>
  <c r="AW75" i="40" s="1"/>
  <c r="P78" i="40"/>
  <c r="P83" i="40"/>
  <c r="P79" i="40"/>
  <c r="P84" i="40" s="1"/>
  <c r="P86" i="40" s="1"/>
  <c r="P80" i="40"/>
  <c r="P85" i="40"/>
  <c r="Q78" i="40"/>
  <c r="Q83" i="40" s="1"/>
  <c r="Q79" i="40"/>
  <c r="Q84" i="40"/>
  <c r="Q80" i="40"/>
  <c r="Q85" i="40" s="1"/>
  <c r="R78" i="40"/>
  <c r="R83" i="40" s="1"/>
  <c r="R79" i="40"/>
  <c r="R84" i="40"/>
  <c r="R80" i="40"/>
  <c r="R85" i="40" s="1"/>
  <c r="S78" i="40"/>
  <c r="S83" i="40"/>
  <c r="S79" i="40"/>
  <c r="S84" i="40" s="1"/>
  <c r="S86" i="40" s="1"/>
  <c r="S80" i="40"/>
  <c r="S85" i="40"/>
  <c r="T78" i="40"/>
  <c r="T83" i="40"/>
  <c r="T79" i="40"/>
  <c r="T84" i="40"/>
  <c r="T86" i="40" s="1"/>
  <c r="T80" i="40"/>
  <c r="T85" i="40"/>
  <c r="U78" i="40"/>
  <c r="U83" i="40" s="1"/>
  <c r="U86" i="40" s="1"/>
  <c r="U79" i="40"/>
  <c r="U84" i="40"/>
  <c r="U80" i="40"/>
  <c r="U85" i="40" s="1"/>
  <c r="V78" i="40"/>
  <c r="V83" i="40"/>
  <c r="V79" i="40"/>
  <c r="V84" i="40"/>
  <c r="V80" i="40"/>
  <c r="V85" i="40"/>
  <c r="W78" i="40"/>
  <c r="W83" i="40"/>
  <c r="W79" i="40"/>
  <c r="W84" i="40" s="1"/>
  <c r="W86" i="40" s="1"/>
  <c r="W80" i="40"/>
  <c r="W85" i="40"/>
  <c r="X78" i="40"/>
  <c r="X83" i="40"/>
  <c r="X79" i="40"/>
  <c r="X84" i="40"/>
  <c r="X86" i="40" s="1"/>
  <c r="X80" i="40"/>
  <c r="X85" i="40"/>
  <c r="Y78" i="40"/>
  <c r="Y83" i="40" s="1"/>
  <c r="Y86" i="40" s="1"/>
  <c r="Y79" i="40"/>
  <c r="Y84" i="40"/>
  <c r="Y80" i="40"/>
  <c r="Y85" i="40" s="1"/>
  <c r="AB78" i="40"/>
  <c r="AB83" i="40" s="1"/>
  <c r="AB86" i="40" s="1"/>
  <c r="AB79" i="40"/>
  <c r="AB84" i="40"/>
  <c r="AB80" i="40"/>
  <c r="AB85" i="40" s="1"/>
  <c r="AC78" i="40"/>
  <c r="AC83" i="40"/>
  <c r="AC79" i="40"/>
  <c r="AC84" i="40" s="1"/>
  <c r="AC86" i="40" s="1"/>
  <c r="AC80" i="40"/>
  <c r="AC85" i="40"/>
  <c r="AD78" i="40"/>
  <c r="AD83" i="40"/>
  <c r="AD79" i="40"/>
  <c r="AD84" i="40" s="1"/>
  <c r="AD80" i="40"/>
  <c r="AD85" i="40"/>
  <c r="AD86" i="40"/>
  <c r="AE78" i="40"/>
  <c r="AE83" i="40" s="1"/>
  <c r="AE79" i="40"/>
  <c r="AE84" i="40"/>
  <c r="AE80" i="40"/>
  <c r="AE85" i="40" s="1"/>
  <c r="AF78" i="40"/>
  <c r="AF83" i="40"/>
  <c r="AF79" i="40"/>
  <c r="AF84" i="40"/>
  <c r="AF80" i="40"/>
  <c r="AF85" i="40"/>
  <c r="AG78" i="40"/>
  <c r="AG83" i="40"/>
  <c r="AG79" i="40"/>
  <c r="AG84" i="40" s="1"/>
  <c r="AG80" i="40"/>
  <c r="AG85" i="40"/>
  <c r="AG86" i="40"/>
  <c r="AH78" i="40"/>
  <c r="AH83" i="40"/>
  <c r="AH79" i="40"/>
  <c r="AH84" i="40"/>
  <c r="AH86" i="40" s="1"/>
  <c r="AH80" i="40"/>
  <c r="AH85" i="40"/>
  <c r="AI78" i="40"/>
  <c r="AI83" i="40" s="1"/>
  <c r="AI86" i="40" s="1"/>
  <c r="AI79" i="40"/>
  <c r="AI84" i="40"/>
  <c r="AI80" i="40"/>
  <c r="AI85" i="40" s="1"/>
  <c r="AJ78" i="40"/>
  <c r="AJ83" i="40" s="1"/>
  <c r="AJ86" i="40" s="1"/>
  <c r="AJ79" i="40"/>
  <c r="AJ84" i="40"/>
  <c r="AJ80" i="40"/>
  <c r="AJ85" i="40" s="1"/>
  <c r="AK78" i="40"/>
  <c r="AK83" i="40"/>
  <c r="AK79" i="40"/>
  <c r="AK84" i="40" s="1"/>
  <c r="AK86" i="40" s="1"/>
  <c r="AK80" i="40"/>
  <c r="AK85" i="40"/>
  <c r="AN78" i="40"/>
  <c r="AN83" i="40" s="1"/>
  <c r="AN79" i="40"/>
  <c r="AN84" i="40" s="1"/>
  <c r="AN80" i="40"/>
  <c r="AN85" i="40" s="1"/>
  <c r="AO78" i="40"/>
  <c r="AO83" i="40" s="1"/>
  <c r="AO79" i="40"/>
  <c r="AO84" i="40" s="1"/>
  <c r="AO80" i="40"/>
  <c r="AO85" i="40" s="1"/>
  <c r="AP78" i="40"/>
  <c r="AP83" i="40" s="1"/>
  <c r="AP79" i="40"/>
  <c r="AP84" i="40" s="1"/>
  <c r="AP80" i="40"/>
  <c r="AP85" i="40" s="1"/>
  <c r="AQ78" i="40"/>
  <c r="AQ83" i="40" s="1"/>
  <c r="AQ79" i="40"/>
  <c r="AQ84" i="40" s="1"/>
  <c r="AQ80" i="40"/>
  <c r="AQ85" i="40" s="1"/>
  <c r="AR78" i="40"/>
  <c r="AR83" i="40"/>
  <c r="AR79" i="40"/>
  <c r="AR84" i="40" s="1"/>
  <c r="AR80" i="40"/>
  <c r="AR85" i="40" s="1"/>
  <c r="AS78" i="40"/>
  <c r="AS83" i="40" s="1"/>
  <c r="AS79" i="40"/>
  <c r="AS84" i="40" s="1"/>
  <c r="AS80" i="40"/>
  <c r="AS85" i="40" s="1"/>
  <c r="AT78" i="40"/>
  <c r="AT83" i="40" s="1"/>
  <c r="AT79" i="40"/>
  <c r="AT84" i="40"/>
  <c r="AT80" i="40"/>
  <c r="AT85" i="40" s="1"/>
  <c r="AU78" i="40"/>
  <c r="AU83" i="40"/>
  <c r="AU79" i="40"/>
  <c r="AU84" i="40" s="1"/>
  <c r="AU80" i="40"/>
  <c r="AU85" i="40"/>
  <c r="AV78" i="40"/>
  <c r="AV83" i="40" s="1"/>
  <c r="AV79" i="40"/>
  <c r="AV84" i="40" s="1"/>
  <c r="AV80" i="40"/>
  <c r="AV85" i="40" s="1"/>
  <c r="AW78" i="40"/>
  <c r="AW83" i="40" s="1"/>
  <c r="AW79" i="40"/>
  <c r="AW84" i="40"/>
  <c r="AW80" i="40"/>
  <c r="AW85" i="40" s="1"/>
  <c r="P88" i="40"/>
  <c r="P93" i="40"/>
  <c r="P89" i="40"/>
  <c r="P94" i="40" s="1"/>
  <c r="P96" i="40" s="1"/>
  <c r="P90" i="40"/>
  <c r="P95" i="40"/>
  <c r="Q88" i="40"/>
  <c r="Q93" i="40"/>
  <c r="Q89" i="40"/>
  <c r="Q94" i="40" s="1"/>
  <c r="Q90" i="40"/>
  <c r="Q95" i="40"/>
  <c r="Q96" i="40"/>
  <c r="R88" i="40"/>
  <c r="R93" i="40" s="1"/>
  <c r="R89" i="40"/>
  <c r="R94" i="40"/>
  <c r="R90" i="40"/>
  <c r="R95" i="40" s="1"/>
  <c r="S88" i="40"/>
  <c r="S93" i="40"/>
  <c r="S89" i="40"/>
  <c r="S94" i="40"/>
  <c r="S90" i="40"/>
  <c r="S95" i="40"/>
  <c r="T88" i="40"/>
  <c r="T93" i="40"/>
  <c r="T89" i="40"/>
  <c r="T94" i="40" s="1"/>
  <c r="T90" i="40"/>
  <c r="T95" i="40"/>
  <c r="T96" i="40"/>
  <c r="U88" i="40"/>
  <c r="U93" i="40"/>
  <c r="U89" i="40"/>
  <c r="U94" i="40"/>
  <c r="U96" i="40" s="1"/>
  <c r="U90" i="40"/>
  <c r="U95" i="40"/>
  <c r="V88" i="40"/>
  <c r="V93" i="40" s="1"/>
  <c r="V96" i="40" s="1"/>
  <c r="V89" i="40"/>
  <c r="V94" i="40"/>
  <c r="V90" i="40"/>
  <c r="V95" i="40" s="1"/>
  <c r="W88" i="40"/>
  <c r="W93" i="40" s="1"/>
  <c r="W96" i="40" s="1"/>
  <c r="W89" i="40"/>
  <c r="W94" i="40"/>
  <c r="W90" i="40"/>
  <c r="W95" i="40" s="1"/>
  <c r="X88" i="40"/>
  <c r="X93" i="40"/>
  <c r="X89" i="40"/>
  <c r="X94" i="40" s="1"/>
  <c r="X96" i="40" s="1"/>
  <c r="X90" i="40"/>
  <c r="X95" i="40"/>
  <c r="Y88" i="40"/>
  <c r="Y93" i="40"/>
  <c r="Y89" i="40"/>
  <c r="Y94" i="40" s="1"/>
  <c r="Y96" i="40" s="1"/>
  <c r="Y90" i="40"/>
  <c r="Y95" i="40"/>
  <c r="AB88" i="40"/>
  <c r="AB93" i="40" s="1"/>
  <c r="AB89" i="40"/>
  <c r="AB94" i="40"/>
  <c r="AB90" i="40"/>
  <c r="AB95" i="40" s="1"/>
  <c r="AC88" i="40"/>
  <c r="AC93" i="40" s="1"/>
  <c r="AC96" i="40" s="1"/>
  <c r="AC89" i="40"/>
  <c r="AC94" i="40"/>
  <c r="AC90" i="40"/>
  <c r="AC95" i="40" s="1"/>
  <c r="AD88" i="40"/>
  <c r="AD93" i="40"/>
  <c r="AD89" i="40"/>
  <c r="AD94" i="40" s="1"/>
  <c r="AD90" i="40"/>
  <c r="AD95" i="40"/>
  <c r="AD96" i="40"/>
  <c r="AE88" i="40"/>
  <c r="AE93" i="40"/>
  <c r="AE89" i="40"/>
  <c r="AE94" i="40"/>
  <c r="AE96" i="40" s="1"/>
  <c r="AE90" i="40"/>
  <c r="AE95" i="40"/>
  <c r="AF88" i="40"/>
  <c r="AF93" i="40" s="1"/>
  <c r="AF96" i="40" s="1"/>
  <c r="AF89" i="40"/>
  <c r="AF94" i="40"/>
  <c r="AF90" i="40"/>
  <c r="AF95" i="40" s="1"/>
  <c r="AG88" i="40"/>
  <c r="AG93" i="40"/>
  <c r="AG89" i="40"/>
  <c r="AG94" i="40"/>
  <c r="AG90" i="40"/>
  <c r="AG95" i="40"/>
  <c r="AH88" i="40"/>
  <c r="AH93" i="40"/>
  <c r="AH89" i="40"/>
  <c r="AH94" i="40" s="1"/>
  <c r="AH96" i="40" s="1"/>
  <c r="AH90" i="40"/>
  <c r="AH95" i="40"/>
  <c r="AI88" i="40"/>
  <c r="AI93" i="40"/>
  <c r="AI89" i="40"/>
  <c r="AI94" i="40" s="1"/>
  <c r="AI96" i="40" s="1"/>
  <c r="AI90" i="40"/>
  <c r="AI95" i="40"/>
  <c r="AJ88" i="40"/>
  <c r="AJ93" i="40" s="1"/>
  <c r="AJ89" i="40"/>
  <c r="AJ94" i="40"/>
  <c r="AJ90" i="40"/>
  <c r="AJ95" i="40" s="1"/>
  <c r="AK88" i="40"/>
  <c r="AK93" i="40"/>
  <c r="AK89" i="40"/>
  <c r="AK94" i="40"/>
  <c r="AK90" i="40"/>
  <c r="AK95" i="40"/>
  <c r="AN88" i="40"/>
  <c r="AN93" i="40" s="1"/>
  <c r="AN89" i="40"/>
  <c r="AN94" i="40" s="1"/>
  <c r="AN90" i="40"/>
  <c r="AN95" i="40" s="1"/>
  <c r="AO88" i="40"/>
  <c r="AO93" i="40" s="1"/>
  <c r="AO89" i="40"/>
  <c r="AO94" i="40" s="1"/>
  <c r="AO90" i="40"/>
  <c r="AO95" i="40" s="1"/>
  <c r="AP88" i="40"/>
  <c r="AP93" i="40"/>
  <c r="AP89" i="40"/>
  <c r="AP94" i="40" s="1"/>
  <c r="AP96" i="40" s="1"/>
  <c r="AP90" i="40"/>
  <c r="AP95" i="40" s="1"/>
  <c r="AQ88" i="40"/>
  <c r="AQ93" i="40" s="1"/>
  <c r="AQ89" i="40"/>
  <c r="AQ94" i="40" s="1"/>
  <c r="AQ90" i="40"/>
  <c r="AQ95" i="40" s="1"/>
  <c r="AR88" i="40"/>
  <c r="AR93" i="40" s="1"/>
  <c r="AR89" i="40"/>
  <c r="AR94" i="40" s="1"/>
  <c r="AR90" i="40"/>
  <c r="AR95" i="40" s="1"/>
  <c r="AS88" i="40"/>
  <c r="AS93" i="40" s="1"/>
  <c r="AS89" i="40"/>
  <c r="AS94" i="40" s="1"/>
  <c r="AS90" i="40"/>
  <c r="AS95" i="40"/>
  <c r="AT88" i="40"/>
  <c r="AT93" i="40" s="1"/>
  <c r="AT89" i="40"/>
  <c r="AT94" i="40" s="1"/>
  <c r="AT90" i="40"/>
  <c r="AT95" i="40" s="1"/>
  <c r="AU88" i="40"/>
  <c r="AU93" i="40" s="1"/>
  <c r="AU89" i="40"/>
  <c r="AU94" i="40" s="1"/>
  <c r="AU90" i="40"/>
  <c r="AU95" i="40" s="1"/>
  <c r="AV88" i="40"/>
  <c r="AV93" i="40" s="1"/>
  <c r="AV89" i="40"/>
  <c r="AV94" i="40" s="1"/>
  <c r="AV90" i="40"/>
  <c r="AV95" i="40" s="1"/>
  <c r="AW88" i="40"/>
  <c r="AW93" i="40" s="1"/>
  <c r="AW89" i="40"/>
  <c r="AW94" i="40" s="1"/>
  <c r="AW90" i="40"/>
  <c r="AW95" i="40" s="1"/>
  <c r="P98" i="40"/>
  <c r="P103" i="40"/>
  <c r="P99" i="40"/>
  <c r="P104" i="40" s="1"/>
  <c r="P106" i="40" s="1"/>
  <c r="P100" i="40"/>
  <c r="P105" i="40"/>
  <c r="Q98" i="40"/>
  <c r="Q103" i="40" s="1"/>
  <c r="Q99" i="40"/>
  <c r="Q104" i="40"/>
  <c r="Q100" i="40"/>
  <c r="Q105" i="40" s="1"/>
  <c r="R98" i="40"/>
  <c r="R103" i="40"/>
  <c r="R99" i="40"/>
  <c r="R104" i="40"/>
  <c r="R100" i="40"/>
  <c r="R105" i="40"/>
  <c r="S98" i="40"/>
  <c r="S103" i="40"/>
  <c r="S99" i="40"/>
  <c r="S104" i="40" s="1"/>
  <c r="S100" i="40"/>
  <c r="S105" i="40"/>
  <c r="S106" i="40"/>
  <c r="T98" i="40"/>
  <c r="T103" i="40"/>
  <c r="T99" i="40"/>
  <c r="T104" i="40"/>
  <c r="T106" i="40" s="1"/>
  <c r="T100" i="40"/>
  <c r="T105" i="40"/>
  <c r="U98" i="40"/>
  <c r="U103" i="40" s="1"/>
  <c r="U106" i="40" s="1"/>
  <c r="U99" i="40"/>
  <c r="U104" i="40"/>
  <c r="U100" i="40"/>
  <c r="U105" i="40" s="1"/>
  <c r="V98" i="40"/>
  <c r="V103" i="40" s="1"/>
  <c r="V106" i="40" s="1"/>
  <c r="V99" i="40"/>
  <c r="V104" i="40"/>
  <c r="V100" i="40"/>
  <c r="V105" i="40" s="1"/>
  <c r="W98" i="40"/>
  <c r="W103" i="40"/>
  <c r="W99" i="40"/>
  <c r="W104" i="40" s="1"/>
  <c r="W100" i="40"/>
  <c r="W105" i="40"/>
  <c r="W106" i="40"/>
  <c r="X98" i="40"/>
  <c r="X103" i="40"/>
  <c r="X99" i="40"/>
  <c r="X104" i="40"/>
  <c r="X106" i="40" s="1"/>
  <c r="X100" i="40"/>
  <c r="X105" i="40"/>
  <c r="Y98" i="40"/>
  <c r="Y103" i="40" s="1"/>
  <c r="Y106" i="40" s="1"/>
  <c r="Y99" i="40"/>
  <c r="Y104" i="40"/>
  <c r="Y100" i="40"/>
  <c r="Y105" i="40" s="1"/>
  <c r="AB98" i="40"/>
  <c r="AB103" i="40" s="1"/>
  <c r="AB99" i="40"/>
  <c r="AB104" i="40"/>
  <c r="AB100" i="40"/>
  <c r="AB105" i="40" s="1"/>
  <c r="AC98" i="40"/>
  <c r="AC103" i="40"/>
  <c r="AC99" i="40"/>
  <c r="AC104" i="40" s="1"/>
  <c r="AC106" i="40" s="1"/>
  <c r="AC100" i="40"/>
  <c r="AC105" i="40"/>
  <c r="AD98" i="40"/>
  <c r="AD103" i="40"/>
  <c r="AD99" i="40"/>
  <c r="AD104" i="40"/>
  <c r="AD106" i="40" s="1"/>
  <c r="AD100" i="40"/>
  <c r="AD105" i="40"/>
  <c r="AE98" i="40"/>
  <c r="AE103" i="40" s="1"/>
  <c r="AE99" i="40"/>
  <c r="AE104" i="40"/>
  <c r="AE100" i="40"/>
  <c r="AE105" i="40" s="1"/>
  <c r="AF98" i="40"/>
  <c r="AF103" i="40"/>
  <c r="AF99" i="40"/>
  <c r="AF104" i="40"/>
  <c r="AF100" i="40"/>
  <c r="AF105" i="40"/>
  <c r="AG98" i="40"/>
  <c r="AG103" i="40"/>
  <c r="AG99" i="40"/>
  <c r="AG104" i="40" s="1"/>
  <c r="AG100" i="40"/>
  <c r="AG105" i="40"/>
  <c r="AH98" i="40"/>
  <c r="AH103" i="40"/>
  <c r="AH99" i="40"/>
  <c r="AH104" i="40" s="1"/>
  <c r="AH106" i="40" s="1"/>
  <c r="AH100" i="40"/>
  <c r="AH105" i="40"/>
  <c r="AI98" i="40"/>
  <c r="AI103" i="40" s="1"/>
  <c r="AI99" i="40"/>
  <c r="AI104" i="40"/>
  <c r="AI100" i="40"/>
  <c r="AI105" i="40" s="1"/>
  <c r="AJ98" i="40"/>
  <c r="AJ103" i="40"/>
  <c r="AJ99" i="40"/>
  <c r="AJ104" i="40"/>
  <c r="AJ100" i="40"/>
  <c r="AJ105" i="40"/>
  <c r="AK98" i="40"/>
  <c r="AK103" i="40"/>
  <c r="AK99" i="40"/>
  <c r="AK104" i="40" s="1"/>
  <c r="AK100" i="40"/>
  <c r="AK105" i="40"/>
  <c r="AK106" i="40"/>
  <c r="AN98" i="40"/>
  <c r="AN103" i="40" s="1"/>
  <c r="AN99" i="40"/>
  <c r="AN104" i="40" s="1"/>
  <c r="AN100" i="40"/>
  <c r="AN105" i="40" s="1"/>
  <c r="AO98" i="40"/>
  <c r="AO103" i="40" s="1"/>
  <c r="AO99" i="40"/>
  <c r="AO104" i="40"/>
  <c r="AO100" i="40"/>
  <c r="AO105" i="40" s="1"/>
  <c r="AP98" i="40"/>
  <c r="AP103" i="40" s="1"/>
  <c r="AP99" i="40"/>
  <c r="AP104" i="40" s="1"/>
  <c r="AP100" i="40"/>
  <c r="AP105" i="40" s="1"/>
  <c r="AQ98" i="40"/>
  <c r="AQ103" i="40" s="1"/>
  <c r="AQ99" i="40"/>
  <c r="AQ104" i="40" s="1"/>
  <c r="AQ100" i="40"/>
  <c r="AQ105" i="40" s="1"/>
  <c r="AR98" i="40"/>
  <c r="AR103" i="40" s="1"/>
  <c r="AR99" i="40"/>
  <c r="AR104" i="40" s="1"/>
  <c r="AR100" i="40"/>
  <c r="AR105" i="40" s="1"/>
  <c r="AS98" i="40"/>
  <c r="AS103" i="40"/>
  <c r="AS99" i="40"/>
  <c r="AS104" i="40" s="1"/>
  <c r="AS100" i="40"/>
  <c r="AS105" i="40" s="1"/>
  <c r="AT98" i="40"/>
  <c r="AT103" i="40" s="1"/>
  <c r="AT99" i="40"/>
  <c r="AT104" i="40" s="1"/>
  <c r="AT100" i="40"/>
  <c r="AT105" i="40" s="1"/>
  <c r="AU98" i="40"/>
  <c r="AU103" i="40"/>
  <c r="AU99" i="40"/>
  <c r="AU104" i="40" s="1"/>
  <c r="AU100" i="40"/>
  <c r="AU105" i="40" s="1"/>
  <c r="AV98" i="40"/>
  <c r="AV103" i="40" s="1"/>
  <c r="AV99" i="40"/>
  <c r="AV104" i="40" s="1"/>
  <c r="AV100" i="40"/>
  <c r="AV105" i="40" s="1"/>
  <c r="AW98" i="40"/>
  <c r="AW103" i="40" s="1"/>
  <c r="AW99" i="40"/>
  <c r="AW104" i="40"/>
  <c r="AW100" i="40"/>
  <c r="AW105" i="40" s="1"/>
  <c r="P108" i="40"/>
  <c r="P113" i="40"/>
  <c r="P109" i="40"/>
  <c r="P114" i="40" s="1"/>
  <c r="P110" i="40"/>
  <c r="P115" i="40"/>
  <c r="P116" i="40"/>
  <c r="Q108" i="40"/>
  <c r="Q113" i="40"/>
  <c r="Q109" i="40"/>
  <c r="Q114" i="40"/>
  <c r="Q116" i="40" s="1"/>
  <c r="Q110" i="40"/>
  <c r="Q115" i="40"/>
  <c r="R108" i="40"/>
  <c r="R113" i="40" s="1"/>
  <c r="R109" i="40"/>
  <c r="R114" i="40"/>
  <c r="R110" i="40"/>
  <c r="R115" i="40" s="1"/>
  <c r="S108" i="40"/>
  <c r="S113" i="40" s="1"/>
  <c r="S116" i="40" s="1"/>
  <c r="S109" i="40"/>
  <c r="S114" i="40"/>
  <c r="S110" i="40"/>
  <c r="S115" i="40" s="1"/>
  <c r="T108" i="40"/>
  <c r="T113" i="40"/>
  <c r="T109" i="40"/>
  <c r="T114" i="40" s="1"/>
  <c r="T116" i="40" s="1"/>
  <c r="T110" i="40"/>
  <c r="T115" i="40"/>
  <c r="U108" i="40"/>
  <c r="U113" i="40"/>
  <c r="U109" i="40"/>
  <c r="U114" i="40"/>
  <c r="U116" i="40" s="1"/>
  <c r="U110" i="40"/>
  <c r="U115" i="40"/>
  <c r="V108" i="40"/>
  <c r="V113" i="40" s="1"/>
  <c r="V116" i="40" s="1"/>
  <c r="V109" i="40"/>
  <c r="V114" i="40"/>
  <c r="V110" i="40"/>
  <c r="V115" i="40" s="1"/>
  <c r="W108" i="40"/>
  <c r="W113" i="40"/>
  <c r="W109" i="40"/>
  <c r="W114" i="40"/>
  <c r="W110" i="40"/>
  <c r="W115" i="40"/>
  <c r="X108" i="40"/>
  <c r="X113" i="40"/>
  <c r="X109" i="40"/>
  <c r="X114" i="40" s="1"/>
  <c r="X116" i="40" s="1"/>
  <c r="X110" i="40"/>
  <c r="X115" i="40"/>
  <c r="Y108" i="40"/>
  <c r="Y113" i="40"/>
  <c r="Y109" i="40"/>
  <c r="Y114" i="40"/>
  <c r="Y116" i="40" s="1"/>
  <c r="Y110" i="40"/>
  <c r="Y115" i="40"/>
  <c r="AB108" i="40"/>
  <c r="AB113" i="40" s="1"/>
  <c r="AB109" i="40"/>
  <c r="AB114" i="40"/>
  <c r="AB110" i="40"/>
  <c r="AB115" i="40" s="1"/>
  <c r="AC108" i="40"/>
  <c r="AC113" i="40"/>
  <c r="AC109" i="40"/>
  <c r="AC114" i="40"/>
  <c r="AC110" i="40"/>
  <c r="AC115" i="40"/>
  <c r="AD108" i="40"/>
  <c r="AD113" i="40"/>
  <c r="AD109" i="40"/>
  <c r="AD114" i="40" s="1"/>
  <c r="AD110" i="40"/>
  <c r="AD115" i="40"/>
  <c r="AE108" i="40"/>
  <c r="AE113" i="40"/>
  <c r="AE109" i="40"/>
  <c r="AE114" i="40" s="1"/>
  <c r="AE116" i="40" s="1"/>
  <c r="AE110" i="40"/>
  <c r="AE115" i="40"/>
  <c r="AF108" i="40"/>
  <c r="AF113" i="40" s="1"/>
  <c r="AF109" i="40"/>
  <c r="AF114" i="40"/>
  <c r="AF110" i="40"/>
  <c r="AF115" i="40" s="1"/>
  <c r="AG108" i="40"/>
  <c r="AG113" i="40"/>
  <c r="AG109" i="40"/>
  <c r="AG114" i="40"/>
  <c r="AG110" i="40"/>
  <c r="AG115" i="40"/>
  <c r="AH108" i="40"/>
  <c r="AH113" i="40"/>
  <c r="AH109" i="40"/>
  <c r="AH114" i="40" s="1"/>
  <c r="AH110" i="40"/>
  <c r="AH115" i="40"/>
  <c r="AH116" i="40" s="1"/>
  <c r="AI108" i="40"/>
  <c r="AI113" i="40"/>
  <c r="AI109" i="40"/>
  <c r="AI114" i="40" s="1"/>
  <c r="AI116" i="40" s="1"/>
  <c r="AI110" i="40"/>
  <c r="AI115" i="40"/>
  <c r="AJ108" i="40"/>
  <c r="AJ113" i="40" s="1"/>
  <c r="AJ109" i="40"/>
  <c r="AJ114" i="40"/>
  <c r="AJ110" i="40"/>
  <c r="AJ115" i="40" s="1"/>
  <c r="AK108" i="40"/>
  <c r="AK113" i="40" s="1"/>
  <c r="AK109" i="40"/>
  <c r="AK114" i="40"/>
  <c r="AK110" i="40"/>
  <c r="AK115" i="40" s="1"/>
  <c r="AN108" i="40"/>
  <c r="AN113" i="40"/>
  <c r="AN109" i="40"/>
  <c r="AN114" i="40" s="1"/>
  <c r="AN110" i="40"/>
  <c r="AN115" i="40"/>
  <c r="AO108" i="40"/>
  <c r="AO113" i="40" s="1"/>
  <c r="AO109" i="40"/>
  <c r="AO114" i="40" s="1"/>
  <c r="AO110" i="40"/>
  <c r="AO115" i="40" s="1"/>
  <c r="AP108" i="40"/>
  <c r="AP113" i="40" s="1"/>
  <c r="AP109" i="40"/>
  <c r="AP114" i="40" s="1"/>
  <c r="AP110" i="40"/>
  <c r="AP115" i="40"/>
  <c r="AQ108" i="40"/>
  <c r="AQ113" i="40" s="1"/>
  <c r="AQ109" i="40"/>
  <c r="AQ114" i="40" s="1"/>
  <c r="AQ110" i="40"/>
  <c r="AQ115" i="40" s="1"/>
  <c r="AR108" i="40"/>
  <c r="AR113" i="40" s="1"/>
  <c r="AR109" i="40"/>
  <c r="AR114" i="40" s="1"/>
  <c r="AR110" i="40"/>
  <c r="AR115" i="40" s="1"/>
  <c r="AS108" i="40"/>
  <c r="AS113" i="40" s="1"/>
  <c r="AS109" i="40"/>
  <c r="AS114" i="40" s="1"/>
  <c r="AS110" i="40"/>
  <c r="AS115" i="40" s="1"/>
  <c r="AT108" i="40"/>
  <c r="AT113" i="40" s="1"/>
  <c r="AT109" i="40"/>
  <c r="AT114" i="40" s="1"/>
  <c r="AT110" i="40"/>
  <c r="AT115" i="40" s="1"/>
  <c r="AU108" i="40"/>
  <c r="AU113" i="40" s="1"/>
  <c r="AU109" i="40"/>
  <c r="AU114" i="40" s="1"/>
  <c r="AU110" i="40"/>
  <c r="AU115" i="40" s="1"/>
  <c r="AV108" i="40"/>
  <c r="AV113" i="40" s="1"/>
  <c r="AV109" i="40"/>
  <c r="AV114" i="40" s="1"/>
  <c r="AV110" i="40"/>
  <c r="AV115" i="40"/>
  <c r="AW108" i="40"/>
  <c r="AW113" i="40" s="1"/>
  <c r="AW109" i="40"/>
  <c r="AW114" i="40" s="1"/>
  <c r="AW110" i="40"/>
  <c r="AW115" i="40" s="1"/>
  <c r="P118" i="40"/>
  <c r="P123" i="40"/>
  <c r="P119" i="40"/>
  <c r="P124" i="40"/>
  <c r="P120" i="40"/>
  <c r="P125" i="40"/>
  <c r="Q118" i="40"/>
  <c r="Q123" i="40"/>
  <c r="Q119" i="40"/>
  <c r="Q124" i="40" s="1"/>
  <c r="Q120" i="40"/>
  <c r="Q125" i="40"/>
  <c r="R118" i="40"/>
  <c r="R123" i="40"/>
  <c r="R119" i="40"/>
  <c r="R124" i="40" s="1"/>
  <c r="R126" i="40" s="1"/>
  <c r="R120" i="40"/>
  <c r="R125" i="40"/>
  <c r="S118" i="40"/>
  <c r="S123" i="40" s="1"/>
  <c r="S119" i="40"/>
  <c r="S124" i="40"/>
  <c r="S120" i="40"/>
  <c r="S125" i="40" s="1"/>
  <c r="T118" i="40"/>
  <c r="T123" i="40"/>
  <c r="T119" i="40"/>
  <c r="T124" i="40"/>
  <c r="T120" i="40"/>
  <c r="T125" i="40"/>
  <c r="U118" i="40"/>
  <c r="U123" i="40"/>
  <c r="U119" i="40"/>
  <c r="U124" i="40" s="1"/>
  <c r="U120" i="40"/>
  <c r="U125" i="40"/>
  <c r="U126" i="40" s="1"/>
  <c r="V118" i="40"/>
  <c r="V123" i="40"/>
  <c r="V119" i="40"/>
  <c r="V124" i="40" s="1"/>
  <c r="V126" i="40" s="1"/>
  <c r="V120" i="40"/>
  <c r="V125" i="40"/>
  <c r="W118" i="40"/>
  <c r="W123" i="40" s="1"/>
  <c r="W119" i="40"/>
  <c r="W124" i="40"/>
  <c r="W120" i="40"/>
  <c r="W125" i="40" s="1"/>
  <c r="X118" i="40"/>
  <c r="X123" i="40" s="1"/>
  <c r="X119" i="40"/>
  <c r="X124" i="40"/>
  <c r="X120" i="40"/>
  <c r="X125" i="40" s="1"/>
  <c r="Y118" i="40"/>
  <c r="Y123" i="40"/>
  <c r="Y119" i="40"/>
  <c r="Y124" i="40" s="1"/>
  <c r="Y126" i="40" s="1"/>
  <c r="Y120" i="40"/>
  <c r="Y125" i="40"/>
  <c r="AB118" i="40"/>
  <c r="AB123" i="40"/>
  <c r="AB119" i="40"/>
  <c r="AB124" i="40" s="1"/>
  <c r="AB126" i="40" s="1"/>
  <c r="AB120" i="40"/>
  <c r="AB125" i="40"/>
  <c r="AC118" i="40"/>
  <c r="AC123" i="40" s="1"/>
  <c r="AC119" i="40"/>
  <c r="AC124" i="40"/>
  <c r="AC120" i="40"/>
  <c r="AC125" i="40" s="1"/>
  <c r="AD118" i="40"/>
  <c r="AD123" i="40"/>
  <c r="AD119" i="40"/>
  <c r="AD124" i="40"/>
  <c r="AD120" i="40"/>
  <c r="AD125" i="40"/>
  <c r="AE118" i="40"/>
  <c r="AE123" i="40"/>
  <c r="AE119" i="40"/>
  <c r="AE124" i="40" s="1"/>
  <c r="AE120" i="40"/>
  <c r="AE125" i="40"/>
  <c r="AE126" i="40"/>
  <c r="AF118" i="40"/>
  <c r="AF123" i="40"/>
  <c r="AF119" i="40"/>
  <c r="AF124" i="40"/>
  <c r="AF126" i="40" s="1"/>
  <c r="AF120" i="40"/>
  <c r="AF125" i="40"/>
  <c r="AG118" i="40"/>
  <c r="AG123" i="40" s="1"/>
  <c r="AG126" i="40" s="1"/>
  <c r="AG119" i="40"/>
  <c r="AG124" i="40"/>
  <c r="AG120" i="40"/>
  <c r="AG125" i="40" s="1"/>
  <c r="AH118" i="40"/>
  <c r="AH123" i="40" s="1"/>
  <c r="AH126" i="40" s="1"/>
  <c r="AH119" i="40"/>
  <c r="AH124" i="40"/>
  <c r="AH120" i="40"/>
  <c r="AH125" i="40" s="1"/>
  <c r="AI118" i="40"/>
  <c r="AI123" i="40"/>
  <c r="AI119" i="40"/>
  <c r="AI124" i="40" s="1"/>
  <c r="AI126" i="40" s="1"/>
  <c r="AI120" i="40"/>
  <c r="AI125" i="40"/>
  <c r="AJ118" i="40"/>
  <c r="AJ123" i="40"/>
  <c r="AJ119" i="40"/>
  <c r="AJ124" i="40" s="1"/>
  <c r="AJ120" i="40"/>
  <c r="AJ125" i="40"/>
  <c r="AJ126" i="40"/>
  <c r="AK118" i="40"/>
  <c r="AK123" i="40" s="1"/>
  <c r="AK119" i="40"/>
  <c r="AK124" i="40"/>
  <c r="AK120" i="40"/>
  <c r="AK125" i="40" s="1"/>
  <c r="AN118" i="40"/>
  <c r="AN123" i="40" s="1"/>
  <c r="AN119" i="40"/>
  <c r="AN124" i="40" s="1"/>
  <c r="AN120" i="40"/>
  <c r="AN125" i="40" s="1"/>
  <c r="AO118" i="40"/>
  <c r="AO123" i="40" s="1"/>
  <c r="AO119" i="40"/>
  <c r="AO124" i="40"/>
  <c r="AO120" i="40"/>
  <c r="AO125" i="40" s="1"/>
  <c r="AP118" i="40"/>
  <c r="AP123" i="40" s="1"/>
  <c r="AP119" i="40"/>
  <c r="AP124" i="40" s="1"/>
  <c r="AP120" i="40"/>
  <c r="AP125" i="40" s="1"/>
  <c r="AQ118" i="40"/>
  <c r="AQ123" i="40" s="1"/>
  <c r="AQ119" i="40"/>
  <c r="AQ124" i="40" s="1"/>
  <c r="AQ120" i="40"/>
  <c r="AQ125" i="40" s="1"/>
  <c r="AR118" i="40"/>
  <c r="AR123" i="40" s="1"/>
  <c r="AR119" i="40"/>
  <c r="AR124" i="40" s="1"/>
  <c r="AR120" i="40"/>
  <c r="AR125" i="40" s="1"/>
  <c r="AS118" i="40"/>
  <c r="AS123" i="40"/>
  <c r="AS119" i="40"/>
  <c r="AS124" i="40" s="1"/>
  <c r="AS120" i="40"/>
  <c r="AS125" i="40"/>
  <c r="AT118" i="40"/>
  <c r="AT123" i="40" s="1"/>
  <c r="AT126" i="40" s="1"/>
  <c r="AT119" i="40"/>
  <c r="AT124" i="40" s="1"/>
  <c r="AT120" i="40"/>
  <c r="AT125" i="40" s="1"/>
  <c r="AU118" i="40"/>
  <c r="AU123" i="40"/>
  <c r="AU119" i="40"/>
  <c r="AU124" i="40" s="1"/>
  <c r="AU120" i="40"/>
  <c r="AU125" i="40" s="1"/>
  <c r="AV118" i="40"/>
  <c r="AV123" i="40" s="1"/>
  <c r="AV119" i="40"/>
  <c r="AV124" i="40" s="1"/>
  <c r="AV120" i="40"/>
  <c r="AV125" i="40" s="1"/>
  <c r="AW118" i="40"/>
  <c r="AW123" i="40" s="1"/>
  <c r="AW119" i="40"/>
  <c r="AW124" i="40"/>
  <c r="AW120" i="40"/>
  <c r="AW125" i="40" s="1"/>
  <c r="P128" i="40"/>
  <c r="P133" i="40"/>
  <c r="P129" i="40"/>
  <c r="P134" i="40" s="1"/>
  <c r="P130" i="40"/>
  <c r="P135" i="40"/>
  <c r="Q128" i="40"/>
  <c r="Q133" i="40"/>
  <c r="Q129" i="40"/>
  <c r="Q134" i="40" s="1"/>
  <c r="Q130" i="40"/>
  <c r="Q135" i="40"/>
  <c r="Q136" i="40"/>
  <c r="R128" i="40"/>
  <c r="R133" i="40" s="1"/>
  <c r="R129" i="40"/>
  <c r="R134" i="40"/>
  <c r="R130" i="40"/>
  <c r="R135" i="40" s="1"/>
  <c r="S128" i="40"/>
  <c r="S133" i="40"/>
  <c r="S129" i="40"/>
  <c r="S134" i="40"/>
  <c r="S130" i="40"/>
  <c r="S135" i="40"/>
  <c r="T128" i="40"/>
  <c r="T133" i="40"/>
  <c r="T129" i="40"/>
  <c r="T134" i="40" s="1"/>
  <c r="T130" i="40"/>
  <c r="T135" i="40"/>
  <c r="T136" i="40"/>
  <c r="U128" i="40"/>
  <c r="U133" i="40"/>
  <c r="U129" i="40"/>
  <c r="U134" i="40"/>
  <c r="U136" i="40" s="1"/>
  <c r="U130" i="40"/>
  <c r="U135" i="40"/>
  <c r="V128" i="40"/>
  <c r="V133" i="40" s="1"/>
  <c r="V129" i="40"/>
  <c r="V134" i="40"/>
  <c r="V130" i="40"/>
  <c r="V135" i="40" s="1"/>
  <c r="W128" i="40"/>
  <c r="W133" i="40" s="1"/>
  <c r="W136" i="40" s="1"/>
  <c r="W129" i="40"/>
  <c r="W134" i="40"/>
  <c r="W130" i="40"/>
  <c r="W135" i="40" s="1"/>
  <c r="X128" i="40"/>
  <c r="X133" i="40"/>
  <c r="X129" i="40"/>
  <c r="X134" i="40" s="1"/>
  <c r="X136" i="40" s="1"/>
  <c r="X130" i="40"/>
  <c r="X135" i="40"/>
  <c r="Y128" i="40"/>
  <c r="Y133" i="40"/>
  <c r="Y129" i="40"/>
  <c r="Y134" i="40" s="1"/>
  <c r="Y136" i="40" s="1"/>
  <c r="Y130" i="40"/>
  <c r="Y135" i="40"/>
  <c r="AB128" i="40"/>
  <c r="AB133" i="40" s="1"/>
  <c r="AB129" i="40"/>
  <c r="AB134" i="40"/>
  <c r="AB130" i="40"/>
  <c r="AB135" i="40" s="1"/>
  <c r="AC128" i="40"/>
  <c r="AC133" i="40"/>
  <c r="AC129" i="40"/>
  <c r="AC134" i="40"/>
  <c r="AC130" i="40"/>
  <c r="AC135" i="40"/>
  <c r="AD128" i="40"/>
  <c r="AD133" i="40"/>
  <c r="AD129" i="40"/>
  <c r="AD134" i="40" s="1"/>
  <c r="AD130" i="40"/>
  <c r="AD135" i="40"/>
  <c r="AD136" i="40"/>
  <c r="AE128" i="40"/>
  <c r="AE133" i="40"/>
  <c r="AE129" i="40"/>
  <c r="AE134" i="40"/>
  <c r="AE136" i="40" s="1"/>
  <c r="AE130" i="40"/>
  <c r="AE135" i="40"/>
  <c r="AF128" i="40"/>
  <c r="AF133" i="40" s="1"/>
  <c r="AF129" i="40"/>
  <c r="AF134" i="40"/>
  <c r="AF130" i="40"/>
  <c r="AF135" i="40" s="1"/>
  <c r="AG128" i="40"/>
  <c r="AG133" i="40"/>
  <c r="AG129" i="40"/>
  <c r="AG134" i="40"/>
  <c r="AG130" i="40"/>
  <c r="AG135" i="40"/>
  <c r="AH128" i="40"/>
  <c r="AH133" i="40"/>
  <c r="AH129" i="40"/>
  <c r="AH134" i="40" s="1"/>
  <c r="AH136" i="40" s="1"/>
  <c r="AH130" i="40"/>
  <c r="AH135" i="40"/>
  <c r="AI128" i="40"/>
  <c r="AI133" i="40"/>
  <c r="AI129" i="40"/>
  <c r="AI134" i="40" s="1"/>
  <c r="AI136" i="40" s="1"/>
  <c r="AI130" i="40"/>
  <c r="AI135" i="40"/>
  <c r="AJ128" i="40"/>
  <c r="AJ133" i="40" s="1"/>
  <c r="AJ129" i="40"/>
  <c r="AJ134" i="40"/>
  <c r="AJ130" i="40"/>
  <c r="AJ135" i="40" s="1"/>
  <c r="AK128" i="40"/>
  <c r="AK133" i="40"/>
  <c r="AK129" i="40"/>
  <c r="AK134" i="40"/>
  <c r="AK130" i="40"/>
  <c r="AK135" i="40"/>
  <c r="AN128" i="40"/>
  <c r="AN133" i="40" s="1"/>
  <c r="AN129" i="40"/>
  <c r="AN134" i="40" s="1"/>
  <c r="AN130" i="40"/>
  <c r="AN135" i="40" s="1"/>
  <c r="AO128" i="40"/>
  <c r="AO133" i="40" s="1"/>
  <c r="AO129" i="40"/>
  <c r="AO134" i="40" s="1"/>
  <c r="AO130" i="40"/>
  <c r="AO135" i="40" s="1"/>
  <c r="AP128" i="40"/>
  <c r="AP133" i="40" s="1"/>
  <c r="AP129" i="40"/>
  <c r="AP134" i="40"/>
  <c r="AP130" i="40"/>
  <c r="AP135" i="40" s="1"/>
  <c r="AQ128" i="40"/>
  <c r="AQ133" i="40" s="1"/>
  <c r="AQ129" i="40"/>
  <c r="AQ134" i="40" s="1"/>
  <c r="AQ130" i="40"/>
  <c r="AQ135" i="40" s="1"/>
  <c r="AR128" i="40"/>
  <c r="AR133" i="40" s="1"/>
  <c r="AR129" i="40"/>
  <c r="AR134" i="40" s="1"/>
  <c r="AR130" i="40"/>
  <c r="AR135" i="40" s="1"/>
  <c r="AS128" i="40"/>
  <c r="AS133" i="40" s="1"/>
  <c r="AS129" i="40"/>
  <c r="AS134" i="40" s="1"/>
  <c r="AS130" i="40"/>
  <c r="AS135" i="40" s="1"/>
  <c r="AT128" i="40"/>
  <c r="AT133" i="40" s="1"/>
  <c r="AT129" i="40"/>
  <c r="AT134" i="40" s="1"/>
  <c r="AT130" i="40"/>
  <c r="AT135" i="40" s="1"/>
  <c r="AU128" i="40"/>
  <c r="AU133" i="40" s="1"/>
  <c r="AU129" i="40"/>
  <c r="AU134" i="40" s="1"/>
  <c r="AU130" i="40"/>
  <c r="AU135" i="40" s="1"/>
  <c r="AV128" i="40"/>
  <c r="AV133" i="40" s="1"/>
  <c r="AV129" i="40"/>
  <c r="AV134" i="40"/>
  <c r="AV130" i="40"/>
  <c r="AV135" i="40" s="1"/>
  <c r="AW128" i="40"/>
  <c r="AW133" i="40" s="1"/>
  <c r="AW129" i="40"/>
  <c r="AW134" i="40" s="1"/>
  <c r="AW130" i="40"/>
  <c r="AW135" i="40" s="1"/>
  <c r="P138" i="40"/>
  <c r="P143" i="40" s="1"/>
  <c r="P146" i="40" s="1"/>
  <c r="P139" i="40"/>
  <c r="P144" i="40"/>
  <c r="P140" i="40"/>
  <c r="P145" i="40" s="1"/>
  <c r="Q138" i="40"/>
  <c r="Q143" i="40" s="1"/>
  <c r="Q139" i="40"/>
  <c r="Q144" i="40"/>
  <c r="Q140" i="40"/>
  <c r="Q145" i="40" s="1"/>
  <c r="R138" i="40"/>
  <c r="R143" i="40"/>
  <c r="R139" i="40"/>
  <c r="R144" i="40" s="1"/>
  <c r="R146" i="40" s="1"/>
  <c r="R140" i="40"/>
  <c r="R145" i="40"/>
  <c r="S138" i="40"/>
  <c r="S143" i="40"/>
  <c r="S139" i="40"/>
  <c r="S144" i="40"/>
  <c r="S146" i="40" s="1"/>
  <c r="S140" i="40"/>
  <c r="S145" i="40"/>
  <c r="T138" i="40"/>
  <c r="T143" i="40" s="1"/>
  <c r="T139" i="40"/>
  <c r="T144" i="40"/>
  <c r="T140" i="40"/>
  <c r="T145" i="40" s="1"/>
  <c r="U138" i="40"/>
  <c r="U143" i="40" s="1"/>
  <c r="U146" i="40" s="1"/>
  <c r="U139" i="40"/>
  <c r="U144" i="40"/>
  <c r="U140" i="40"/>
  <c r="U145" i="40"/>
  <c r="V138" i="40"/>
  <c r="V143" i="40"/>
  <c r="V139" i="40"/>
  <c r="V144" i="40" s="1"/>
  <c r="V140" i="40"/>
  <c r="V145" i="40"/>
  <c r="W138" i="40"/>
  <c r="W143" i="40"/>
  <c r="W139" i="40"/>
  <c r="W144" i="40" s="1"/>
  <c r="W140" i="40"/>
  <c r="W145" i="40"/>
  <c r="W146" i="40"/>
  <c r="X138" i="40"/>
  <c r="X143" i="40" s="1"/>
  <c r="X139" i="40"/>
  <c r="X144" i="40"/>
  <c r="X140" i="40"/>
  <c r="X145" i="40" s="1"/>
  <c r="Y138" i="40"/>
  <c r="Y143" i="40"/>
  <c r="Y139" i="40"/>
  <c r="Y144" i="40"/>
  <c r="Y140" i="40"/>
  <c r="Y145" i="40"/>
  <c r="AB138" i="40"/>
  <c r="AB143" i="40"/>
  <c r="AB139" i="40"/>
  <c r="AB144" i="40" s="1"/>
  <c r="AB140" i="40"/>
  <c r="AB145" i="40"/>
  <c r="AB146" i="40"/>
  <c r="AC138" i="40"/>
  <c r="AC143" i="40"/>
  <c r="AC139" i="40"/>
  <c r="AC144" i="40"/>
  <c r="AC146" i="40" s="1"/>
  <c r="AC140" i="40"/>
  <c r="AC145" i="40"/>
  <c r="AD138" i="40"/>
  <c r="AD143" i="40" s="1"/>
  <c r="AD139" i="40"/>
  <c r="AD144" i="40"/>
  <c r="AD140" i="40"/>
  <c r="AD145" i="40" s="1"/>
  <c r="AE138" i="40"/>
  <c r="AE143" i="40" s="1"/>
  <c r="AE146" i="40" s="1"/>
  <c r="AE139" i="40"/>
  <c r="AE144" i="40"/>
  <c r="AE140" i="40"/>
  <c r="AE145" i="40" s="1"/>
  <c r="AF138" i="40"/>
  <c r="AF143" i="40"/>
  <c r="AF139" i="40"/>
  <c r="AF144" i="40" s="1"/>
  <c r="AF146" i="40" s="1"/>
  <c r="AF140" i="40"/>
  <c r="AF145" i="40"/>
  <c r="AG138" i="40"/>
  <c r="AG143" i="40"/>
  <c r="AG139" i="40"/>
  <c r="AG144" i="40" s="1"/>
  <c r="AG146" i="40" s="1"/>
  <c r="AG140" i="40"/>
  <c r="AG145" i="40"/>
  <c r="AH138" i="40"/>
  <c r="AH143" i="40" s="1"/>
  <c r="AH139" i="40"/>
  <c r="AH144" i="40"/>
  <c r="AH140" i="40"/>
  <c r="AH145" i="40" s="1"/>
  <c r="AI138" i="40"/>
  <c r="AI143" i="40"/>
  <c r="AI139" i="40"/>
  <c r="AI144" i="40"/>
  <c r="AI140" i="40"/>
  <c r="AI145" i="40"/>
  <c r="AJ138" i="40"/>
  <c r="AJ143" i="40"/>
  <c r="AJ139" i="40"/>
  <c r="AJ144" i="40" s="1"/>
  <c r="AJ140" i="40"/>
  <c r="AJ145" i="40"/>
  <c r="AJ146" i="40"/>
  <c r="AK138" i="40"/>
  <c r="AK143" i="40"/>
  <c r="AK139" i="40"/>
  <c r="AK144" i="40"/>
  <c r="AK146" i="40" s="1"/>
  <c r="AK140" i="40"/>
  <c r="AK145" i="40"/>
  <c r="AN138" i="40"/>
  <c r="AN143" i="40" s="1"/>
  <c r="AN139" i="40"/>
  <c r="AN144" i="40" s="1"/>
  <c r="AN140" i="40"/>
  <c r="AN145" i="40" s="1"/>
  <c r="AO138" i="40"/>
  <c r="AO143" i="40"/>
  <c r="AO139" i="40"/>
  <c r="AO144" i="40"/>
  <c r="AO140" i="40"/>
  <c r="AO145" i="40"/>
  <c r="AP138" i="40"/>
  <c r="AP143" i="40"/>
  <c r="AP139" i="40"/>
  <c r="AP144" i="40" s="1"/>
  <c r="AP140" i="40"/>
  <c r="AP145" i="40" s="1"/>
  <c r="AQ138" i="40"/>
  <c r="AQ143" i="40"/>
  <c r="AQ139" i="40"/>
  <c r="AQ144" i="40"/>
  <c r="AQ140" i="40"/>
  <c r="AQ145" i="40"/>
  <c r="AR138" i="40"/>
  <c r="AR143" i="40" s="1"/>
  <c r="AR139" i="40"/>
  <c r="AR144" i="40" s="1"/>
  <c r="AR146" i="40" s="1"/>
  <c r="AR140" i="40"/>
  <c r="AR145" i="40" s="1"/>
  <c r="AS138" i="40"/>
  <c r="AS143" i="40" s="1"/>
  <c r="AS139" i="40"/>
  <c r="AS144" i="40" s="1"/>
  <c r="AS140" i="40"/>
  <c r="AS145" i="40" s="1"/>
  <c r="AT138" i="40"/>
  <c r="AT143" i="40" s="1"/>
  <c r="AT139" i="40"/>
  <c r="AT144" i="40" s="1"/>
  <c r="AT140" i="40"/>
  <c r="AT145" i="40" s="1"/>
  <c r="AU138" i="40"/>
  <c r="AU143" i="40" s="1"/>
  <c r="AU139" i="40"/>
  <c r="AU144" i="40" s="1"/>
  <c r="AU140" i="40"/>
  <c r="AU145" i="40" s="1"/>
  <c r="AV138" i="40"/>
  <c r="AV143" i="40" s="1"/>
  <c r="AV139" i="40"/>
  <c r="AV144" i="40" s="1"/>
  <c r="AV140" i="40"/>
  <c r="AV145" i="40" s="1"/>
  <c r="AW138" i="40"/>
  <c r="AW143" i="40" s="1"/>
  <c r="AW139" i="40"/>
  <c r="AW144" i="40" s="1"/>
  <c r="AW140" i="40"/>
  <c r="AW145" i="40" s="1"/>
  <c r="P148" i="40"/>
  <c r="P153" i="40"/>
  <c r="P149" i="40"/>
  <c r="P154" i="40" s="1"/>
  <c r="P150" i="40"/>
  <c r="P155" i="40"/>
  <c r="P156" i="40" s="1"/>
  <c r="Q148" i="40"/>
  <c r="Q153" i="40"/>
  <c r="Q149" i="40"/>
  <c r="Q151" i="40" s="1"/>
  <c r="Q150" i="40"/>
  <c r="Q155" i="40"/>
  <c r="R148" i="40"/>
  <c r="R153" i="40" s="1"/>
  <c r="R149" i="40"/>
  <c r="R154" i="40"/>
  <c r="R150" i="40"/>
  <c r="R155" i="40" s="1"/>
  <c r="S148" i="40"/>
  <c r="S153" i="40" s="1"/>
  <c r="S149" i="40"/>
  <c r="S154" i="40"/>
  <c r="S150" i="40"/>
  <c r="S155" i="40" s="1"/>
  <c r="T148" i="40"/>
  <c r="T153" i="40"/>
  <c r="T149" i="40"/>
  <c r="T154" i="40" s="1"/>
  <c r="T150" i="40"/>
  <c r="T155" i="40"/>
  <c r="T156" i="40"/>
  <c r="U148" i="40"/>
  <c r="U153" i="40"/>
  <c r="U149" i="40"/>
  <c r="U154" i="40"/>
  <c r="U156" i="40" s="1"/>
  <c r="U150" i="40"/>
  <c r="U155" i="40"/>
  <c r="V148" i="40"/>
  <c r="V153" i="40" s="1"/>
  <c r="V156" i="40" s="1"/>
  <c r="V149" i="40"/>
  <c r="V154" i="40"/>
  <c r="V150" i="40"/>
  <c r="V155" i="40" s="1"/>
  <c r="W148" i="40"/>
  <c r="W153" i="40" s="1"/>
  <c r="W149" i="40"/>
  <c r="W154" i="40"/>
  <c r="W150" i="40"/>
  <c r="W155" i="40" s="1"/>
  <c r="X148" i="40"/>
  <c r="X153" i="40"/>
  <c r="X149" i="40"/>
  <c r="X154" i="40" s="1"/>
  <c r="X156" i="40" s="1"/>
  <c r="X150" i="40"/>
  <c r="X155" i="40"/>
  <c r="Y148" i="40"/>
  <c r="Y153" i="40"/>
  <c r="Y149" i="40"/>
  <c r="Y154" i="40"/>
  <c r="Y156" i="40" s="1"/>
  <c r="Y150" i="40"/>
  <c r="Y155" i="40"/>
  <c r="AB148" i="40"/>
  <c r="AB153" i="40" s="1"/>
  <c r="AB149" i="40"/>
  <c r="AB154" i="40"/>
  <c r="AB150" i="40"/>
  <c r="AB155" i="40" s="1"/>
  <c r="AC148" i="40"/>
  <c r="AC153" i="40"/>
  <c r="AC149" i="40"/>
  <c r="AC154" i="40"/>
  <c r="AC150" i="40"/>
  <c r="AC155" i="40"/>
  <c r="AD148" i="40"/>
  <c r="AD153" i="40"/>
  <c r="AD149" i="40"/>
  <c r="AD154" i="40" s="1"/>
  <c r="AD150" i="40"/>
  <c r="AD155" i="40"/>
  <c r="AE148" i="40"/>
  <c r="AE153" i="40"/>
  <c r="AE149" i="40"/>
  <c r="AE154" i="40" s="1"/>
  <c r="AE156" i="40" s="1"/>
  <c r="AE150" i="40"/>
  <c r="AE155" i="40"/>
  <c r="AF148" i="40"/>
  <c r="AF153" i="40" s="1"/>
  <c r="AF149" i="40"/>
  <c r="AF154" i="40"/>
  <c r="AF150" i="40"/>
  <c r="AF155" i="40" s="1"/>
  <c r="AG148" i="40"/>
  <c r="AG153" i="40"/>
  <c r="AG149" i="40"/>
  <c r="AG154" i="40"/>
  <c r="AG150" i="40"/>
  <c r="AG155" i="40"/>
  <c r="AH148" i="40"/>
  <c r="AH153" i="40"/>
  <c r="AH149" i="40"/>
  <c r="AH154" i="40" s="1"/>
  <c r="AH150" i="40"/>
  <c r="AH155" i="40"/>
  <c r="AH156" i="40"/>
  <c r="AI148" i="40"/>
  <c r="AI153" i="40"/>
  <c r="AI149" i="40"/>
  <c r="AI154" i="40"/>
  <c r="AI156" i="40" s="1"/>
  <c r="AI150" i="40"/>
  <c r="AI155" i="40"/>
  <c r="AJ148" i="40"/>
  <c r="AJ153" i="40" s="1"/>
  <c r="AJ149" i="40"/>
  <c r="AJ154" i="40"/>
  <c r="AJ150" i="40"/>
  <c r="AJ155" i="40" s="1"/>
  <c r="AK148" i="40"/>
  <c r="AK153" i="40" s="1"/>
  <c r="AK156" i="40" s="1"/>
  <c r="AK149" i="40"/>
  <c r="AK154" i="40"/>
  <c r="AK150" i="40"/>
  <c r="AK155" i="40" s="1"/>
  <c r="AN148" i="40"/>
  <c r="AN153" i="40" s="1"/>
  <c r="AN149" i="40"/>
  <c r="AN154" i="40" s="1"/>
  <c r="AN150" i="40"/>
  <c r="AN155" i="40" s="1"/>
  <c r="AO148" i="40"/>
  <c r="AO153" i="40" s="1"/>
  <c r="AO149" i="40"/>
  <c r="AO154" i="40" s="1"/>
  <c r="AO150" i="40"/>
  <c r="AO155" i="40" s="1"/>
  <c r="AP148" i="40"/>
  <c r="AP153" i="40" s="1"/>
  <c r="AP149" i="40"/>
  <c r="AP154" i="40"/>
  <c r="AP150" i="40"/>
  <c r="AP155" i="40" s="1"/>
  <c r="AQ148" i="40"/>
  <c r="AQ153" i="40" s="1"/>
  <c r="AQ149" i="40"/>
  <c r="AQ154" i="40" s="1"/>
  <c r="AQ150" i="40"/>
  <c r="AQ155" i="40" s="1"/>
  <c r="AR148" i="40"/>
  <c r="AR153" i="40" s="1"/>
  <c r="AR149" i="40"/>
  <c r="AR154" i="40" s="1"/>
  <c r="AR150" i="40"/>
  <c r="AR155" i="40"/>
  <c r="AS148" i="40"/>
  <c r="AS153" i="40" s="1"/>
  <c r="AS149" i="40"/>
  <c r="AS154" i="40" s="1"/>
  <c r="AS150" i="40"/>
  <c r="AS155" i="40" s="1"/>
  <c r="AT148" i="40"/>
  <c r="AT153" i="40" s="1"/>
  <c r="AT149" i="40"/>
  <c r="AT154" i="40" s="1"/>
  <c r="AT150" i="40"/>
  <c r="AT155" i="40" s="1"/>
  <c r="AU148" i="40"/>
  <c r="AU153" i="40"/>
  <c r="AU149" i="40"/>
  <c r="AU154" i="40" s="1"/>
  <c r="AU150" i="40"/>
  <c r="AU155" i="40" s="1"/>
  <c r="AV148" i="40"/>
  <c r="AV153" i="40" s="1"/>
  <c r="AV149" i="40"/>
  <c r="AV154" i="40" s="1"/>
  <c r="AV156" i="40" s="1"/>
  <c r="AV150" i="40"/>
  <c r="AV155" i="40" s="1"/>
  <c r="AW148" i="40"/>
  <c r="AW153" i="40" s="1"/>
  <c r="AW149" i="40"/>
  <c r="AW154" i="40" s="1"/>
  <c r="AW150" i="40"/>
  <c r="AW155" i="40" s="1"/>
  <c r="P158" i="40"/>
  <c r="P163" i="40"/>
  <c r="P159" i="40"/>
  <c r="P164" i="40" s="1"/>
  <c r="P160" i="40"/>
  <c r="P165" i="40"/>
  <c r="P166" i="40"/>
  <c r="Q158" i="40"/>
  <c r="Q163" i="40"/>
  <c r="Q159" i="40"/>
  <c r="Q164" i="40"/>
  <c r="Q166" i="40" s="1"/>
  <c r="Q160" i="40"/>
  <c r="Q165" i="40"/>
  <c r="R158" i="40"/>
  <c r="R163" i="40" s="1"/>
  <c r="R166" i="40" s="1"/>
  <c r="R159" i="40"/>
  <c r="R164" i="40"/>
  <c r="R160" i="40"/>
  <c r="R165" i="40" s="1"/>
  <c r="S158" i="40"/>
  <c r="S163" i="40" s="1"/>
  <c r="S166" i="40" s="1"/>
  <c r="S159" i="40"/>
  <c r="S164" i="40"/>
  <c r="S160" i="40"/>
  <c r="S165" i="40" s="1"/>
  <c r="T158" i="40"/>
  <c r="T163" i="40"/>
  <c r="T159" i="40"/>
  <c r="T164" i="40" s="1"/>
  <c r="T166" i="40" s="1"/>
  <c r="T160" i="40"/>
  <c r="T165" i="40"/>
  <c r="U158" i="40"/>
  <c r="U163" i="40"/>
  <c r="U159" i="40"/>
  <c r="U164" i="40" s="1"/>
  <c r="U166" i="40" s="1"/>
  <c r="U160" i="40"/>
  <c r="U165" i="40"/>
  <c r="V158" i="40"/>
  <c r="V163" i="40" s="1"/>
  <c r="V159" i="40"/>
  <c r="V164" i="40"/>
  <c r="V160" i="40"/>
  <c r="V165" i="40" s="1"/>
  <c r="W158" i="40"/>
  <c r="W163" i="40"/>
  <c r="W159" i="40"/>
  <c r="W164" i="40"/>
  <c r="W160" i="40"/>
  <c r="W165" i="40"/>
  <c r="X158" i="40"/>
  <c r="X163" i="40"/>
  <c r="X159" i="40"/>
  <c r="X164" i="40" s="1"/>
  <c r="X160" i="40"/>
  <c r="X165" i="40"/>
  <c r="X166" i="40"/>
  <c r="Y158" i="40"/>
  <c r="Y163" i="40"/>
  <c r="Y159" i="40"/>
  <c r="Y164" i="40"/>
  <c r="Y166" i="40" s="1"/>
  <c r="Y160" i="40"/>
  <c r="Y165" i="40"/>
  <c r="AB158" i="40"/>
  <c r="AB163" i="40" s="1"/>
  <c r="AB166" i="40" s="1"/>
  <c r="AB159" i="40"/>
  <c r="AB164" i="40"/>
  <c r="AB160" i="40"/>
  <c r="AB165" i="40" s="1"/>
  <c r="AC158" i="40"/>
  <c r="AC163" i="40"/>
  <c r="AC159" i="40"/>
  <c r="AC164" i="40"/>
  <c r="AC160" i="40"/>
  <c r="AC165" i="40"/>
  <c r="AD158" i="40"/>
  <c r="AD163" i="40"/>
  <c r="AD159" i="40"/>
  <c r="AD164" i="40" s="1"/>
  <c r="AD166" i="40" s="1"/>
  <c r="AD160" i="40"/>
  <c r="AD165" i="40"/>
  <c r="AE158" i="40"/>
  <c r="AE163" i="40"/>
  <c r="AE159" i="40"/>
  <c r="AE164" i="40" s="1"/>
  <c r="AE166" i="40" s="1"/>
  <c r="AE160" i="40"/>
  <c r="AE165" i="40"/>
  <c r="AF158" i="40"/>
  <c r="AF163" i="40" s="1"/>
  <c r="AF159" i="40"/>
  <c r="AF164" i="40"/>
  <c r="AF160" i="40"/>
  <c r="AF165" i="40" s="1"/>
  <c r="AG158" i="40"/>
  <c r="AG163" i="40"/>
  <c r="AG159" i="40"/>
  <c r="AG164" i="40"/>
  <c r="AG160" i="40"/>
  <c r="AG165" i="40"/>
  <c r="AH158" i="40"/>
  <c r="AH163" i="40"/>
  <c r="AH159" i="40"/>
  <c r="AH164" i="40" s="1"/>
  <c r="AH160" i="40"/>
  <c r="AH165" i="40"/>
  <c r="AH166" i="40"/>
  <c r="AI158" i="40"/>
  <c r="AI163" i="40"/>
  <c r="AI159" i="40"/>
  <c r="AI164" i="40"/>
  <c r="AI166" i="40" s="1"/>
  <c r="AI160" i="40"/>
  <c r="AI165" i="40"/>
  <c r="AJ158" i="40"/>
  <c r="AJ163" i="40" s="1"/>
  <c r="AJ166" i="40" s="1"/>
  <c r="AJ159" i="40"/>
  <c r="AJ164" i="40"/>
  <c r="AJ160" i="40"/>
  <c r="AJ165" i="40" s="1"/>
  <c r="AK158" i="40"/>
  <c r="AK163" i="40" s="1"/>
  <c r="AK166" i="40" s="1"/>
  <c r="AK159" i="40"/>
  <c r="AK164" i="40"/>
  <c r="AK160" i="40"/>
  <c r="AK165" i="40" s="1"/>
  <c r="AN158" i="40"/>
  <c r="AN163" i="40" s="1"/>
  <c r="AN159" i="40"/>
  <c r="AN164" i="40" s="1"/>
  <c r="AN160" i="40"/>
  <c r="AN165" i="40" s="1"/>
  <c r="AO158" i="40"/>
  <c r="AO163" i="40"/>
  <c r="AO159" i="40"/>
  <c r="AO164" i="40" s="1"/>
  <c r="AO160" i="40"/>
  <c r="AO165" i="40"/>
  <c r="AP158" i="40"/>
  <c r="AP163" i="40" s="1"/>
  <c r="AP159" i="40"/>
  <c r="AP164" i="40" s="1"/>
  <c r="AP160" i="40"/>
  <c r="AP165" i="40" s="1"/>
  <c r="AQ158" i="40"/>
  <c r="AQ163" i="40" s="1"/>
  <c r="AQ159" i="40"/>
  <c r="AQ164" i="40" s="1"/>
  <c r="AQ160" i="40"/>
  <c r="AQ165" i="40" s="1"/>
  <c r="AR158" i="40"/>
  <c r="AR163" i="40" s="1"/>
  <c r="AR166" i="40" s="1"/>
  <c r="AR159" i="40"/>
  <c r="AR164" i="40" s="1"/>
  <c r="AR160" i="40"/>
  <c r="AR165" i="40" s="1"/>
  <c r="AS158" i="40"/>
  <c r="AS163" i="40"/>
  <c r="AS159" i="40"/>
  <c r="AS164" i="40" s="1"/>
  <c r="AS160" i="40"/>
  <c r="AS165" i="40"/>
  <c r="AT158" i="40"/>
  <c r="AT163" i="40" s="1"/>
  <c r="AT159" i="40"/>
  <c r="AT164" i="40" s="1"/>
  <c r="AT160" i="40"/>
  <c r="AT165" i="40" s="1"/>
  <c r="AU158" i="40"/>
  <c r="AU163" i="40"/>
  <c r="AU159" i="40"/>
  <c r="AU164" i="40" s="1"/>
  <c r="AU160" i="40"/>
  <c r="AU165" i="40"/>
  <c r="AV158" i="40"/>
  <c r="AV163" i="40" s="1"/>
  <c r="AV159" i="40"/>
  <c r="AV164" i="40" s="1"/>
  <c r="AV160" i="40"/>
  <c r="AV165" i="40"/>
  <c r="AW158" i="40"/>
  <c r="AW163" i="40" s="1"/>
  <c r="AW159" i="40"/>
  <c r="AW164" i="40" s="1"/>
  <c r="AW160" i="40"/>
  <c r="AW165" i="40" s="1"/>
  <c r="P168" i="40"/>
  <c r="P173" i="40" s="1"/>
  <c r="P176" i="40" s="1"/>
  <c r="P169" i="40"/>
  <c r="P174" i="40"/>
  <c r="P170" i="40"/>
  <c r="P175" i="40" s="1"/>
  <c r="Q168" i="40"/>
  <c r="Q173" i="40" s="1"/>
  <c r="Q169" i="40"/>
  <c r="Q174" i="40"/>
  <c r="Q170" i="40"/>
  <c r="Q175" i="40" s="1"/>
  <c r="R168" i="40"/>
  <c r="R173" i="40"/>
  <c r="R169" i="40"/>
  <c r="R174" i="40" s="1"/>
  <c r="R176" i="40" s="1"/>
  <c r="R170" i="40"/>
  <c r="R175" i="40"/>
  <c r="S168" i="40"/>
  <c r="S173" i="40"/>
  <c r="S169" i="40"/>
  <c r="S174" i="40"/>
  <c r="S176" i="40" s="1"/>
  <c r="S170" i="40"/>
  <c r="S175" i="40"/>
  <c r="T168" i="40"/>
  <c r="T173" i="40" s="1"/>
  <c r="T169" i="40"/>
  <c r="T174" i="40"/>
  <c r="T170" i="40"/>
  <c r="T175" i="40" s="1"/>
  <c r="U168" i="40"/>
  <c r="U173" i="40"/>
  <c r="U169" i="40"/>
  <c r="U174" i="40"/>
  <c r="U170" i="40"/>
  <c r="U175" i="40"/>
  <c r="V168" i="40"/>
  <c r="V173" i="40"/>
  <c r="V169" i="40"/>
  <c r="V174" i="40" s="1"/>
  <c r="V170" i="40"/>
  <c r="V175" i="40"/>
  <c r="W168" i="40"/>
  <c r="W173" i="40"/>
  <c r="W169" i="40"/>
  <c r="W174" i="40" s="1"/>
  <c r="W176" i="40" s="1"/>
  <c r="W170" i="40"/>
  <c r="W175" i="40"/>
  <c r="X168" i="40"/>
  <c r="X173" i="40" s="1"/>
  <c r="X169" i="40"/>
  <c r="X174" i="40"/>
  <c r="X170" i="40"/>
  <c r="X175" i="40" s="1"/>
  <c r="Y168" i="40"/>
  <c r="Y173" i="40"/>
  <c r="Y169" i="40"/>
  <c r="Y174" i="40"/>
  <c r="Y170" i="40"/>
  <c r="Y175" i="40"/>
  <c r="AB168" i="40"/>
  <c r="AB173" i="40"/>
  <c r="AB169" i="40"/>
  <c r="AB174" i="40" s="1"/>
  <c r="AB170" i="40"/>
  <c r="AB175" i="40"/>
  <c r="AB176" i="40"/>
  <c r="AC168" i="40"/>
  <c r="AC173" i="40"/>
  <c r="AC169" i="40"/>
  <c r="AC174" i="40"/>
  <c r="AC176" i="40" s="1"/>
  <c r="AC170" i="40"/>
  <c r="AC175" i="40"/>
  <c r="AD168" i="40"/>
  <c r="AD173" i="40" s="1"/>
  <c r="AD169" i="40"/>
  <c r="AD174" i="40"/>
  <c r="AD170" i="40"/>
  <c r="AD175" i="40" s="1"/>
  <c r="AE168" i="40"/>
  <c r="AE173" i="40" s="1"/>
  <c r="AE176" i="40" s="1"/>
  <c r="AE169" i="40"/>
  <c r="AE174" i="40"/>
  <c r="AE170" i="40"/>
  <c r="AE175" i="40" s="1"/>
  <c r="AF168" i="40"/>
  <c r="AF173" i="40"/>
  <c r="AF169" i="40"/>
  <c r="AF174" i="40" s="1"/>
  <c r="AF176" i="40" s="1"/>
  <c r="AF170" i="40"/>
  <c r="AF175" i="40"/>
  <c r="AG168" i="40"/>
  <c r="AG173" i="40"/>
  <c r="AG169" i="40"/>
  <c r="AG174" i="40" s="1"/>
  <c r="AG176" i="40" s="1"/>
  <c r="AG170" i="40"/>
  <c r="AG175" i="40"/>
  <c r="AH168" i="40"/>
  <c r="AH173" i="40" s="1"/>
  <c r="AH169" i="40"/>
  <c r="AH174" i="40"/>
  <c r="AH170" i="40"/>
  <c r="AH175" i="40" s="1"/>
  <c r="AI168" i="40"/>
  <c r="AI173" i="40"/>
  <c r="AI169" i="40"/>
  <c r="AI174" i="40"/>
  <c r="AI170" i="40"/>
  <c r="AI175" i="40"/>
  <c r="AJ168" i="40"/>
  <c r="AJ173" i="40"/>
  <c r="AJ169" i="40"/>
  <c r="AJ174" i="40" s="1"/>
  <c r="AJ176" i="40" s="1"/>
  <c r="AJ170" i="40"/>
  <c r="AJ175" i="40"/>
  <c r="AK168" i="40"/>
  <c r="AK173" i="40"/>
  <c r="AK169" i="40"/>
  <c r="AK174" i="40"/>
  <c r="AK176" i="40" s="1"/>
  <c r="AK170" i="40"/>
  <c r="AK175" i="40"/>
  <c r="AN168" i="40"/>
  <c r="AN173" i="40" s="1"/>
  <c r="AN169" i="40"/>
  <c r="AN174" i="40" s="1"/>
  <c r="AN170" i="40"/>
  <c r="AN175" i="40" s="1"/>
  <c r="AO168" i="40"/>
  <c r="AO173" i="40" s="1"/>
  <c r="AO169" i="40"/>
  <c r="AO174" i="40" s="1"/>
  <c r="AO170" i="40"/>
  <c r="AP168" i="40"/>
  <c r="AP173" i="40" s="1"/>
  <c r="AP169" i="40"/>
  <c r="AP174" i="40" s="1"/>
  <c r="AP170" i="40"/>
  <c r="AP175" i="40"/>
  <c r="AQ168" i="40"/>
  <c r="AQ173" i="40" s="1"/>
  <c r="AQ169" i="40"/>
  <c r="AQ174" i="40"/>
  <c r="AQ170" i="40"/>
  <c r="AQ175" i="40" s="1"/>
  <c r="AQ176" i="40" s="1"/>
  <c r="AR168" i="40"/>
  <c r="AR173" i="40"/>
  <c r="AR169" i="40"/>
  <c r="AR174" i="40" s="1"/>
  <c r="AR170" i="40"/>
  <c r="AR175" i="40"/>
  <c r="AS168" i="40"/>
  <c r="AS173" i="40" s="1"/>
  <c r="AS176" i="40" s="1"/>
  <c r="AS169" i="40"/>
  <c r="AS174" i="40" s="1"/>
  <c r="AS170" i="40"/>
  <c r="AS175" i="40"/>
  <c r="AT168" i="40"/>
  <c r="AT173" i="40"/>
  <c r="AT169" i="40"/>
  <c r="AT174" i="40" s="1"/>
  <c r="AT176" i="40" s="1"/>
  <c r="AT170" i="40"/>
  <c r="AT175" i="40"/>
  <c r="AU168" i="40"/>
  <c r="AU173" i="40" s="1"/>
  <c r="AU176" i="40" s="1"/>
  <c r="AU169" i="40"/>
  <c r="AU174" i="40" s="1"/>
  <c r="AU170" i="40"/>
  <c r="AU175" i="40" s="1"/>
  <c r="AV168" i="40"/>
  <c r="AV173" i="40" s="1"/>
  <c r="AV169" i="40"/>
  <c r="AV174" i="40" s="1"/>
  <c r="AV170" i="40"/>
  <c r="AV175" i="40" s="1"/>
  <c r="AW168" i="40"/>
  <c r="AW173" i="40"/>
  <c r="AW169" i="40"/>
  <c r="AW174" i="40" s="1"/>
  <c r="AW170" i="40"/>
  <c r="AW175" i="40"/>
  <c r="P178" i="40"/>
  <c r="P183" i="40" s="1"/>
  <c r="P186" i="40" s="1"/>
  <c r="P179" i="40"/>
  <c r="P184" i="40"/>
  <c r="P180" i="40"/>
  <c r="P185" i="40" s="1"/>
  <c r="Q178" i="40"/>
  <c r="Q183" i="40"/>
  <c r="Q179" i="40"/>
  <c r="Q184" i="40" s="1"/>
  <c r="Q186" i="40" s="1"/>
  <c r="Q180" i="40"/>
  <c r="Q185" i="40"/>
  <c r="R178" i="40"/>
  <c r="R183" i="40"/>
  <c r="R179" i="40"/>
  <c r="R184" i="40" s="1"/>
  <c r="R186" i="40" s="1"/>
  <c r="R180" i="40"/>
  <c r="R185" i="40"/>
  <c r="S178" i="40"/>
  <c r="S183" i="40" s="1"/>
  <c r="S179" i="40"/>
  <c r="S184" i="40"/>
  <c r="S180" i="40"/>
  <c r="S185" i="40" s="1"/>
  <c r="T178" i="40"/>
  <c r="T183" i="40"/>
  <c r="T179" i="40"/>
  <c r="T184" i="40"/>
  <c r="T180" i="40"/>
  <c r="T185" i="40"/>
  <c r="U178" i="40"/>
  <c r="U183" i="40"/>
  <c r="U179" i="40"/>
  <c r="U184" i="40" s="1"/>
  <c r="U180" i="40"/>
  <c r="U185" i="40"/>
  <c r="U186" i="40"/>
  <c r="V178" i="40"/>
  <c r="V183" i="40"/>
  <c r="V179" i="40"/>
  <c r="V184" i="40"/>
  <c r="V186" i="40" s="1"/>
  <c r="V180" i="40"/>
  <c r="V185" i="40"/>
  <c r="W178" i="40"/>
  <c r="W183" i="40" s="1"/>
  <c r="W179" i="40"/>
  <c r="W184" i="40"/>
  <c r="W180" i="40"/>
  <c r="W185" i="40" s="1"/>
  <c r="X178" i="40"/>
  <c r="X183" i="40"/>
  <c r="X179" i="40"/>
  <c r="X184" i="40"/>
  <c r="X180" i="40"/>
  <c r="X185" i="40"/>
  <c r="Y178" i="40"/>
  <c r="Y183" i="40"/>
  <c r="Y179" i="40"/>
  <c r="Y184" i="40" s="1"/>
  <c r="Y186" i="40" s="1"/>
  <c r="Y180" i="40"/>
  <c r="Y185" i="40"/>
  <c r="AB178" i="40"/>
  <c r="AB183" i="40"/>
  <c r="AB179" i="40"/>
  <c r="AB184" i="40" s="1"/>
  <c r="AB186" i="40" s="1"/>
  <c r="AB180" i="40"/>
  <c r="AB185" i="40"/>
  <c r="AC178" i="40"/>
  <c r="AC183" i="40" s="1"/>
  <c r="AC179" i="40"/>
  <c r="AC184" i="40"/>
  <c r="AC180" i="40"/>
  <c r="AC185" i="40" s="1"/>
  <c r="AD178" i="40"/>
  <c r="AD183" i="40"/>
  <c r="AD179" i="40"/>
  <c r="AD184" i="40"/>
  <c r="AD180" i="40"/>
  <c r="AD185" i="40"/>
  <c r="AE178" i="40"/>
  <c r="AE183" i="40"/>
  <c r="AE179" i="40"/>
  <c r="AE184" i="40" s="1"/>
  <c r="AE180" i="40"/>
  <c r="AE185" i="40"/>
  <c r="AE186" i="40"/>
  <c r="AF178" i="40"/>
  <c r="AF183" i="40"/>
  <c r="AF179" i="40"/>
  <c r="AF184" i="40"/>
  <c r="AF186" i="40" s="1"/>
  <c r="AF180" i="40"/>
  <c r="AF185" i="40"/>
  <c r="AG178" i="40"/>
  <c r="AG183" i="40" s="1"/>
  <c r="AG186" i="40" s="1"/>
  <c r="AG179" i="40"/>
  <c r="AG184" i="40"/>
  <c r="AG180" i="40"/>
  <c r="AG185" i="40" s="1"/>
  <c r="AH178" i="40"/>
  <c r="AH183" i="40" s="1"/>
  <c r="AH186" i="40" s="1"/>
  <c r="AH179" i="40"/>
  <c r="AH184" i="40"/>
  <c r="AH180" i="40"/>
  <c r="AH185" i="40" s="1"/>
  <c r="AI178" i="40"/>
  <c r="AI183" i="40"/>
  <c r="AI179" i="40"/>
  <c r="AI184" i="40" s="1"/>
  <c r="AI180" i="40"/>
  <c r="AI185" i="40"/>
  <c r="AI186" i="40"/>
  <c r="AJ178" i="40"/>
  <c r="AJ183" i="40"/>
  <c r="AJ179" i="40"/>
  <c r="AJ184" i="40"/>
  <c r="AJ186" i="40" s="1"/>
  <c r="AJ180" i="40"/>
  <c r="AJ185" i="40"/>
  <c r="AK178" i="40"/>
  <c r="AK183" i="40" s="1"/>
  <c r="AK186" i="40" s="1"/>
  <c r="AK179" i="40"/>
  <c r="AK184" i="40"/>
  <c r="AK180" i="40"/>
  <c r="AK185" i="40" s="1"/>
  <c r="AN178" i="40"/>
  <c r="AN183" i="40" s="1"/>
  <c r="AN179" i="40"/>
  <c r="AN184" i="40" s="1"/>
  <c r="AN180" i="40"/>
  <c r="AN185" i="40" s="1"/>
  <c r="AO178" i="40"/>
  <c r="AO179" i="40"/>
  <c r="AO184" i="40" s="1"/>
  <c r="AO180" i="40"/>
  <c r="AO185" i="40"/>
  <c r="AP178" i="40"/>
  <c r="AP183" i="40" s="1"/>
  <c r="AP179" i="40"/>
  <c r="AP184" i="40" s="1"/>
  <c r="AP186" i="40" s="1"/>
  <c r="AP180" i="40"/>
  <c r="AP185" i="40" s="1"/>
  <c r="AQ178" i="40"/>
  <c r="AQ183" i="40" s="1"/>
  <c r="AQ179" i="40"/>
  <c r="AQ184" i="40" s="1"/>
  <c r="AQ180" i="40"/>
  <c r="AQ185" i="40" s="1"/>
  <c r="AR178" i="40"/>
  <c r="AR183" i="40" s="1"/>
  <c r="AR179" i="40"/>
  <c r="AR184" i="40" s="1"/>
  <c r="AR180" i="40"/>
  <c r="AR185" i="40"/>
  <c r="AS178" i="40"/>
  <c r="AS183" i="40" s="1"/>
  <c r="AS179" i="40"/>
  <c r="AS184" i="40" s="1"/>
  <c r="AS180" i="40"/>
  <c r="AS185" i="40"/>
  <c r="AT178" i="40"/>
  <c r="AT179" i="40"/>
  <c r="AT184" i="40"/>
  <c r="AT180" i="40"/>
  <c r="AT185" i="40" s="1"/>
  <c r="AU178" i="40"/>
  <c r="AU183" i="40" s="1"/>
  <c r="AU179" i="40"/>
  <c r="AU184" i="40"/>
  <c r="AU180" i="40"/>
  <c r="AU185" i="40" s="1"/>
  <c r="AV178" i="40"/>
  <c r="AV183" i="40" s="1"/>
  <c r="AV179" i="40"/>
  <c r="AV180" i="40"/>
  <c r="AV185" i="40"/>
  <c r="AW178" i="40"/>
  <c r="AW183" i="40" s="1"/>
  <c r="AW179" i="40"/>
  <c r="AW184" i="40" s="1"/>
  <c r="AW180" i="40"/>
  <c r="AW185" i="40"/>
  <c r="P188" i="40"/>
  <c r="P193" i="40"/>
  <c r="P189" i="40"/>
  <c r="P194" i="40"/>
  <c r="P196" i="40" s="1"/>
  <c r="P190" i="40"/>
  <c r="P195" i="40"/>
  <c r="Q188" i="40"/>
  <c r="Q193" i="40" s="1"/>
  <c r="Q196" i="40" s="1"/>
  <c r="Q189" i="40"/>
  <c r="Q194" i="40"/>
  <c r="Q190" i="40"/>
  <c r="Q195" i="40" s="1"/>
  <c r="R188" i="40"/>
  <c r="R193" i="40" s="1"/>
  <c r="R196" i="40" s="1"/>
  <c r="R189" i="40"/>
  <c r="R194" i="40"/>
  <c r="R190" i="40"/>
  <c r="R195" i="40" s="1"/>
  <c r="S188" i="40"/>
  <c r="S193" i="40"/>
  <c r="S189" i="40"/>
  <c r="S194" i="40" s="1"/>
  <c r="S190" i="40"/>
  <c r="S195" i="40"/>
  <c r="S196" i="40" s="1"/>
  <c r="T188" i="40"/>
  <c r="T193" i="40"/>
  <c r="T189" i="40"/>
  <c r="T194" i="40" s="1"/>
  <c r="T196" i="40" s="1"/>
  <c r="T190" i="40"/>
  <c r="T195" i="40"/>
  <c r="U188" i="40"/>
  <c r="U193" i="40" s="1"/>
  <c r="U189" i="40"/>
  <c r="U194" i="40"/>
  <c r="U190" i="40"/>
  <c r="U195" i="40" s="1"/>
  <c r="V188" i="40"/>
  <c r="V193" i="40" s="1"/>
  <c r="V196" i="40" s="1"/>
  <c r="V189" i="40"/>
  <c r="V194" i="40"/>
  <c r="V190" i="40"/>
  <c r="V195" i="40" s="1"/>
  <c r="W188" i="40"/>
  <c r="W193" i="40"/>
  <c r="W189" i="40"/>
  <c r="W194" i="40" s="1"/>
  <c r="W190" i="40"/>
  <c r="W195" i="40"/>
  <c r="W196" i="40"/>
  <c r="X188" i="40"/>
  <c r="X193" i="40"/>
  <c r="X189" i="40"/>
  <c r="X194" i="40"/>
  <c r="X196" i="40" s="1"/>
  <c r="X190" i="40"/>
  <c r="X195" i="40"/>
  <c r="Y188" i="40"/>
  <c r="Y193" i="40" s="1"/>
  <c r="Y196" i="40" s="1"/>
  <c r="Y189" i="40"/>
  <c r="Y194" i="40"/>
  <c r="Y190" i="40"/>
  <c r="Y195" i="40" s="1"/>
  <c r="AB188" i="40"/>
  <c r="AB193" i="40"/>
  <c r="AB189" i="40"/>
  <c r="AB194" i="40"/>
  <c r="AB190" i="40"/>
  <c r="AB195" i="40"/>
  <c r="AC188" i="40"/>
  <c r="AC193" i="40"/>
  <c r="AC189" i="40"/>
  <c r="AC194" i="40" s="1"/>
  <c r="AC196" i="40" s="1"/>
  <c r="AC190" i="40"/>
  <c r="AC195" i="40"/>
  <c r="AD188" i="40"/>
  <c r="AD193" i="40"/>
  <c r="AD189" i="40"/>
  <c r="AD194" i="40" s="1"/>
  <c r="AD196" i="40" s="1"/>
  <c r="AD190" i="40"/>
  <c r="AD195" i="40"/>
  <c r="AE188" i="40"/>
  <c r="AE193" i="40" s="1"/>
  <c r="AE189" i="40"/>
  <c r="AE194" i="40"/>
  <c r="AE190" i="40"/>
  <c r="AE195" i="40" s="1"/>
  <c r="AF188" i="40"/>
  <c r="AF193" i="40"/>
  <c r="AF189" i="40"/>
  <c r="AF194" i="40"/>
  <c r="AF190" i="40"/>
  <c r="AF195" i="40"/>
  <c r="AG188" i="40"/>
  <c r="AG193" i="40"/>
  <c r="AG189" i="40"/>
  <c r="AG194" i="40" s="1"/>
  <c r="AG190" i="40"/>
  <c r="AG195" i="40"/>
  <c r="AG196" i="40"/>
  <c r="AH188" i="40"/>
  <c r="AH193" i="40"/>
  <c r="AH189" i="40"/>
  <c r="AH194" i="40"/>
  <c r="AH196" i="40" s="1"/>
  <c r="AH190" i="40"/>
  <c r="AH195" i="40"/>
  <c r="AI188" i="40"/>
  <c r="AI193" i="40" s="1"/>
  <c r="AI196" i="40" s="1"/>
  <c r="AI189" i="40"/>
  <c r="AI194" i="40"/>
  <c r="AI190" i="40"/>
  <c r="AI195" i="40" s="1"/>
  <c r="AJ188" i="40"/>
  <c r="AJ193" i="40" s="1"/>
  <c r="AJ196" i="40" s="1"/>
  <c r="AJ189" i="40"/>
  <c r="AJ194" i="40"/>
  <c r="AJ190" i="40"/>
  <c r="AJ195" i="40" s="1"/>
  <c r="AK188" i="40"/>
  <c r="AK193" i="40"/>
  <c r="AK189" i="40"/>
  <c r="AK194" i="40" s="1"/>
  <c r="AK190" i="40"/>
  <c r="AK195" i="40"/>
  <c r="AK196" i="40"/>
  <c r="AN188" i="40"/>
  <c r="AN193" i="40" s="1"/>
  <c r="AN189" i="40"/>
  <c r="AN194" i="40"/>
  <c r="AN190" i="40"/>
  <c r="AN195" i="40" s="1"/>
  <c r="AO188" i="40"/>
  <c r="AO193" i="40"/>
  <c r="AO189" i="40"/>
  <c r="AO190" i="40"/>
  <c r="AO195" i="40" s="1"/>
  <c r="AP188" i="40"/>
  <c r="AP189" i="40"/>
  <c r="AP194" i="40" s="1"/>
  <c r="AP190" i="40"/>
  <c r="AP195" i="40" s="1"/>
  <c r="AQ188" i="40"/>
  <c r="AQ193" i="40"/>
  <c r="AQ189" i="40"/>
  <c r="AQ194" i="40" s="1"/>
  <c r="AQ190" i="40"/>
  <c r="AQ195" i="40"/>
  <c r="AR188" i="40"/>
  <c r="AR193" i="40" s="1"/>
  <c r="AR189" i="40"/>
  <c r="AR194" i="40" s="1"/>
  <c r="AR190" i="40"/>
  <c r="AR195" i="40" s="1"/>
  <c r="AS188" i="40"/>
  <c r="AS191" i="40" s="1"/>
  <c r="AS189" i="40"/>
  <c r="AS194" i="40" s="1"/>
  <c r="AS190" i="40"/>
  <c r="AS195" i="40" s="1"/>
  <c r="AT188" i="40"/>
  <c r="AT193" i="40"/>
  <c r="AT189" i="40"/>
  <c r="AT194" i="40" s="1"/>
  <c r="AT190" i="40"/>
  <c r="AT195" i="40"/>
  <c r="AU188" i="40"/>
  <c r="AU193" i="40" s="1"/>
  <c r="AU189" i="40"/>
  <c r="AU194" i="40"/>
  <c r="AU190" i="40"/>
  <c r="AU195" i="40" s="1"/>
  <c r="AV188" i="40"/>
  <c r="AV193" i="40" s="1"/>
  <c r="AV189" i="40"/>
  <c r="AV194" i="40"/>
  <c r="AV190" i="40"/>
  <c r="AV195" i="40" s="1"/>
  <c r="AW188" i="40"/>
  <c r="AW193" i="40" s="1"/>
  <c r="AW189" i="40"/>
  <c r="AW194" i="40" s="1"/>
  <c r="AW190" i="40"/>
  <c r="AW195" i="40"/>
  <c r="P198" i="40"/>
  <c r="P203" i="40"/>
  <c r="P199" i="40"/>
  <c r="P204" i="40"/>
  <c r="P206" i="40" s="1"/>
  <c r="P200" i="40"/>
  <c r="P205" i="40"/>
  <c r="Q198" i="40"/>
  <c r="Q203" i="40" s="1"/>
  <c r="Q199" i="40"/>
  <c r="Q204" i="40"/>
  <c r="Q200" i="40"/>
  <c r="Q205" i="40" s="1"/>
  <c r="R198" i="40"/>
  <c r="R203" i="40"/>
  <c r="R199" i="40"/>
  <c r="R204" i="40"/>
  <c r="R200" i="40"/>
  <c r="R205" i="40"/>
  <c r="S198" i="40"/>
  <c r="S203" i="40"/>
  <c r="S199" i="40"/>
  <c r="S204" i="40" s="1"/>
  <c r="S200" i="40"/>
  <c r="S205" i="40"/>
  <c r="T198" i="40"/>
  <c r="T203" i="40"/>
  <c r="T199" i="40"/>
  <c r="T204" i="40" s="1"/>
  <c r="T206" i="40" s="1"/>
  <c r="T200" i="40"/>
  <c r="T205" i="40"/>
  <c r="U198" i="40"/>
  <c r="U203" i="40" s="1"/>
  <c r="U199" i="40"/>
  <c r="U204" i="40"/>
  <c r="U200" i="40"/>
  <c r="U205" i="40" s="1"/>
  <c r="V198" i="40"/>
  <c r="V203" i="40"/>
  <c r="V199" i="40"/>
  <c r="V204" i="40"/>
  <c r="V200" i="40"/>
  <c r="V205" i="40"/>
  <c r="W198" i="40"/>
  <c r="W203" i="40"/>
  <c r="W199" i="40"/>
  <c r="W204" i="40" s="1"/>
  <c r="W200" i="40"/>
  <c r="W205" i="40"/>
  <c r="W206" i="40"/>
  <c r="X198" i="40"/>
  <c r="X203" i="40"/>
  <c r="X199" i="40"/>
  <c r="X204" i="40"/>
  <c r="X206" i="40" s="1"/>
  <c r="X200" i="40"/>
  <c r="X205" i="40"/>
  <c r="Y198" i="40"/>
  <c r="Y203" i="40" s="1"/>
  <c r="Y199" i="40"/>
  <c r="Y204" i="40"/>
  <c r="Y200" i="40"/>
  <c r="Y205" i="40" s="1"/>
  <c r="AB198" i="40"/>
  <c r="AB203" i="40" s="1"/>
  <c r="AB206" i="40" s="1"/>
  <c r="AB199" i="40"/>
  <c r="AB204" i="40"/>
  <c r="AB200" i="40"/>
  <c r="AB205" i="40" s="1"/>
  <c r="AC198" i="40"/>
  <c r="AC203" i="40"/>
  <c r="AC199" i="40"/>
  <c r="AC204" i="40" s="1"/>
  <c r="AC206" i="40" s="1"/>
  <c r="AC200" i="40"/>
  <c r="AC205" i="40"/>
  <c r="AD198" i="40"/>
  <c r="AD203" i="40"/>
  <c r="AD199" i="40"/>
  <c r="AD204" i="40"/>
  <c r="AD206" i="40" s="1"/>
  <c r="AD200" i="40"/>
  <c r="AD205" i="40"/>
  <c r="AE198" i="40"/>
  <c r="AE203" i="40" s="1"/>
  <c r="AE206" i="40" s="1"/>
  <c r="AE199" i="40"/>
  <c r="AE204" i="40"/>
  <c r="AE200" i="40"/>
  <c r="AE205" i="40" s="1"/>
  <c r="AF198" i="40"/>
  <c r="AF203" i="40"/>
  <c r="AF199" i="40"/>
  <c r="AF204" i="40"/>
  <c r="AF200" i="40"/>
  <c r="AF205" i="40"/>
  <c r="AG198" i="40"/>
  <c r="AG203" i="40"/>
  <c r="AG199" i="40"/>
  <c r="AG204" i="40" s="1"/>
  <c r="AG206" i="40" s="1"/>
  <c r="AG200" i="40"/>
  <c r="AG205" i="40"/>
  <c r="AH198" i="40"/>
  <c r="AH203" i="40"/>
  <c r="AH199" i="40"/>
  <c r="AH204" i="40"/>
  <c r="AH206" i="40" s="1"/>
  <c r="AH200" i="40"/>
  <c r="AH205" i="40"/>
  <c r="AI198" i="40"/>
  <c r="AI203" i="40" s="1"/>
  <c r="AI199" i="40"/>
  <c r="AI204" i="40"/>
  <c r="AI200" i="40"/>
  <c r="AI205" i="40" s="1"/>
  <c r="AJ198" i="40"/>
  <c r="AJ203" i="40"/>
  <c r="AJ199" i="40"/>
  <c r="AJ204" i="40"/>
  <c r="AJ200" i="40"/>
  <c r="AJ205" i="40"/>
  <c r="AK198" i="40"/>
  <c r="AK203" i="40"/>
  <c r="AK199" i="40"/>
  <c r="AK204" i="40" s="1"/>
  <c r="AK200" i="40"/>
  <c r="AK205" i="40"/>
  <c r="AN198" i="40"/>
  <c r="AN203" i="40" s="1"/>
  <c r="AN199" i="40"/>
  <c r="AN204" i="40"/>
  <c r="AN200" i="40"/>
  <c r="AN205" i="40" s="1"/>
  <c r="AO198" i="40"/>
  <c r="AO203" i="40" s="1"/>
  <c r="AO199" i="40"/>
  <c r="AO204" i="40"/>
  <c r="AO200" i="40"/>
  <c r="AO205" i="40" s="1"/>
  <c r="AP198" i="40"/>
  <c r="AP203" i="40"/>
  <c r="AP199" i="40"/>
  <c r="AP201" i="40" s="1"/>
  <c r="AP200" i="40"/>
  <c r="AP205" i="40" s="1"/>
  <c r="AQ198" i="40"/>
  <c r="AQ199" i="40"/>
  <c r="AQ204" i="40" s="1"/>
  <c r="AQ200" i="40"/>
  <c r="AQ205" i="40" s="1"/>
  <c r="AR198" i="40"/>
  <c r="AR203" i="40"/>
  <c r="AR199" i="40"/>
  <c r="AR204" i="40" s="1"/>
  <c r="AR200" i="40"/>
  <c r="AR205" i="40"/>
  <c r="AS198" i="40"/>
  <c r="AS203" i="40" s="1"/>
  <c r="AS199" i="40"/>
  <c r="AS204" i="40" s="1"/>
  <c r="AS200" i="40"/>
  <c r="AS205" i="40" s="1"/>
  <c r="AT198" i="40"/>
  <c r="AT203" i="40"/>
  <c r="AT199" i="40"/>
  <c r="AT204" i="40"/>
  <c r="AT200" i="40"/>
  <c r="AT205" i="40"/>
  <c r="AU198" i="40"/>
  <c r="AU203" i="40"/>
  <c r="AU199" i="40"/>
  <c r="AU204" i="40" s="1"/>
  <c r="AU200" i="40"/>
  <c r="AU205" i="40" s="1"/>
  <c r="AV198" i="40"/>
  <c r="AV203" i="40"/>
  <c r="AV199" i="40"/>
  <c r="AV204" i="40" s="1"/>
  <c r="AV200" i="40"/>
  <c r="AV205" i="40" s="1"/>
  <c r="AW198" i="40"/>
  <c r="AW203" i="40" s="1"/>
  <c r="AW199" i="40"/>
  <c r="AW204" i="40" s="1"/>
  <c r="AW200" i="40"/>
  <c r="AW205" i="40" s="1"/>
  <c r="P208" i="40"/>
  <c r="P213" i="40"/>
  <c r="P209" i="40"/>
  <c r="P214" i="40" s="1"/>
  <c r="P210" i="40"/>
  <c r="P215" i="40"/>
  <c r="P216" i="40" s="1"/>
  <c r="Q208" i="40"/>
  <c r="Q213" i="40"/>
  <c r="Q209" i="40"/>
  <c r="Q214" i="40" s="1"/>
  <c r="Q216" i="40" s="1"/>
  <c r="Q210" i="40"/>
  <c r="Q215" i="40"/>
  <c r="R208" i="40"/>
  <c r="R213" i="40" s="1"/>
  <c r="R209" i="40"/>
  <c r="R214" i="40"/>
  <c r="R210" i="40"/>
  <c r="R215" i="40" s="1"/>
  <c r="S208" i="40"/>
  <c r="S213" i="40" s="1"/>
  <c r="S209" i="40"/>
  <c r="S214" i="40"/>
  <c r="S210" i="40"/>
  <c r="S215" i="40" s="1"/>
  <c r="T208" i="40"/>
  <c r="T213" i="40"/>
  <c r="T209" i="40"/>
  <c r="T214" i="40" s="1"/>
  <c r="T216" i="40" s="1"/>
  <c r="T210" i="40"/>
  <c r="T215" i="40"/>
  <c r="U208" i="40"/>
  <c r="U213" i="40"/>
  <c r="U209" i="40"/>
  <c r="U214" i="40" s="1"/>
  <c r="U216" i="40" s="1"/>
  <c r="U210" i="40"/>
  <c r="U215" i="40"/>
  <c r="V208" i="40"/>
  <c r="V213" i="40" s="1"/>
  <c r="V209" i="40"/>
  <c r="V214" i="40"/>
  <c r="V210" i="40"/>
  <c r="V215" i="40" s="1"/>
  <c r="W208" i="40"/>
  <c r="W213" i="40" s="1"/>
  <c r="W216" i="40" s="1"/>
  <c r="W209" i="40"/>
  <c r="W214" i="40"/>
  <c r="W210" i="40"/>
  <c r="W215" i="40" s="1"/>
  <c r="X208" i="40"/>
  <c r="X213" i="40"/>
  <c r="X209" i="40"/>
  <c r="X214" i="40" s="1"/>
  <c r="X210" i="40"/>
  <c r="X215" i="40"/>
  <c r="X216" i="40"/>
  <c r="Y208" i="40"/>
  <c r="Y213" i="40"/>
  <c r="Y209" i="40"/>
  <c r="Y214" i="40"/>
  <c r="Y216" i="40" s="1"/>
  <c r="Y210" i="40"/>
  <c r="Y215" i="40"/>
  <c r="AB208" i="40"/>
  <c r="AB213" i="40" s="1"/>
  <c r="AB216" i="40" s="1"/>
  <c r="AB209" i="40"/>
  <c r="AB214" i="40"/>
  <c r="AB210" i="40"/>
  <c r="AB215" i="40" s="1"/>
  <c r="AC208" i="40"/>
  <c r="AC213" i="40" s="1"/>
  <c r="AC216" i="40" s="1"/>
  <c r="AC209" i="40"/>
  <c r="AC214" i="40"/>
  <c r="AC210" i="40"/>
  <c r="AC215" i="40" s="1"/>
  <c r="AD208" i="40"/>
  <c r="AD213" i="40"/>
  <c r="AD209" i="40"/>
  <c r="AD214" i="40" s="1"/>
  <c r="AD216" i="40" s="1"/>
  <c r="AD210" i="40"/>
  <c r="AD215" i="40"/>
  <c r="AE208" i="40"/>
  <c r="AE213" i="40"/>
  <c r="AE209" i="40"/>
  <c r="AE214" i="40" s="1"/>
  <c r="AE210" i="40"/>
  <c r="AE215" i="40"/>
  <c r="AE216" i="40"/>
  <c r="AF208" i="40"/>
  <c r="AF213" i="40" s="1"/>
  <c r="AF209" i="40"/>
  <c r="AF214" i="40"/>
  <c r="AF210" i="40"/>
  <c r="AF215" i="40" s="1"/>
  <c r="AG208" i="40"/>
  <c r="AG213" i="40"/>
  <c r="AG209" i="40"/>
  <c r="AG214" i="40"/>
  <c r="AG210" i="40"/>
  <c r="AG215" i="40"/>
  <c r="AH208" i="40"/>
  <c r="AH213" i="40"/>
  <c r="AH209" i="40"/>
  <c r="AH214" i="40" s="1"/>
  <c r="AH210" i="40"/>
  <c r="AH215" i="40"/>
  <c r="AH216" i="40"/>
  <c r="AI208" i="40"/>
  <c r="AI213" i="40"/>
  <c r="AI209" i="40"/>
  <c r="AI214" i="40"/>
  <c r="AI216" i="40" s="1"/>
  <c r="AI210" i="40"/>
  <c r="AI215" i="40"/>
  <c r="AJ208" i="40"/>
  <c r="AJ213" i="40" s="1"/>
  <c r="AJ216" i="40" s="1"/>
  <c r="AJ209" i="40"/>
  <c r="AJ214" i="40"/>
  <c r="AJ210" i="40"/>
  <c r="AJ215" i="40" s="1"/>
  <c r="AK208" i="40"/>
  <c r="AK213" i="40" s="1"/>
  <c r="AK216" i="40" s="1"/>
  <c r="AK209" i="40"/>
  <c r="AK214" i="40"/>
  <c r="AK210" i="40"/>
  <c r="AK215" i="40" s="1"/>
  <c r="AN208" i="40"/>
  <c r="AN213" i="40"/>
  <c r="AN209" i="40"/>
  <c r="AN214" i="40" s="1"/>
  <c r="AN216" i="40" s="1"/>
  <c r="AN210" i="40"/>
  <c r="AN215" i="40"/>
  <c r="AO208" i="40"/>
  <c r="AO209" i="40"/>
  <c r="AO214" i="40" s="1"/>
  <c r="AO210" i="40"/>
  <c r="AO215" i="40" s="1"/>
  <c r="AP208" i="40"/>
  <c r="AP213" i="40" s="1"/>
  <c r="AP209" i="40"/>
  <c r="AP214" i="40" s="1"/>
  <c r="AP210" i="40"/>
  <c r="AP215" i="40" s="1"/>
  <c r="AQ208" i="40"/>
  <c r="AQ213" i="40"/>
  <c r="AQ209" i="40"/>
  <c r="AQ210" i="40"/>
  <c r="AQ215" i="40"/>
  <c r="AR208" i="40"/>
  <c r="AR213" i="40" s="1"/>
  <c r="AR216" i="40" s="1"/>
  <c r="AR209" i="40"/>
  <c r="AR214" i="40" s="1"/>
  <c r="AR210" i="40"/>
  <c r="AR215" i="40"/>
  <c r="AS208" i="40"/>
  <c r="AS213" i="40" s="1"/>
  <c r="AS209" i="40"/>
  <c r="AS210" i="40"/>
  <c r="AS215" i="40" s="1"/>
  <c r="AT208" i="40"/>
  <c r="AT213" i="40" s="1"/>
  <c r="AT209" i="40"/>
  <c r="AT214" i="40"/>
  <c r="AT210" i="40"/>
  <c r="AT215" i="40" s="1"/>
  <c r="AU208" i="40"/>
  <c r="AU213" i="40" s="1"/>
  <c r="AU209" i="40"/>
  <c r="AU214" i="40"/>
  <c r="AU210" i="40"/>
  <c r="AU215" i="40" s="1"/>
  <c r="AV208" i="40"/>
  <c r="AV213" i="40"/>
  <c r="AV209" i="40"/>
  <c r="AV214" i="40" s="1"/>
  <c r="AV216" i="40" s="1"/>
  <c r="AV210" i="40"/>
  <c r="AV215" i="40" s="1"/>
  <c r="AW208" i="40"/>
  <c r="AW213" i="40" s="1"/>
  <c r="AW209" i="40"/>
  <c r="AW214" i="40" s="1"/>
  <c r="AW210" i="40"/>
  <c r="AW215" i="40" s="1"/>
  <c r="P218" i="40"/>
  <c r="P223" i="40"/>
  <c r="P219" i="40"/>
  <c r="P220" i="40"/>
  <c r="P225" i="40"/>
  <c r="Q218" i="40"/>
  <c r="Q223" i="40"/>
  <c r="Q219" i="40"/>
  <c r="Q224" i="40"/>
  <c r="Q226" i="40" s="1"/>
  <c r="Q220" i="40"/>
  <c r="Q225" i="40"/>
  <c r="R218" i="40"/>
  <c r="R223" i="40" s="1"/>
  <c r="R226" i="40" s="1"/>
  <c r="R219" i="40"/>
  <c r="R224" i="40"/>
  <c r="R220" i="40"/>
  <c r="R225" i="40" s="1"/>
  <c r="S218" i="40"/>
  <c r="S223" i="40" s="1"/>
  <c r="S226" i="40" s="1"/>
  <c r="S219" i="40"/>
  <c r="S224" i="40"/>
  <c r="S220" i="40"/>
  <c r="S225" i="40" s="1"/>
  <c r="T218" i="40"/>
  <c r="T223" i="40"/>
  <c r="T219" i="40"/>
  <c r="T224" i="40" s="1"/>
  <c r="T226" i="40" s="1"/>
  <c r="T220" i="40"/>
  <c r="T225" i="40"/>
  <c r="U218" i="40"/>
  <c r="U223" i="40"/>
  <c r="U219" i="40"/>
  <c r="U224" i="40"/>
  <c r="U226" i="40" s="1"/>
  <c r="U220" i="40"/>
  <c r="U225" i="40"/>
  <c r="V218" i="40"/>
  <c r="V223" i="40" s="1"/>
  <c r="V219" i="40"/>
  <c r="V224" i="40"/>
  <c r="V220" i="40"/>
  <c r="V225" i="40" s="1"/>
  <c r="W218" i="40"/>
  <c r="W223" i="40" s="1"/>
  <c r="W219" i="40"/>
  <c r="W224" i="40"/>
  <c r="W220" i="40"/>
  <c r="W225" i="40" s="1"/>
  <c r="X218" i="40"/>
  <c r="X223" i="40"/>
  <c r="X219" i="40"/>
  <c r="X224" i="40" s="1"/>
  <c r="X220" i="40"/>
  <c r="X225" i="40"/>
  <c r="Y218" i="40"/>
  <c r="Y223" i="40"/>
  <c r="Y219" i="40"/>
  <c r="Y224" i="40" s="1"/>
  <c r="Y220" i="40"/>
  <c r="Y225" i="40"/>
  <c r="Y226" i="40"/>
  <c r="AB218" i="40"/>
  <c r="AB223" i="40" s="1"/>
  <c r="AB219" i="40"/>
  <c r="AB224" i="40"/>
  <c r="AB220" i="40"/>
  <c r="AB225" i="40" s="1"/>
  <c r="AC218" i="40"/>
  <c r="AC223" i="40"/>
  <c r="AC219" i="40"/>
  <c r="AC224" i="40"/>
  <c r="AC220" i="40"/>
  <c r="AC225" i="40"/>
  <c r="AD218" i="40"/>
  <c r="AD223" i="40"/>
  <c r="AD219" i="40"/>
  <c r="AD224" i="40" s="1"/>
  <c r="AD220" i="40"/>
  <c r="AD225" i="40"/>
  <c r="AD226" i="40"/>
  <c r="AE218" i="40"/>
  <c r="AE223" i="40"/>
  <c r="AE219" i="40"/>
  <c r="AE224" i="40"/>
  <c r="AE226" i="40" s="1"/>
  <c r="AE220" i="40"/>
  <c r="AE225" i="40"/>
  <c r="AF218" i="40"/>
  <c r="AF223" i="40" s="1"/>
  <c r="AF219" i="40"/>
  <c r="AF224" i="40"/>
  <c r="AF220" i="40"/>
  <c r="AF225" i="40" s="1"/>
  <c r="AG218" i="40"/>
  <c r="AG223" i="40" s="1"/>
  <c r="AG226" i="40" s="1"/>
  <c r="AG219" i="40"/>
  <c r="AG224" i="40"/>
  <c r="AG220" i="40"/>
  <c r="AG225" i="40" s="1"/>
  <c r="AH218" i="40"/>
  <c r="AH223" i="40"/>
  <c r="AH219" i="40"/>
  <c r="AH224" i="40" s="1"/>
  <c r="AH226" i="40" s="1"/>
  <c r="AH220" i="40"/>
  <c r="AH225" i="40"/>
  <c r="AI218" i="40"/>
  <c r="AI223" i="40"/>
  <c r="AI219" i="40"/>
  <c r="AI224" i="40" s="1"/>
  <c r="AI226" i="40" s="1"/>
  <c r="AI220" i="40"/>
  <c r="AI225" i="40"/>
  <c r="AJ218" i="40"/>
  <c r="AJ223" i="40" s="1"/>
  <c r="AJ219" i="40"/>
  <c r="AJ224" i="40"/>
  <c r="AJ220" i="40"/>
  <c r="AJ225" i="40" s="1"/>
  <c r="AK218" i="40"/>
  <c r="AK223" i="40"/>
  <c r="AK219" i="40"/>
  <c r="AK224" i="40"/>
  <c r="AK220" i="40"/>
  <c r="AK225" i="40"/>
  <c r="AN218" i="40"/>
  <c r="AN223" i="40"/>
  <c r="AN219" i="40"/>
  <c r="AN224" i="40" s="1"/>
  <c r="AN220" i="40"/>
  <c r="AN225" i="40"/>
  <c r="AO218" i="40"/>
  <c r="AO223" i="40" s="1"/>
  <c r="AO219" i="40"/>
  <c r="AO224" i="40" s="1"/>
  <c r="AO220" i="40"/>
  <c r="AO225" i="40"/>
  <c r="AP218" i="40"/>
  <c r="AP223" i="40" s="1"/>
  <c r="AP219" i="40"/>
  <c r="AP224" i="40"/>
  <c r="AP220" i="40"/>
  <c r="AP225" i="40" s="1"/>
  <c r="AQ218" i="40"/>
  <c r="AQ223" i="40" s="1"/>
  <c r="AQ219" i="40"/>
  <c r="AQ220" i="40"/>
  <c r="AQ225" i="40" s="1"/>
  <c r="AR218" i="40"/>
  <c r="AR223" i="40" s="1"/>
  <c r="AR219" i="40"/>
  <c r="AR224" i="40"/>
  <c r="AR220" i="40"/>
  <c r="AR225" i="40" s="1"/>
  <c r="AS218" i="40"/>
  <c r="AS223" i="40"/>
  <c r="AS219" i="40"/>
  <c r="AS224" i="40" s="1"/>
  <c r="AS220" i="40"/>
  <c r="AT218" i="40"/>
  <c r="AT223" i="40"/>
  <c r="AT219" i="40"/>
  <c r="AT221" i="40" s="1"/>
  <c r="AT220" i="40"/>
  <c r="AT225" i="40"/>
  <c r="AU218" i="40"/>
  <c r="AU223" i="40" s="1"/>
  <c r="AU226" i="40" s="1"/>
  <c r="AU219" i="40"/>
  <c r="AU224" i="40" s="1"/>
  <c r="AU220" i="40"/>
  <c r="AU225" i="40" s="1"/>
  <c r="AV218" i="40"/>
  <c r="AV219" i="40"/>
  <c r="AV224" i="40" s="1"/>
  <c r="AV220" i="40"/>
  <c r="AV225" i="40" s="1"/>
  <c r="AW218" i="40"/>
  <c r="AW223" i="40" s="1"/>
  <c r="AW219" i="40"/>
  <c r="AW224" i="40" s="1"/>
  <c r="AW220" i="40"/>
  <c r="AW225" i="40"/>
  <c r="P228" i="40"/>
  <c r="P233" i="40" s="1"/>
  <c r="P229" i="40"/>
  <c r="P234" i="40"/>
  <c r="P230" i="40"/>
  <c r="P235" i="40" s="1"/>
  <c r="Q228" i="40"/>
  <c r="Q233" i="40"/>
  <c r="Q229" i="40"/>
  <c r="Q234" i="40"/>
  <c r="Q230" i="40"/>
  <c r="Q235" i="40"/>
  <c r="R228" i="40"/>
  <c r="R233" i="40"/>
  <c r="R229" i="40"/>
  <c r="R234" i="40" s="1"/>
  <c r="R230" i="40"/>
  <c r="R235" i="40"/>
  <c r="R236" i="40"/>
  <c r="S228" i="40"/>
  <c r="S233" i="40"/>
  <c r="S229" i="40"/>
  <c r="S234" i="40"/>
  <c r="S236" i="40" s="1"/>
  <c r="S230" i="40"/>
  <c r="S235" i="40"/>
  <c r="T228" i="40"/>
  <c r="T233" i="40" s="1"/>
  <c r="T229" i="40"/>
  <c r="T234" i="40"/>
  <c r="T230" i="40"/>
  <c r="T235" i="40" s="1"/>
  <c r="U228" i="40"/>
  <c r="U233" i="40"/>
  <c r="U229" i="40"/>
  <c r="U234" i="40"/>
  <c r="U230" i="40"/>
  <c r="U235" i="40"/>
  <c r="V228" i="40"/>
  <c r="V233" i="40"/>
  <c r="V229" i="40"/>
  <c r="V234" i="40" s="1"/>
  <c r="V230" i="40"/>
  <c r="V235" i="40"/>
  <c r="W228" i="40"/>
  <c r="W233" i="40"/>
  <c r="W229" i="40"/>
  <c r="W234" i="40" s="1"/>
  <c r="W236" i="40" s="1"/>
  <c r="W230" i="40"/>
  <c r="W235" i="40"/>
  <c r="X228" i="40"/>
  <c r="X233" i="40" s="1"/>
  <c r="X229" i="40"/>
  <c r="X234" i="40"/>
  <c r="X230" i="40"/>
  <c r="X235" i="40" s="1"/>
  <c r="Y228" i="40"/>
  <c r="Y233" i="40"/>
  <c r="Y229" i="40"/>
  <c r="Y234" i="40"/>
  <c r="Y230" i="40"/>
  <c r="Y235" i="40"/>
  <c r="AB228" i="40"/>
  <c r="AB233" i="40"/>
  <c r="AB229" i="40"/>
  <c r="AB234" i="40" s="1"/>
  <c r="AB230" i="40"/>
  <c r="AB235" i="40"/>
  <c r="AB236" i="40" s="1"/>
  <c r="AC228" i="40"/>
  <c r="AC233" i="40"/>
  <c r="AC229" i="40"/>
  <c r="AC234" i="40" s="1"/>
  <c r="AC236" i="40" s="1"/>
  <c r="AC230" i="40"/>
  <c r="AC235" i="40"/>
  <c r="AD228" i="40"/>
  <c r="AD233" i="40" s="1"/>
  <c r="AD229" i="40"/>
  <c r="AD234" i="40"/>
  <c r="AD230" i="40"/>
  <c r="AD235" i="40" s="1"/>
  <c r="AE228" i="40"/>
  <c r="AE233" i="40" s="1"/>
  <c r="AE229" i="40"/>
  <c r="AE234" i="40"/>
  <c r="AE230" i="40"/>
  <c r="AE235" i="40" s="1"/>
  <c r="AF228" i="40"/>
  <c r="AF233" i="40"/>
  <c r="AF229" i="40"/>
  <c r="AF234" i="40" s="1"/>
  <c r="AF230" i="40"/>
  <c r="AF235" i="40"/>
  <c r="AF236" i="40"/>
  <c r="AG228" i="40"/>
  <c r="AG233" i="40"/>
  <c r="AG229" i="40"/>
  <c r="AG234" i="40"/>
  <c r="AG236" i="40" s="1"/>
  <c r="AG230" i="40"/>
  <c r="AG235" i="40"/>
  <c r="AH228" i="40"/>
  <c r="AH233" i="40" s="1"/>
  <c r="AH236" i="40" s="1"/>
  <c r="AH229" i="40"/>
  <c r="AH234" i="40"/>
  <c r="AH230" i="40"/>
  <c r="AH235" i="40" s="1"/>
  <c r="AI228" i="40"/>
  <c r="AI233" i="40" s="1"/>
  <c r="AI236" i="40" s="1"/>
  <c r="AI229" i="40"/>
  <c r="AI234" i="40"/>
  <c r="AI230" i="40"/>
  <c r="AI235" i="40" s="1"/>
  <c r="AJ228" i="40"/>
  <c r="AJ233" i="40"/>
  <c r="AJ229" i="40"/>
  <c r="AJ234" i="40" s="1"/>
  <c r="AJ236" i="40" s="1"/>
  <c r="AJ230" i="40"/>
  <c r="AJ235" i="40"/>
  <c r="AK228" i="40"/>
  <c r="AK233" i="40"/>
  <c r="AK229" i="40"/>
  <c r="AK234" i="40"/>
  <c r="AK236" i="40" s="1"/>
  <c r="AK230" i="40"/>
  <c r="AK235" i="40"/>
  <c r="AN228" i="40"/>
  <c r="AN233" i="40" s="1"/>
  <c r="AN229" i="40"/>
  <c r="AN234" i="40" s="1"/>
  <c r="AN230" i="40"/>
  <c r="AN235" i="40" s="1"/>
  <c r="AO228" i="40"/>
  <c r="AO233" i="40"/>
  <c r="AO229" i="40"/>
  <c r="AO234" i="40"/>
  <c r="AO230" i="40"/>
  <c r="AO235" i="40"/>
  <c r="AP228" i="40"/>
  <c r="AP233" i="40" s="1"/>
  <c r="AP229" i="40"/>
  <c r="AP234" i="40" s="1"/>
  <c r="AP230" i="40"/>
  <c r="AP235" i="40" s="1"/>
  <c r="AQ228" i="40"/>
  <c r="AQ233" i="40" s="1"/>
  <c r="AQ229" i="40"/>
  <c r="AQ234" i="40" s="1"/>
  <c r="AQ230" i="40"/>
  <c r="AQ235" i="40" s="1"/>
  <c r="AR228" i="40"/>
  <c r="AR233" i="40" s="1"/>
  <c r="AR229" i="40"/>
  <c r="AR234" i="40" s="1"/>
  <c r="AR230" i="40"/>
  <c r="AR235" i="40" s="1"/>
  <c r="AS228" i="40"/>
  <c r="AS233" i="40" s="1"/>
  <c r="AS229" i="40"/>
  <c r="AS234" i="40"/>
  <c r="AS230" i="40"/>
  <c r="AS235" i="40" s="1"/>
  <c r="AT228" i="40"/>
  <c r="AT233" i="40" s="1"/>
  <c r="AT229" i="40"/>
  <c r="AT234" i="40" s="1"/>
  <c r="AT230" i="40"/>
  <c r="AT235" i="40" s="1"/>
  <c r="AU228" i="40"/>
  <c r="AU233" i="40" s="1"/>
  <c r="AU229" i="40"/>
  <c r="AU234" i="40"/>
  <c r="AU230" i="40"/>
  <c r="AU235" i="40" s="1"/>
  <c r="AV228" i="40"/>
  <c r="AV233" i="40" s="1"/>
  <c r="AV229" i="40"/>
  <c r="AV234" i="40" s="1"/>
  <c r="AV230" i="40"/>
  <c r="AV235" i="40" s="1"/>
  <c r="AW228" i="40"/>
  <c r="AW233" i="40" s="1"/>
  <c r="AW229" i="40"/>
  <c r="AW234" i="40"/>
  <c r="AW230" i="40"/>
  <c r="AW235" i="40" s="1"/>
  <c r="P238" i="40"/>
  <c r="P243" i="40"/>
  <c r="P239" i="40"/>
  <c r="P244" i="40" s="1"/>
  <c r="P240" i="40"/>
  <c r="P245" i="40"/>
  <c r="P246" i="40" s="1"/>
  <c r="Q238" i="40"/>
  <c r="Q243" i="40"/>
  <c r="Q239" i="40"/>
  <c r="Q244" i="40" s="1"/>
  <c r="Q246" i="40" s="1"/>
  <c r="Q240" i="40"/>
  <c r="Q245" i="40"/>
  <c r="R238" i="40"/>
  <c r="R243" i="40" s="1"/>
  <c r="R239" i="40"/>
  <c r="R244" i="40"/>
  <c r="R240" i="40"/>
  <c r="R245" i="40" s="1"/>
  <c r="S238" i="40"/>
  <c r="S243" i="40" s="1"/>
  <c r="S239" i="40"/>
  <c r="S244" i="40"/>
  <c r="S240" i="40"/>
  <c r="S245" i="40" s="1"/>
  <c r="T238" i="40"/>
  <c r="T243" i="40"/>
  <c r="T239" i="40"/>
  <c r="T244" i="40" s="1"/>
  <c r="T240" i="40"/>
  <c r="T245" i="40"/>
  <c r="T246" i="40" s="1"/>
  <c r="U238" i="40"/>
  <c r="U243" i="40"/>
  <c r="U239" i="40"/>
  <c r="U244" i="40" s="1"/>
  <c r="U246" i="40" s="1"/>
  <c r="U240" i="40"/>
  <c r="U245" i="40"/>
  <c r="V238" i="40"/>
  <c r="V243" i="40" s="1"/>
  <c r="V239" i="40"/>
  <c r="V244" i="40"/>
  <c r="V240" i="40"/>
  <c r="V245" i="40" s="1"/>
  <c r="W238" i="40"/>
  <c r="W243" i="40" s="1"/>
  <c r="W239" i="40"/>
  <c r="W244" i="40"/>
  <c r="W240" i="40"/>
  <c r="W245" i="40" s="1"/>
  <c r="X238" i="40"/>
  <c r="X243" i="40"/>
  <c r="X239" i="40"/>
  <c r="X244" i="40" s="1"/>
  <c r="X240" i="40"/>
  <c r="X245" i="40"/>
  <c r="X246" i="40"/>
  <c r="Y238" i="40"/>
  <c r="Y243" i="40"/>
  <c r="Y239" i="40"/>
  <c r="Y244" i="40"/>
  <c r="Y246" i="40" s="1"/>
  <c r="Y240" i="40"/>
  <c r="Y245" i="40"/>
  <c r="AB238" i="40"/>
  <c r="AB243" i="40" s="1"/>
  <c r="AB246" i="40" s="1"/>
  <c r="AB239" i="40"/>
  <c r="AB244" i="40"/>
  <c r="AB240" i="40"/>
  <c r="AB245" i="40" s="1"/>
  <c r="AC238" i="40"/>
  <c r="AC243" i="40" s="1"/>
  <c r="AC246" i="40" s="1"/>
  <c r="AC239" i="40"/>
  <c r="AC244" i="40"/>
  <c r="AC240" i="40"/>
  <c r="AC245" i="40" s="1"/>
  <c r="AD238" i="40"/>
  <c r="AD243" i="40"/>
  <c r="AD239" i="40"/>
  <c r="AD244" i="40" s="1"/>
  <c r="AD246" i="40" s="1"/>
  <c r="AD240" i="40"/>
  <c r="AD245" i="40"/>
  <c r="AE238" i="40"/>
  <c r="AE243" i="40"/>
  <c r="AE239" i="40"/>
  <c r="AE244" i="40" s="1"/>
  <c r="AE240" i="40"/>
  <c r="AE245" i="40"/>
  <c r="AE246" i="40"/>
  <c r="AF238" i="40"/>
  <c r="AF243" i="40" s="1"/>
  <c r="AF239" i="40"/>
  <c r="AF244" i="40"/>
  <c r="AF240" i="40"/>
  <c r="AF245" i="40" s="1"/>
  <c r="AG238" i="40"/>
  <c r="AG243" i="40"/>
  <c r="AG239" i="40"/>
  <c r="AG244" i="40"/>
  <c r="AG240" i="40"/>
  <c r="AG245" i="40"/>
  <c r="AH238" i="40"/>
  <c r="AH243" i="40"/>
  <c r="AH239" i="40"/>
  <c r="AH244" i="40" s="1"/>
  <c r="AH240" i="40"/>
  <c r="AH245" i="40"/>
  <c r="AH246" i="40"/>
  <c r="AI238" i="40"/>
  <c r="AI243" i="40"/>
  <c r="AI239" i="40"/>
  <c r="AI244" i="40"/>
  <c r="AI246" i="40" s="1"/>
  <c r="AI240" i="40"/>
  <c r="AI245" i="40"/>
  <c r="AJ238" i="40"/>
  <c r="AJ243" i="40" s="1"/>
  <c r="AJ246" i="40" s="1"/>
  <c r="AJ239" i="40"/>
  <c r="AJ244" i="40"/>
  <c r="AJ240" i="40"/>
  <c r="AJ245" i="40" s="1"/>
  <c r="AK238" i="40"/>
  <c r="AK243" i="40" s="1"/>
  <c r="AK246" i="40" s="1"/>
  <c r="AK239" i="40"/>
  <c r="AK244" i="40"/>
  <c r="AK240" i="40"/>
  <c r="AK245" i="40" s="1"/>
  <c r="AN238" i="40"/>
  <c r="AN243" i="40"/>
  <c r="AN239" i="40"/>
  <c r="AN244" i="40" s="1"/>
  <c r="AN240" i="40"/>
  <c r="AN245" i="40"/>
  <c r="AO238" i="40"/>
  <c r="AO243" i="40" s="1"/>
  <c r="AO239" i="40"/>
  <c r="AO244" i="40"/>
  <c r="AO240" i="40"/>
  <c r="AO245" i="40" s="1"/>
  <c r="AP238" i="40"/>
  <c r="AP243" i="40" s="1"/>
  <c r="AP239" i="40"/>
  <c r="AP244" i="40"/>
  <c r="AP240" i="40"/>
  <c r="AP245" i="40" s="1"/>
  <c r="AQ238" i="40"/>
  <c r="AQ243" i="40"/>
  <c r="AQ239" i="40"/>
  <c r="AQ244" i="40" s="1"/>
  <c r="AQ240" i="40"/>
  <c r="AQ245" i="40"/>
  <c r="AQ246" i="40"/>
  <c r="AR238" i="40"/>
  <c r="AR243" i="40" s="1"/>
  <c r="AR239" i="40"/>
  <c r="AR244" i="40"/>
  <c r="AR246" i="40" s="1"/>
  <c r="AR240" i="40"/>
  <c r="AR245" i="40" s="1"/>
  <c r="AS238" i="40"/>
  <c r="AS243" i="40" s="1"/>
  <c r="AS239" i="40"/>
  <c r="AS244" i="40" s="1"/>
  <c r="AS240" i="40"/>
  <c r="AS245" i="40" s="1"/>
  <c r="AT238" i="40"/>
  <c r="AT243" i="40"/>
  <c r="AT239" i="40"/>
  <c r="AT244" i="40" s="1"/>
  <c r="AT240" i="40"/>
  <c r="AT245" i="40"/>
  <c r="AU238" i="40"/>
  <c r="AU243" i="40" s="1"/>
  <c r="AU239" i="40"/>
  <c r="AU244" i="40" s="1"/>
  <c r="AU240" i="40"/>
  <c r="AV238" i="40"/>
  <c r="AV243" i="40" s="1"/>
  <c r="AV239" i="40"/>
  <c r="AV244" i="40"/>
  <c r="AV240" i="40"/>
  <c r="AV245" i="40" s="1"/>
  <c r="AW238" i="40"/>
  <c r="AW243" i="40" s="1"/>
  <c r="AW239" i="40"/>
  <c r="AW244" i="40"/>
  <c r="AW240" i="40"/>
  <c r="AW245" i="40" s="1"/>
  <c r="AF14" i="41"/>
  <c r="AF15" i="41"/>
  <c r="AF16" i="41"/>
  <c r="AF17" i="41" s="1"/>
  <c r="AH18" i="41" s="1"/>
  <c r="E10" i="36" s="1"/>
  <c r="AG14" i="41"/>
  <c r="AG15" i="41"/>
  <c r="AG16" i="41"/>
  <c r="AG17" i="41" s="1"/>
  <c r="AH14" i="41"/>
  <c r="AH15" i="41"/>
  <c r="AH16" i="41"/>
  <c r="AH17" i="41" s="1"/>
  <c r="AQ14" i="41"/>
  <c r="AQ15" i="41"/>
  <c r="AQ17" i="41" s="1"/>
  <c r="AS18" i="41" s="1"/>
  <c r="F10" i="36" s="1"/>
  <c r="AQ16" i="41"/>
  <c r="AR14" i="41"/>
  <c r="AR15" i="41"/>
  <c r="AR17" i="41" s="1"/>
  <c r="AR16" i="41"/>
  <c r="AS14" i="41"/>
  <c r="AS15" i="41"/>
  <c r="AS17" i="41" s="1"/>
  <c r="AS16" i="41"/>
  <c r="AW14" i="41"/>
  <c r="BB14" i="41" s="1"/>
  <c r="AW15" i="41"/>
  <c r="BB15" i="41" s="1"/>
  <c r="AW16" i="41"/>
  <c r="BB16" i="41" s="1"/>
  <c r="AX14" i="41"/>
  <c r="BC14" i="41" s="1"/>
  <c r="AX15" i="41"/>
  <c r="BC15" i="41" s="1"/>
  <c r="AX16" i="41"/>
  <c r="BC16" i="41" s="1"/>
  <c r="AY14" i="41"/>
  <c r="BD14" i="41" s="1"/>
  <c r="AY15" i="41"/>
  <c r="BD15" i="41" s="1"/>
  <c r="AY16" i="41"/>
  <c r="BD16" i="41" s="1"/>
  <c r="AF22" i="41"/>
  <c r="AF25" i="41" s="1"/>
  <c r="AF23" i="41"/>
  <c r="AF24" i="41"/>
  <c r="AG22" i="41"/>
  <c r="AG25" i="41" s="1"/>
  <c r="AG23" i="41"/>
  <c r="AG24" i="41"/>
  <c r="AH22" i="41"/>
  <c r="AH23" i="41"/>
  <c r="AH24" i="41"/>
  <c r="AQ22" i="41"/>
  <c r="AQ25" i="41" s="1"/>
  <c r="AQ23" i="41"/>
  <c r="AQ24" i="41"/>
  <c r="AR22" i="41"/>
  <c r="AR25" i="41" s="1"/>
  <c r="AR23" i="41"/>
  <c r="AR24" i="41"/>
  <c r="AS22" i="41"/>
  <c r="AS25" i="41" s="1"/>
  <c r="AS23" i="41"/>
  <c r="AS24" i="41"/>
  <c r="AW22" i="41"/>
  <c r="BB22" i="41" s="1"/>
  <c r="AW23" i="41"/>
  <c r="BB23" i="41" s="1"/>
  <c r="AW24" i="41"/>
  <c r="BB24" i="41" s="1"/>
  <c r="AX22" i="41"/>
  <c r="BC22" i="41" s="1"/>
  <c r="AX23" i="41"/>
  <c r="BC23" i="41" s="1"/>
  <c r="AX24" i="41"/>
  <c r="BC24" i="41" s="1"/>
  <c r="AY22" i="41"/>
  <c r="BD22" i="41" s="1"/>
  <c r="AY23" i="41"/>
  <c r="BD23" i="41" s="1"/>
  <c r="AY24" i="41"/>
  <c r="BD24" i="41" s="1"/>
  <c r="AF30" i="41"/>
  <c r="AF31" i="41"/>
  <c r="AF32" i="41"/>
  <c r="AF33" i="41"/>
  <c r="AG30" i="41"/>
  <c r="AG31" i="41"/>
  <c r="AG32" i="41"/>
  <c r="AG33" i="41"/>
  <c r="AH30" i="41"/>
  <c r="AH31" i="41"/>
  <c r="AH32" i="41"/>
  <c r="AH33" i="41"/>
  <c r="AQ30" i="41"/>
  <c r="AQ31" i="41"/>
  <c r="AQ33" i="41" s="1"/>
  <c r="AQ32" i="41"/>
  <c r="AR30" i="41"/>
  <c r="AR31" i="41"/>
  <c r="AR33" i="41" s="1"/>
  <c r="AR32" i="41"/>
  <c r="AS30" i="41"/>
  <c r="AS31" i="41"/>
  <c r="AS33" i="41" s="1"/>
  <c r="AS32" i="41"/>
  <c r="AW30" i="41"/>
  <c r="BB30" i="41" s="1"/>
  <c r="BB33" i="41" s="1"/>
  <c r="AW31" i="41"/>
  <c r="BB31" i="41" s="1"/>
  <c r="AW32" i="41"/>
  <c r="BB32" i="41" s="1"/>
  <c r="AX30" i="41"/>
  <c r="BC30" i="41" s="1"/>
  <c r="AX31" i="41"/>
  <c r="BC31" i="41" s="1"/>
  <c r="AX32" i="41"/>
  <c r="BC32" i="41" s="1"/>
  <c r="AY30" i="41"/>
  <c r="BD30" i="41" s="1"/>
  <c r="AY31" i="41"/>
  <c r="BD31" i="41" s="1"/>
  <c r="AY32" i="41"/>
  <c r="BD32" i="41" s="1"/>
  <c r="AF38" i="41"/>
  <c r="AF39" i="41"/>
  <c r="AF40" i="41"/>
  <c r="AF41" i="41"/>
  <c r="AG38" i="41"/>
  <c r="AG39" i="41"/>
  <c r="AG40" i="41"/>
  <c r="AG41" i="41"/>
  <c r="AH38" i="41"/>
  <c r="AH39" i="41"/>
  <c r="AH40" i="41"/>
  <c r="AH41" i="41"/>
  <c r="AQ38" i="41"/>
  <c r="AQ41" i="41" s="1"/>
  <c r="AQ39" i="41"/>
  <c r="AQ40" i="41"/>
  <c r="AR38" i="41"/>
  <c r="AR39" i="41"/>
  <c r="AR40" i="41"/>
  <c r="AS38" i="41"/>
  <c r="AS39" i="41"/>
  <c r="AS40" i="41"/>
  <c r="AW38" i="41"/>
  <c r="BB38" i="41" s="1"/>
  <c r="AW39" i="41"/>
  <c r="AW40" i="41"/>
  <c r="BB40" i="41" s="1"/>
  <c r="AX38" i="41"/>
  <c r="BC38" i="41" s="1"/>
  <c r="AX39" i="41"/>
  <c r="BC39" i="41" s="1"/>
  <c r="AX40" i="41"/>
  <c r="BC40" i="41" s="1"/>
  <c r="AY38" i="41"/>
  <c r="BD38" i="41" s="1"/>
  <c r="AY39" i="41"/>
  <c r="BD39" i="41" s="1"/>
  <c r="AY40" i="41"/>
  <c r="AF46" i="41"/>
  <c r="AF47" i="41"/>
  <c r="AF48" i="41"/>
  <c r="AG46" i="41"/>
  <c r="AG47" i="41"/>
  <c r="AG48" i="41"/>
  <c r="AH46" i="41"/>
  <c r="AH47" i="41"/>
  <c r="AH48" i="41"/>
  <c r="AQ46" i="41"/>
  <c r="AQ49" i="41" s="1"/>
  <c r="AQ47" i="41"/>
  <c r="AQ48" i="41"/>
  <c r="AR46" i="41"/>
  <c r="AR49" i="41" s="1"/>
  <c r="AR47" i="41"/>
  <c r="AR48" i="41"/>
  <c r="AS46" i="41"/>
  <c r="AS49" i="41" s="1"/>
  <c r="AS47" i="41"/>
  <c r="AS48" i="41"/>
  <c r="AW46" i="41"/>
  <c r="BB46" i="41" s="1"/>
  <c r="AW47" i="41"/>
  <c r="AW48" i="41"/>
  <c r="BB48" i="41" s="1"/>
  <c r="AX46" i="41"/>
  <c r="BC46" i="41" s="1"/>
  <c r="AX47" i="41"/>
  <c r="BC47" i="41" s="1"/>
  <c r="AX48" i="41"/>
  <c r="BC48" i="41" s="1"/>
  <c r="AY46" i="41"/>
  <c r="BD46" i="41" s="1"/>
  <c r="AY47" i="41"/>
  <c r="AY49" i="41" s="1"/>
  <c r="AY48" i="41"/>
  <c r="BD48" i="41"/>
  <c r="AF54" i="41"/>
  <c r="AF55" i="41"/>
  <c r="AF56" i="41"/>
  <c r="AF57" i="41"/>
  <c r="AG54" i="41"/>
  <c r="AG55" i="41"/>
  <c r="AG56" i="41"/>
  <c r="AG57" i="41"/>
  <c r="AH54" i="41"/>
  <c r="AH55" i="41"/>
  <c r="AH57" i="41" s="1"/>
  <c r="AH56" i="41"/>
  <c r="AQ54" i="41"/>
  <c r="AQ57" i="41" s="1"/>
  <c r="AS58" i="41" s="1"/>
  <c r="F17" i="36" s="1"/>
  <c r="AQ55" i="41"/>
  <c r="AQ56" i="41"/>
  <c r="AR54" i="41"/>
  <c r="AR57" i="41" s="1"/>
  <c r="AR55" i="41"/>
  <c r="AR56" i="41"/>
  <c r="AS54" i="41"/>
  <c r="AS57" i="41" s="1"/>
  <c r="AS55" i="41"/>
  <c r="AS56" i="41"/>
  <c r="AW54" i="41"/>
  <c r="BB54" i="41" s="1"/>
  <c r="AW55" i="41"/>
  <c r="BB55" i="41" s="1"/>
  <c r="AW56" i="41"/>
  <c r="AX54" i="41"/>
  <c r="BC54" i="41" s="1"/>
  <c r="AX55" i="41"/>
  <c r="BC55" i="41" s="1"/>
  <c r="AX56" i="41"/>
  <c r="BC56" i="41" s="1"/>
  <c r="AY54" i="41"/>
  <c r="BD54" i="41" s="1"/>
  <c r="AY55" i="41"/>
  <c r="AY56" i="41"/>
  <c r="BD56" i="41" s="1"/>
  <c r="AF62" i="41"/>
  <c r="AF63" i="41"/>
  <c r="AF64" i="41"/>
  <c r="AF65" i="41"/>
  <c r="AG62" i="41"/>
  <c r="AG63" i="41"/>
  <c r="AG64" i="41"/>
  <c r="AG65" i="41"/>
  <c r="AH62" i="41"/>
  <c r="AH65" i="41" s="1"/>
  <c r="AH66" i="41" s="1"/>
  <c r="E18" i="36" s="1"/>
  <c r="AH63" i="41"/>
  <c r="AH64" i="41"/>
  <c r="AQ62" i="41"/>
  <c r="AQ63" i="41"/>
  <c r="AQ65" i="41" s="1"/>
  <c r="AQ64" i="41"/>
  <c r="AR62" i="41"/>
  <c r="AR63" i="41"/>
  <c r="AR64" i="41"/>
  <c r="AS62" i="41"/>
  <c r="AS63" i="41"/>
  <c r="AS64" i="41"/>
  <c r="AW62" i="41"/>
  <c r="BB62" i="41" s="1"/>
  <c r="AW63" i="41"/>
  <c r="BB63" i="41" s="1"/>
  <c r="AW64" i="41"/>
  <c r="AX62" i="41"/>
  <c r="BC62" i="41" s="1"/>
  <c r="AX63" i="41"/>
  <c r="BC63" i="41" s="1"/>
  <c r="AX64" i="41"/>
  <c r="BC64" i="41" s="1"/>
  <c r="AY62" i="41"/>
  <c r="BD62" i="41" s="1"/>
  <c r="AY63" i="41"/>
  <c r="AY64" i="41"/>
  <c r="BD64" i="41" s="1"/>
  <c r="AF70" i="41"/>
  <c r="AF73" i="41" s="1"/>
  <c r="AF71" i="41"/>
  <c r="AF72" i="41"/>
  <c r="AG70" i="41"/>
  <c r="AG73" i="41" s="1"/>
  <c r="AG71" i="41"/>
  <c r="AG72" i="41"/>
  <c r="AH70" i="41"/>
  <c r="AH73" i="41" s="1"/>
  <c r="AH71" i="41"/>
  <c r="AH72" i="41"/>
  <c r="AQ70" i="41"/>
  <c r="AQ71" i="41"/>
  <c r="AQ72" i="41"/>
  <c r="AR70" i="41"/>
  <c r="AR71" i="41"/>
  <c r="AR72" i="41"/>
  <c r="AS70" i="41"/>
  <c r="AS71" i="41"/>
  <c r="AS72" i="41"/>
  <c r="AW70" i="41"/>
  <c r="BB70" i="41" s="1"/>
  <c r="AW71" i="41"/>
  <c r="BB71" i="41" s="1"/>
  <c r="AW72" i="41"/>
  <c r="BB72" i="41" s="1"/>
  <c r="AX70" i="41"/>
  <c r="BC70" i="41" s="1"/>
  <c r="AX71" i="41"/>
  <c r="BC71" i="41" s="1"/>
  <c r="AX72" i="41"/>
  <c r="AY70" i="41"/>
  <c r="BD70" i="41" s="1"/>
  <c r="AY71" i="41"/>
  <c r="BD71" i="41" s="1"/>
  <c r="AY72" i="41"/>
  <c r="BD72" i="41" s="1"/>
  <c r="AF78" i="41"/>
  <c r="AF79" i="41"/>
  <c r="AF81" i="41" s="1"/>
  <c r="AF80" i="41"/>
  <c r="AG78" i="41"/>
  <c r="AG79" i="41"/>
  <c r="AG81" i="41" s="1"/>
  <c r="AG80" i="41"/>
  <c r="AH78" i="41"/>
  <c r="AH79" i="41"/>
  <c r="AH81" i="41" s="1"/>
  <c r="AH80" i="41"/>
  <c r="AQ78" i="41"/>
  <c r="AQ79" i="41"/>
  <c r="AQ80" i="41"/>
  <c r="AR78" i="41"/>
  <c r="AR81" i="41" s="1"/>
  <c r="AR79" i="41"/>
  <c r="AR80" i="41"/>
  <c r="AS78" i="41"/>
  <c r="AS79" i="41"/>
  <c r="AS80" i="41"/>
  <c r="AW78" i="41"/>
  <c r="BB78" i="41" s="1"/>
  <c r="AW79" i="41"/>
  <c r="BB79" i="41" s="1"/>
  <c r="AW80" i="41"/>
  <c r="BB80" i="41" s="1"/>
  <c r="AX78" i="41"/>
  <c r="BC78" i="41" s="1"/>
  <c r="AX79" i="41"/>
  <c r="BC79" i="41" s="1"/>
  <c r="AX80" i="41"/>
  <c r="BC80" i="41" s="1"/>
  <c r="AY78" i="41"/>
  <c r="BD78" i="41" s="1"/>
  <c r="AY79" i="41"/>
  <c r="BD79" i="41" s="1"/>
  <c r="AY80" i="41"/>
  <c r="BD80" i="41" s="1"/>
  <c r="AF86" i="41"/>
  <c r="AF87" i="41"/>
  <c r="AF88" i="41"/>
  <c r="AG86" i="41"/>
  <c r="AG87" i="41"/>
  <c r="AG88" i="41"/>
  <c r="AH86" i="41"/>
  <c r="AH89" i="41" s="1"/>
  <c r="AH87" i="41"/>
  <c r="AH88" i="41"/>
  <c r="AQ86" i="41"/>
  <c r="AQ87" i="41"/>
  <c r="AQ88" i="41"/>
  <c r="AQ89" i="41" s="1"/>
  <c r="AR86" i="41"/>
  <c r="AR89" i="41" s="1"/>
  <c r="AR87" i="41"/>
  <c r="AR88" i="41"/>
  <c r="AS86" i="41"/>
  <c r="AS89" i="41" s="1"/>
  <c r="AS87" i="41"/>
  <c r="AS88" i="41"/>
  <c r="AW86" i="41"/>
  <c r="BB86" i="41" s="1"/>
  <c r="AW87" i="41"/>
  <c r="BB87" i="41" s="1"/>
  <c r="BB89" i="41" s="1"/>
  <c r="AW88" i="41"/>
  <c r="BB88" i="41" s="1"/>
  <c r="AX86" i="41"/>
  <c r="BC86" i="41" s="1"/>
  <c r="AX87" i="41"/>
  <c r="BC87" i="41" s="1"/>
  <c r="AX88" i="41"/>
  <c r="BC88" i="41" s="1"/>
  <c r="AY86" i="41"/>
  <c r="BD86" i="41" s="1"/>
  <c r="AY87" i="41"/>
  <c r="BD87" i="41" s="1"/>
  <c r="AY88" i="41"/>
  <c r="BD88" i="41" s="1"/>
  <c r="AF94" i="41"/>
  <c r="AF97" i="41" s="1"/>
  <c r="AF95" i="41"/>
  <c r="AF96" i="41"/>
  <c r="AG94" i="41"/>
  <c r="AG95" i="41"/>
  <c r="AG96" i="41"/>
  <c r="AH94" i="41"/>
  <c r="AH97" i="41" s="1"/>
  <c r="AH95" i="41"/>
  <c r="AH96" i="41"/>
  <c r="AQ94" i="41"/>
  <c r="AQ95" i="41"/>
  <c r="AQ96" i="41"/>
  <c r="AQ97" i="41" s="1"/>
  <c r="AR94" i="41"/>
  <c r="AR95" i="41"/>
  <c r="AR96" i="41"/>
  <c r="AR97" i="41" s="1"/>
  <c r="AS94" i="41"/>
  <c r="AS95" i="41"/>
  <c r="AS96" i="41"/>
  <c r="AS97" i="41" s="1"/>
  <c r="AW94" i="41"/>
  <c r="BB94" i="41" s="1"/>
  <c r="AW95" i="41"/>
  <c r="BB95" i="41" s="1"/>
  <c r="AW96" i="41"/>
  <c r="BB96" i="41" s="1"/>
  <c r="AX94" i="41"/>
  <c r="BC94" i="41" s="1"/>
  <c r="AX95" i="41"/>
  <c r="BC95" i="41" s="1"/>
  <c r="AX96" i="41"/>
  <c r="BC96" i="41" s="1"/>
  <c r="AY94" i="41"/>
  <c r="BD94" i="41" s="1"/>
  <c r="AY95" i="41"/>
  <c r="BD95" i="41" s="1"/>
  <c r="AY96" i="41"/>
  <c r="AF102" i="41"/>
  <c r="AF103" i="41"/>
  <c r="AF104" i="41"/>
  <c r="AF105" i="41"/>
  <c r="AH106" i="41" s="1"/>
  <c r="E25" i="36" s="1"/>
  <c r="AG102" i="41"/>
  <c r="AG103" i="41"/>
  <c r="AG104" i="41"/>
  <c r="AG105" i="41"/>
  <c r="AH102" i="41"/>
  <c r="AH103" i="41"/>
  <c r="AH104" i="41"/>
  <c r="AH105" i="41"/>
  <c r="AQ102" i="41"/>
  <c r="AQ103" i="41"/>
  <c r="AQ105" i="41" s="1"/>
  <c r="AQ104" i="41"/>
  <c r="AR102" i="41"/>
  <c r="AR103" i="41"/>
  <c r="AR104" i="41"/>
  <c r="AS102" i="41"/>
  <c r="AS103" i="41"/>
  <c r="AS105" i="41" s="1"/>
  <c r="AS104" i="41"/>
  <c r="AW102" i="41"/>
  <c r="BB102" i="41" s="1"/>
  <c r="BB105" i="41" s="1"/>
  <c r="AW103" i="41"/>
  <c r="BB103" i="41" s="1"/>
  <c r="AW104" i="41"/>
  <c r="BB104" i="41" s="1"/>
  <c r="AX102" i="41"/>
  <c r="BC102" i="41" s="1"/>
  <c r="AX103" i="41"/>
  <c r="AX104" i="41"/>
  <c r="BC104" i="41" s="1"/>
  <c r="AY102" i="41"/>
  <c r="BD102" i="41" s="1"/>
  <c r="AY103" i="41"/>
  <c r="BD103" i="41" s="1"/>
  <c r="AY104" i="41"/>
  <c r="BD104" i="41" s="1"/>
  <c r="AF110" i="41"/>
  <c r="AF111" i="41"/>
  <c r="AF112" i="41"/>
  <c r="AF113" i="41" s="1"/>
  <c r="AG110" i="41"/>
  <c r="AG111" i="41"/>
  <c r="AG112" i="41"/>
  <c r="AG113" i="41" s="1"/>
  <c r="AH110" i="41"/>
  <c r="AH111" i="41"/>
  <c r="AH112" i="41"/>
  <c r="AH113" i="41" s="1"/>
  <c r="AQ110" i="41"/>
  <c r="AQ111" i="41"/>
  <c r="AQ112" i="41"/>
  <c r="AR110" i="41"/>
  <c r="AR111" i="41"/>
  <c r="AR112" i="41"/>
  <c r="AS110" i="41"/>
  <c r="AS113" i="41" s="1"/>
  <c r="AS111" i="41"/>
  <c r="AS112" i="41"/>
  <c r="AW110" i="41"/>
  <c r="BB110" i="41" s="1"/>
  <c r="AW111" i="41"/>
  <c r="BB111" i="41" s="1"/>
  <c r="AW112" i="41"/>
  <c r="BB112" i="41" s="1"/>
  <c r="AX110" i="41"/>
  <c r="BC110" i="41" s="1"/>
  <c r="AX111" i="41"/>
  <c r="BC111" i="41" s="1"/>
  <c r="AX112" i="41"/>
  <c r="BC112" i="41" s="1"/>
  <c r="AY110" i="41"/>
  <c r="BD110" i="41" s="1"/>
  <c r="AY111" i="41"/>
  <c r="BD111" i="41" s="1"/>
  <c r="AY112" i="41"/>
  <c r="BD112" i="41" s="1"/>
  <c r="AF118" i="41"/>
  <c r="AF119" i="41"/>
  <c r="AF121" i="41" s="1"/>
  <c r="AF120" i="41"/>
  <c r="AG118" i="41"/>
  <c r="AG119" i="41"/>
  <c r="AG121" i="41" s="1"/>
  <c r="AG120" i="41"/>
  <c r="AH118" i="41"/>
  <c r="AH119" i="41"/>
  <c r="AH121" i="41" s="1"/>
  <c r="AH120" i="41"/>
  <c r="AQ118" i="41"/>
  <c r="AQ119" i="41"/>
  <c r="AQ120" i="41"/>
  <c r="AR118" i="41"/>
  <c r="AR121" i="41" s="1"/>
  <c r="AR119" i="41"/>
  <c r="AR120" i="41"/>
  <c r="AS118" i="41"/>
  <c r="AS121" i="41" s="1"/>
  <c r="AS119" i="41"/>
  <c r="AS120" i="41"/>
  <c r="AW118" i="41"/>
  <c r="BB118" i="41" s="1"/>
  <c r="AW119" i="41"/>
  <c r="BB119" i="41" s="1"/>
  <c r="AW120" i="41"/>
  <c r="BB120" i="41" s="1"/>
  <c r="AX118" i="41"/>
  <c r="BC118" i="41" s="1"/>
  <c r="AX119" i="41"/>
  <c r="AX120" i="41"/>
  <c r="BC120" i="41" s="1"/>
  <c r="AY118" i="41"/>
  <c r="BD118" i="41" s="1"/>
  <c r="BD121" i="41" s="1"/>
  <c r="AY119" i="41"/>
  <c r="BD119" i="41" s="1"/>
  <c r="AY120" i="41"/>
  <c r="BD120" i="41" s="1"/>
  <c r="AF126" i="41"/>
  <c r="AF127" i="41"/>
  <c r="AF128" i="41"/>
  <c r="AG126" i="41"/>
  <c r="AG127" i="41"/>
  <c r="AG128" i="41"/>
  <c r="AH126" i="41"/>
  <c r="AH129" i="41" s="1"/>
  <c r="AH127" i="41"/>
  <c r="AH128" i="41"/>
  <c r="AQ126" i="41"/>
  <c r="AQ127" i="41"/>
  <c r="AQ128" i="41"/>
  <c r="AQ129" i="41" s="1"/>
  <c r="AS130" i="41" s="1"/>
  <c r="F28" i="36" s="1"/>
  <c r="AR126" i="41"/>
  <c r="AR127" i="41"/>
  <c r="AR128" i="41"/>
  <c r="AR129" i="41" s="1"/>
  <c r="AS126" i="41"/>
  <c r="AS127" i="41"/>
  <c r="AS128" i="41"/>
  <c r="AS129" i="41" s="1"/>
  <c r="AW126" i="41"/>
  <c r="BB126" i="41" s="1"/>
  <c r="AW127" i="41"/>
  <c r="BB127" i="41" s="1"/>
  <c r="AW128" i="41"/>
  <c r="BB128" i="41" s="1"/>
  <c r="AX126" i="41"/>
  <c r="BC126" i="41"/>
  <c r="AX127" i="41"/>
  <c r="AX129" i="41" s="1"/>
  <c r="AX128" i="41"/>
  <c r="BC128" i="41" s="1"/>
  <c r="AY126" i="41"/>
  <c r="BD126" i="41" s="1"/>
  <c r="AY127" i="41"/>
  <c r="BD127" i="41" s="1"/>
  <c r="AY128" i="41"/>
  <c r="BD128" i="41" s="1"/>
  <c r="AF134" i="41"/>
  <c r="AF135" i="41"/>
  <c r="AF136" i="41"/>
  <c r="AF137" i="41"/>
  <c r="AG134" i="41"/>
  <c r="AG135" i="41"/>
  <c r="AG136" i="41"/>
  <c r="AG137" i="41"/>
  <c r="AH134" i="41"/>
  <c r="AH135" i="41"/>
  <c r="AH136" i="41"/>
  <c r="AH137" i="41"/>
  <c r="AQ134" i="41"/>
  <c r="AQ135" i="41"/>
  <c r="AQ136" i="41"/>
  <c r="AQ137" i="41"/>
  <c r="AS138" i="41" s="1"/>
  <c r="F29" i="36" s="1"/>
  <c r="AR134" i="41"/>
  <c r="AR135" i="41"/>
  <c r="AR136" i="41"/>
  <c r="AR137" i="41"/>
  <c r="AS134" i="41"/>
  <c r="AS135" i="41"/>
  <c r="AS136" i="41"/>
  <c r="AS137" i="41"/>
  <c r="AW134" i="41"/>
  <c r="BB134" i="41" s="1"/>
  <c r="AW135" i="41"/>
  <c r="BB135" i="41" s="1"/>
  <c r="AW136" i="41"/>
  <c r="BB136" i="41" s="1"/>
  <c r="AX134" i="41"/>
  <c r="BC134" i="41" s="1"/>
  <c r="AX135" i="41"/>
  <c r="BC135" i="41" s="1"/>
  <c r="AX136" i="41"/>
  <c r="BC136" i="41" s="1"/>
  <c r="AY134" i="41"/>
  <c r="BD134" i="41" s="1"/>
  <c r="AY135" i="41"/>
  <c r="BD135" i="41" s="1"/>
  <c r="AY136" i="41"/>
  <c r="BD136" i="41" s="1"/>
  <c r="AF142" i="41"/>
  <c r="AF145" i="41" s="1"/>
  <c r="AF143" i="41"/>
  <c r="AF144" i="41"/>
  <c r="AG142" i="41"/>
  <c r="AG143" i="41"/>
  <c r="AG144" i="41"/>
  <c r="AH142" i="41"/>
  <c r="AH143" i="41"/>
  <c r="AH144" i="41"/>
  <c r="AQ142" i="41"/>
  <c r="AQ143" i="41"/>
  <c r="AQ144" i="41"/>
  <c r="AR142" i="41"/>
  <c r="AR145" i="41" s="1"/>
  <c r="AR143" i="41"/>
  <c r="AR144" i="41"/>
  <c r="AS142" i="41"/>
  <c r="AS145" i="41" s="1"/>
  <c r="AS143" i="41"/>
  <c r="AS144" i="41"/>
  <c r="AW142" i="41"/>
  <c r="BB142" i="41" s="1"/>
  <c r="AW143" i="41"/>
  <c r="BB143" i="41" s="1"/>
  <c r="AW144" i="41"/>
  <c r="BB144" i="41" s="1"/>
  <c r="AX142" i="41"/>
  <c r="BC142" i="41" s="1"/>
  <c r="AX143" i="41"/>
  <c r="BC143" i="41" s="1"/>
  <c r="AX144" i="41"/>
  <c r="AY142" i="41"/>
  <c r="BD142" i="41" s="1"/>
  <c r="AY143" i="41"/>
  <c r="BD143" i="41" s="1"/>
  <c r="AY144" i="41"/>
  <c r="AY145" i="41" s="1"/>
  <c r="AF150" i="41"/>
  <c r="AF151" i="41"/>
  <c r="AF152" i="41"/>
  <c r="AF153" i="41"/>
  <c r="AH154" i="41" s="1"/>
  <c r="E31" i="36" s="1"/>
  <c r="AG150" i="41"/>
  <c r="AG151" i="41"/>
  <c r="AG152" i="41"/>
  <c r="AG153" i="41"/>
  <c r="AH150" i="41"/>
  <c r="AH151" i="41"/>
  <c r="AH152" i="41"/>
  <c r="AH153" i="41"/>
  <c r="AQ150" i="41"/>
  <c r="AQ151" i="41"/>
  <c r="AQ152" i="41"/>
  <c r="AR150" i="41"/>
  <c r="AR151" i="41"/>
  <c r="AR153" i="41" s="1"/>
  <c r="AR152" i="41"/>
  <c r="AS150" i="41"/>
  <c r="AS151" i="41"/>
  <c r="AS153" i="41" s="1"/>
  <c r="AS152" i="41"/>
  <c r="AW150" i="41"/>
  <c r="BB150" i="41" s="1"/>
  <c r="AW151" i="41"/>
  <c r="AW152" i="41"/>
  <c r="BB152" i="41" s="1"/>
  <c r="AX150" i="41"/>
  <c r="BC150" i="41" s="1"/>
  <c r="AX151" i="41"/>
  <c r="BC151" i="41" s="1"/>
  <c r="AX152" i="41"/>
  <c r="BC152" i="41" s="1"/>
  <c r="AY150" i="41"/>
  <c r="BD150" i="41"/>
  <c r="AY151" i="41"/>
  <c r="BD151" i="41" s="1"/>
  <c r="AY152" i="41"/>
  <c r="BD152" i="41" s="1"/>
  <c r="AF158" i="41"/>
  <c r="AF159" i="41"/>
  <c r="AF160" i="41"/>
  <c r="AG158" i="41"/>
  <c r="AG161" i="41" s="1"/>
  <c r="AG159" i="41"/>
  <c r="AG160" i="41"/>
  <c r="AH158" i="41"/>
  <c r="AH161" i="41" s="1"/>
  <c r="AH159" i="41"/>
  <c r="AH160" i="41"/>
  <c r="AQ158" i="41"/>
  <c r="AQ159" i="41"/>
  <c r="AQ160" i="41"/>
  <c r="AQ161" i="41"/>
  <c r="AS162" i="41" s="1"/>
  <c r="F32" i="36" s="1"/>
  <c r="AR158" i="41"/>
  <c r="AR159" i="41"/>
  <c r="AR160" i="41"/>
  <c r="AR161" i="41"/>
  <c r="AS158" i="41"/>
  <c r="AS159" i="41"/>
  <c r="AS160" i="41"/>
  <c r="AS161" i="41"/>
  <c r="AW158" i="41"/>
  <c r="BB158" i="41" s="1"/>
  <c r="AW159" i="41"/>
  <c r="BB159" i="41"/>
  <c r="AW160" i="41"/>
  <c r="BB160" i="41"/>
  <c r="AX158" i="41"/>
  <c r="BC158" i="41" s="1"/>
  <c r="AX159" i="41"/>
  <c r="BC159" i="41" s="1"/>
  <c r="AX160" i="41"/>
  <c r="AY158" i="41"/>
  <c r="BD158" i="41" s="1"/>
  <c r="AY159" i="41"/>
  <c r="BD159" i="41" s="1"/>
  <c r="AY160" i="41"/>
  <c r="BD160" i="41" s="1"/>
  <c r="AF166" i="41"/>
  <c r="AF167" i="41"/>
  <c r="AF168" i="41"/>
  <c r="AF169" i="41"/>
  <c r="AG166" i="41"/>
  <c r="AG167" i="41"/>
  <c r="AG168" i="41"/>
  <c r="AG169" i="41"/>
  <c r="AH166" i="41"/>
  <c r="AH167" i="41"/>
  <c r="AH168" i="41"/>
  <c r="AH169" i="41"/>
  <c r="AQ166" i="41"/>
  <c r="AQ167" i="41"/>
  <c r="AQ168" i="41"/>
  <c r="AQ169" i="41"/>
  <c r="AR166" i="41"/>
  <c r="AR167" i="41"/>
  <c r="AR168" i="41"/>
  <c r="AR169" i="41"/>
  <c r="AS166" i="41"/>
  <c r="AS167" i="41"/>
  <c r="AS168" i="41"/>
  <c r="AS169" i="41"/>
  <c r="AW166" i="41"/>
  <c r="BB166" i="41" s="1"/>
  <c r="AW167" i="41"/>
  <c r="BB167" i="41" s="1"/>
  <c r="AW168" i="41"/>
  <c r="BB168" i="41" s="1"/>
  <c r="AX166" i="41"/>
  <c r="BC166" i="41" s="1"/>
  <c r="AX167" i="41"/>
  <c r="BC167" i="41" s="1"/>
  <c r="AX168" i="41"/>
  <c r="BC168" i="41" s="1"/>
  <c r="AY166" i="41"/>
  <c r="BD166" i="41"/>
  <c r="AY167" i="41"/>
  <c r="BD167" i="41"/>
  <c r="AY168" i="41"/>
  <c r="BD168" i="41"/>
  <c r="AF174" i="41"/>
  <c r="AF175" i="41"/>
  <c r="AF177" i="41" s="1"/>
  <c r="AF176" i="41"/>
  <c r="AG174" i="41"/>
  <c r="AG175" i="41"/>
  <c r="AG177" i="41" s="1"/>
  <c r="AG176" i="41"/>
  <c r="AH174" i="41"/>
  <c r="AH175" i="41"/>
  <c r="AH177" i="41" s="1"/>
  <c r="AH176" i="41"/>
  <c r="AQ174" i="41"/>
  <c r="AQ177" i="41" s="1"/>
  <c r="AQ175" i="41"/>
  <c r="AQ176" i="41"/>
  <c r="AR174" i="41"/>
  <c r="AR177" i="41" s="1"/>
  <c r="AR175" i="41"/>
  <c r="AR176" i="41"/>
  <c r="AS174" i="41"/>
  <c r="AS177" i="41" s="1"/>
  <c r="AS175" i="41"/>
  <c r="AS176" i="41"/>
  <c r="AW174" i="41"/>
  <c r="BB174" i="41"/>
  <c r="AW175" i="41"/>
  <c r="AW176" i="41"/>
  <c r="BB176" i="41"/>
  <c r="AX174" i="41"/>
  <c r="BC174" i="41" s="1"/>
  <c r="AX175" i="41"/>
  <c r="BC175" i="41" s="1"/>
  <c r="AX176" i="41"/>
  <c r="AY174" i="41"/>
  <c r="BD174" i="41" s="1"/>
  <c r="AY175" i="41"/>
  <c r="BD175" i="41" s="1"/>
  <c r="AY176" i="41"/>
  <c r="AF182" i="41"/>
  <c r="AF183" i="41"/>
  <c r="AF185" i="41" s="1"/>
  <c r="AF184" i="41"/>
  <c r="AG182" i="41"/>
  <c r="AG183" i="41"/>
  <c r="AG185" i="41" s="1"/>
  <c r="AG184" i="41"/>
  <c r="AH182" i="41"/>
  <c r="AH183" i="41"/>
  <c r="AH184" i="41"/>
  <c r="AQ182" i="41"/>
  <c r="AQ183" i="41"/>
  <c r="AQ184" i="41"/>
  <c r="AQ185" i="41"/>
  <c r="AS186" i="41" s="1"/>
  <c r="F35" i="36" s="1"/>
  <c r="AR182" i="41"/>
  <c r="AR183" i="41"/>
  <c r="AR184" i="41"/>
  <c r="AR185" i="41"/>
  <c r="AS182" i="41"/>
  <c r="AS183" i="41"/>
  <c r="AS184" i="41"/>
  <c r="AS185" i="41"/>
  <c r="AW182" i="41"/>
  <c r="BB182" i="41" s="1"/>
  <c r="AW183" i="41"/>
  <c r="AW185" i="41" s="1"/>
  <c r="AW184" i="41"/>
  <c r="BB184" i="41" s="1"/>
  <c r="AX182" i="41"/>
  <c r="BC182" i="41" s="1"/>
  <c r="AX183" i="41"/>
  <c r="BC183" i="41" s="1"/>
  <c r="AX184" i="41"/>
  <c r="BC184" i="41" s="1"/>
  <c r="AY182" i="41"/>
  <c r="BD182" i="41" s="1"/>
  <c r="AY183" i="41"/>
  <c r="BD183" i="41"/>
  <c r="AY184" i="41"/>
  <c r="BD184" i="41" s="1"/>
  <c r="AF190" i="41"/>
  <c r="AF191" i="41"/>
  <c r="AF193" i="41" s="1"/>
  <c r="AF192" i="41"/>
  <c r="AG190" i="41"/>
  <c r="AG191" i="41"/>
  <c r="AG193" i="41" s="1"/>
  <c r="AG192" i="41"/>
  <c r="AH190" i="41"/>
  <c r="AH191" i="41"/>
  <c r="AH193" i="41" s="1"/>
  <c r="AH192" i="41"/>
  <c r="AQ190" i="41"/>
  <c r="AQ193" i="41" s="1"/>
  <c r="AQ191" i="41"/>
  <c r="AQ192" i="41"/>
  <c r="AR190" i="41"/>
  <c r="AR191" i="41"/>
  <c r="AR192" i="41"/>
  <c r="AS190" i="41"/>
  <c r="AS193" i="41" s="1"/>
  <c r="AS191" i="41"/>
  <c r="AS192" i="41"/>
  <c r="AW190" i="41"/>
  <c r="BB190" i="41"/>
  <c r="AW191" i="41"/>
  <c r="BB191" i="41" s="1"/>
  <c r="AW192" i="41"/>
  <c r="BB192" i="41"/>
  <c r="AX190" i="41"/>
  <c r="BC190" i="41" s="1"/>
  <c r="AX191" i="41"/>
  <c r="BC191" i="41" s="1"/>
  <c r="AX192" i="41"/>
  <c r="BC192" i="41" s="1"/>
  <c r="AY190" i="41"/>
  <c r="BD190" i="41" s="1"/>
  <c r="AY191" i="41"/>
  <c r="BD191" i="41" s="1"/>
  <c r="AY192" i="41"/>
  <c r="BD192" i="41" s="1"/>
  <c r="AF198" i="41"/>
  <c r="AF199" i="41"/>
  <c r="AF200" i="41"/>
  <c r="AF201" i="41" s="1"/>
  <c r="AG198" i="41"/>
  <c r="AG199" i="41"/>
  <c r="AG200" i="41"/>
  <c r="AG201" i="41" s="1"/>
  <c r="AH198" i="41"/>
  <c r="AH199" i="41"/>
  <c r="AH200" i="41"/>
  <c r="AH201" i="41" s="1"/>
  <c r="AQ198" i="41"/>
  <c r="AQ199" i="41"/>
  <c r="AQ201" i="41" s="1"/>
  <c r="AS202" i="41" s="1"/>
  <c r="F37" i="36" s="1"/>
  <c r="AQ200" i="41"/>
  <c r="AR198" i="41"/>
  <c r="AR199" i="41"/>
  <c r="AR201" i="41" s="1"/>
  <c r="AR200" i="41"/>
  <c r="AS198" i="41"/>
  <c r="AS199" i="41"/>
  <c r="AS201" i="41" s="1"/>
  <c r="AS200" i="41"/>
  <c r="AW198" i="41"/>
  <c r="BB198" i="41" s="1"/>
  <c r="AW199" i="41"/>
  <c r="BB199" i="41" s="1"/>
  <c r="AW200" i="41"/>
  <c r="BB200" i="41" s="1"/>
  <c r="AX198" i="41"/>
  <c r="BC198" i="41" s="1"/>
  <c r="AX199" i="41"/>
  <c r="BC199" i="41" s="1"/>
  <c r="AX200" i="41"/>
  <c r="AY198" i="41"/>
  <c r="BD198" i="41"/>
  <c r="AY199" i="41"/>
  <c r="BD199" i="41"/>
  <c r="AY200" i="41"/>
  <c r="BD200" i="41"/>
  <c r="J20" i="49"/>
  <c r="J31" i="49"/>
  <c r="C9" i="59" s="1"/>
  <c r="K7" i="49"/>
  <c r="K18" i="49" s="1"/>
  <c r="K20" i="49"/>
  <c r="K31" i="49" s="1"/>
  <c r="D9" i="59" s="1"/>
  <c r="G9" i="59" s="1"/>
  <c r="L7" i="49"/>
  <c r="L18" i="49"/>
  <c r="L20" i="49"/>
  <c r="L31" i="49" s="1"/>
  <c r="E9" i="59" s="1"/>
  <c r="J10" i="49"/>
  <c r="J21" i="49" s="1"/>
  <c r="J23" i="49" s="1"/>
  <c r="J32" i="49" s="1"/>
  <c r="K10" i="49"/>
  <c r="K21" i="49" s="1"/>
  <c r="K23" i="49" s="1"/>
  <c r="K32" i="49" s="1"/>
  <c r="D10" i="59" s="1"/>
  <c r="L10" i="49"/>
  <c r="L21" i="49"/>
  <c r="L23" i="49" s="1"/>
  <c r="L32" i="49" s="1"/>
  <c r="E10" i="59" s="1"/>
  <c r="J26" i="49"/>
  <c r="J33" i="49" s="1"/>
  <c r="C11" i="59" s="1"/>
  <c r="K13" i="49"/>
  <c r="K24" i="49" s="1"/>
  <c r="K26" i="49" s="1"/>
  <c r="K33" i="49" s="1"/>
  <c r="D11" i="59" s="1"/>
  <c r="L13" i="49"/>
  <c r="L24" i="49" s="1"/>
  <c r="L26" i="49" s="1"/>
  <c r="L33" i="49" s="1"/>
  <c r="E11" i="59" s="1"/>
  <c r="G10" i="56"/>
  <c r="G11" i="56"/>
  <c r="G12" i="56"/>
  <c r="G14" i="56"/>
  <c r="X25" i="50"/>
  <c r="K5" i="60"/>
  <c r="K6" i="60"/>
  <c r="I7" i="12"/>
  <c r="K7" i="12"/>
  <c r="I8" i="12"/>
  <c r="K8" i="12"/>
  <c r="I9" i="12"/>
  <c r="K9" i="12"/>
  <c r="I10" i="12"/>
  <c r="K10" i="12"/>
  <c r="I11" i="12"/>
  <c r="K11" i="12"/>
  <c r="I12" i="12"/>
  <c r="K12" i="12"/>
  <c r="I13" i="12"/>
  <c r="K13" i="12"/>
  <c r="I14" i="12"/>
  <c r="K14" i="12"/>
  <c r="I15" i="12"/>
  <c r="K15" i="12"/>
  <c r="I16" i="12"/>
  <c r="K16" i="12"/>
  <c r="I17" i="12"/>
  <c r="K17" i="12"/>
  <c r="I18" i="12"/>
  <c r="K18" i="12"/>
  <c r="I19" i="12"/>
  <c r="K19" i="12"/>
  <c r="I20" i="12"/>
  <c r="K20" i="12"/>
  <c r="I21" i="12"/>
  <c r="K21" i="12"/>
  <c r="I22" i="12"/>
  <c r="K22" i="12"/>
  <c r="I23" i="12"/>
  <c r="K23" i="12"/>
  <c r="I24" i="12"/>
  <c r="K24" i="12"/>
  <c r="I25" i="12"/>
  <c r="K25" i="12"/>
  <c r="I26" i="12"/>
  <c r="K26" i="12"/>
  <c r="G15" i="56"/>
  <c r="G16" i="56"/>
  <c r="G17" i="56"/>
  <c r="G18" i="56"/>
  <c r="G20" i="56"/>
  <c r="Y8" i="50"/>
  <c r="AI8" i="50" s="1"/>
  <c r="G21" i="56"/>
  <c r="Y9" i="50"/>
  <c r="AI9" i="50" s="1"/>
  <c r="G22" i="56"/>
  <c r="G23" i="56"/>
  <c r="Y11" i="50"/>
  <c r="AI11" i="50" s="1"/>
  <c r="G24" i="56"/>
  <c r="Y12" i="50"/>
  <c r="AI12" i="50" s="1"/>
  <c r="G25" i="56"/>
  <c r="Y13" i="50"/>
  <c r="AI13" i="50" s="1"/>
  <c r="G26" i="56"/>
  <c r="G27" i="56"/>
  <c r="G28" i="56"/>
  <c r="G29" i="56"/>
  <c r="G30" i="56"/>
  <c r="G31" i="56"/>
  <c r="G32" i="56"/>
  <c r="G33" i="56"/>
  <c r="G34" i="56"/>
  <c r="G35" i="56"/>
  <c r="G36" i="56"/>
  <c r="G37" i="56"/>
  <c r="P11" i="38"/>
  <c r="Z11" i="38" s="1"/>
  <c r="Q11" i="38"/>
  <c r="R11" i="38"/>
  <c r="S11" i="38"/>
  <c r="T11" i="38"/>
  <c r="U11" i="38"/>
  <c r="V11" i="38"/>
  <c r="W11" i="38"/>
  <c r="X11" i="38"/>
  <c r="Y11" i="38"/>
  <c r="AB11" i="38"/>
  <c r="AC11" i="38"/>
  <c r="AD11" i="38"/>
  <c r="AE11" i="38"/>
  <c r="AF11" i="38"/>
  <c r="AG11" i="38"/>
  <c r="AH11" i="38"/>
  <c r="AI11" i="38"/>
  <c r="AJ11" i="38"/>
  <c r="AK11" i="38"/>
  <c r="AN11" i="38"/>
  <c r="AO11" i="38"/>
  <c r="AP11" i="38"/>
  <c r="AQ11" i="38"/>
  <c r="AR11" i="38"/>
  <c r="AS11" i="38"/>
  <c r="AT11" i="38"/>
  <c r="AU11" i="38"/>
  <c r="AV11" i="38"/>
  <c r="AW11" i="38"/>
  <c r="D8" i="38"/>
  <c r="D9" i="38"/>
  <c r="D11" i="38" s="1"/>
  <c r="D10" i="38"/>
  <c r="E8" i="38"/>
  <c r="E9" i="38"/>
  <c r="E10" i="38"/>
  <c r="F8" i="38"/>
  <c r="F9" i="38"/>
  <c r="F11" i="38" s="1"/>
  <c r="F10" i="38"/>
  <c r="G8" i="38"/>
  <c r="G9" i="38"/>
  <c r="G11" i="38" s="1"/>
  <c r="G10" i="38"/>
  <c r="H8" i="38"/>
  <c r="H9" i="38"/>
  <c r="H11" i="38" s="1"/>
  <c r="H10" i="38"/>
  <c r="I8" i="38"/>
  <c r="I9" i="38"/>
  <c r="I10" i="38"/>
  <c r="J8" i="38"/>
  <c r="J9" i="38"/>
  <c r="J11" i="38" s="1"/>
  <c r="J10" i="38"/>
  <c r="K8" i="38"/>
  <c r="K9" i="38"/>
  <c r="K11" i="38" s="1"/>
  <c r="K10" i="38"/>
  <c r="L8" i="38"/>
  <c r="L9" i="38"/>
  <c r="L11" i="38" s="1"/>
  <c r="L10" i="38"/>
  <c r="M8" i="38"/>
  <c r="M9" i="38"/>
  <c r="M10" i="38"/>
  <c r="P21" i="38"/>
  <c r="Z21" i="38" s="1"/>
  <c r="Q21" i="38"/>
  <c r="R21" i="38"/>
  <c r="S21" i="38"/>
  <c r="T21" i="38"/>
  <c r="U21" i="38"/>
  <c r="V21" i="38"/>
  <c r="W21" i="38"/>
  <c r="X21" i="38"/>
  <c r="Y21" i="38"/>
  <c r="AB21" i="38"/>
  <c r="AC21" i="38"/>
  <c r="AL21" i="38" s="1"/>
  <c r="AD21" i="38"/>
  <c r="AE21" i="38"/>
  <c r="AF21" i="38"/>
  <c r="AG21" i="38"/>
  <c r="AH21" i="38"/>
  <c r="AI21" i="38"/>
  <c r="AJ21" i="38"/>
  <c r="AK21" i="38"/>
  <c r="AN21" i="38"/>
  <c r="AO21" i="38"/>
  <c r="AP21" i="38"/>
  <c r="AQ21" i="38"/>
  <c r="AR21" i="38"/>
  <c r="AS21" i="38"/>
  <c r="AT21" i="38"/>
  <c r="AU21" i="38"/>
  <c r="AV21" i="38"/>
  <c r="AW21" i="38"/>
  <c r="AX21" i="38"/>
  <c r="D18" i="38"/>
  <c r="D19" i="38"/>
  <c r="D20" i="38"/>
  <c r="D21" i="38"/>
  <c r="N21" i="38" s="1"/>
  <c r="E18" i="38"/>
  <c r="E19" i="38"/>
  <c r="E20" i="38"/>
  <c r="E21" i="38"/>
  <c r="F18" i="38"/>
  <c r="F19" i="38"/>
  <c r="F20" i="38"/>
  <c r="F21" i="38"/>
  <c r="G18" i="38"/>
  <c r="G19" i="38"/>
  <c r="G20" i="38"/>
  <c r="G21" i="38"/>
  <c r="H18" i="38"/>
  <c r="H19" i="38"/>
  <c r="H20" i="38"/>
  <c r="H21" i="38"/>
  <c r="I18" i="38"/>
  <c r="I19" i="38"/>
  <c r="I20" i="38"/>
  <c r="I21" i="38"/>
  <c r="J18" i="38"/>
  <c r="J19" i="38"/>
  <c r="J20" i="38"/>
  <c r="J21" i="38"/>
  <c r="K18" i="38"/>
  <c r="K19" i="38"/>
  <c r="K20" i="38"/>
  <c r="K21" i="38"/>
  <c r="L18" i="38"/>
  <c r="L19" i="38"/>
  <c r="L20" i="38"/>
  <c r="L21" i="38"/>
  <c r="M18" i="38"/>
  <c r="M19" i="38"/>
  <c r="M20" i="38"/>
  <c r="M21" i="38"/>
  <c r="P41" i="38"/>
  <c r="Q41" i="38"/>
  <c r="R41" i="38"/>
  <c r="S41" i="38"/>
  <c r="T41" i="38"/>
  <c r="U41" i="38"/>
  <c r="V41" i="38"/>
  <c r="W41" i="38"/>
  <c r="X41" i="38"/>
  <c r="Y41" i="38"/>
  <c r="Z41" i="38"/>
  <c r="AB41" i="38"/>
  <c r="AC41" i="38"/>
  <c r="AD41" i="38"/>
  <c r="AE41" i="38"/>
  <c r="AF41" i="38"/>
  <c r="AG41" i="38"/>
  <c r="AH41" i="38"/>
  <c r="AI41" i="38"/>
  <c r="AJ41" i="38"/>
  <c r="AK41" i="38"/>
  <c r="AN41" i="38"/>
  <c r="AO41" i="38"/>
  <c r="AX41" i="38" s="1"/>
  <c r="AP41" i="38"/>
  <c r="AQ41" i="38"/>
  <c r="AR41" i="38"/>
  <c r="AS41" i="38"/>
  <c r="AT41" i="38"/>
  <c r="AU41" i="38"/>
  <c r="AV41" i="38"/>
  <c r="AW41" i="38"/>
  <c r="D38" i="38"/>
  <c r="D39" i="38"/>
  <c r="D40" i="38"/>
  <c r="D41" i="38" s="1"/>
  <c r="E38" i="38"/>
  <c r="E39" i="38"/>
  <c r="E40" i="38"/>
  <c r="E41" i="38" s="1"/>
  <c r="F38" i="38"/>
  <c r="F39" i="38"/>
  <c r="F40" i="38"/>
  <c r="F41" i="38" s="1"/>
  <c r="G38" i="38"/>
  <c r="G39" i="38"/>
  <c r="G40" i="38"/>
  <c r="G41" i="38" s="1"/>
  <c r="H38" i="38"/>
  <c r="H39" i="38"/>
  <c r="H40" i="38"/>
  <c r="H41" i="38" s="1"/>
  <c r="I38" i="38"/>
  <c r="I39" i="38"/>
  <c r="I40" i="38"/>
  <c r="I41" i="38" s="1"/>
  <c r="J38" i="38"/>
  <c r="J39" i="38"/>
  <c r="J40" i="38"/>
  <c r="J41" i="38" s="1"/>
  <c r="K38" i="38"/>
  <c r="K39" i="38"/>
  <c r="K40" i="38"/>
  <c r="K41" i="38" s="1"/>
  <c r="L38" i="38"/>
  <c r="L39" i="38"/>
  <c r="L40" i="38"/>
  <c r="L41" i="38" s="1"/>
  <c r="M38" i="38"/>
  <c r="M39" i="38"/>
  <c r="M40" i="38"/>
  <c r="M41" i="38" s="1"/>
  <c r="P51" i="38"/>
  <c r="Q51" i="38"/>
  <c r="R51" i="38"/>
  <c r="S51" i="38"/>
  <c r="T51" i="38"/>
  <c r="U51" i="38"/>
  <c r="V51" i="38"/>
  <c r="W51" i="38"/>
  <c r="X51" i="38"/>
  <c r="Y51" i="38"/>
  <c r="Z51" i="38"/>
  <c r="AB51" i="38"/>
  <c r="AC51" i="38"/>
  <c r="AD51" i="38"/>
  <c r="AE51" i="38"/>
  <c r="AF51" i="38"/>
  <c r="AG51" i="38"/>
  <c r="AH51" i="38"/>
  <c r="AI51" i="38"/>
  <c r="AJ51" i="38"/>
  <c r="AK51" i="38"/>
  <c r="AN51" i="38"/>
  <c r="AX51" i="38" s="1"/>
  <c r="AO51" i="38"/>
  <c r="AP51" i="38"/>
  <c r="AQ51" i="38"/>
  <c r="AR51" i="38"/>
  <c r="AS51" i="38"/>
  <c r="AT51" i="38"/>
  <c r="AU51" i="38"/>
  <c r="AV51" i="38"/>
  <c r="AW51" i="38"/>
  <c r="D48" i="38"/>
  <c r="D49" i="38"/>
  <c r="D51" i="38" s="1"/>
  <c r="D50" i="38"/>
  <c r="E48" i="38"/>
  <c r="E49" i="38"/>
  <c r="E51" i="38" s="1"/>
  <c r="E50" i="38"/>
  <c r="F48" i="38"/>
  <c r="F49" i="38"/>
  <c r="F51" i="38" s="1"/>
  <c r="F50" i="38"/>
  <c r="G48" i="38"/>
  <c r="G49" i="38"/>
  <c r="G51" i="38" s="1"/>
  <c r="G50" i="38"/>
  <c r="H48" i="38"/>
  <c r="H49" i="38"/>
  <c r="H51" i="38" s="1"/>
  <c r="H50" i="38"/>
  <c r="I48" i="38"/>
  <c r="I49" i="38"/>
  <c r="I51" i="38" s="1"/>
  <c r="I50" i="38"/>
  <c r="J48" i="38"/>
  <c r="J49" i="38"/>
  <c r="J51" i="38" s="1"/>
  <c r="J50" i="38"/>
  <c r="K48" i="38"/>
  <c r="K49" i="38"/>
  <c r="K51" i="38" s="1"/>
  <c r="K50" i="38"/>
  <c r="L48" i="38"/>
  <c r="L49" i="38"/>
  <c r="L51" i="38" s="1"/>
  <c r="L50" i="38"/>
  <c r="M48" i="38"/>
  <c r="M49" i="38"/>
  <c r="M51" i="38" s="1"/>
  <c r="M50" i="38"/>
  <c r="P61" i="38"/>
  <c r="Q61" i="38"/>
  <c r="R61" i="38"/>
  <c r="S61" i="38"/>
  <c r="T61" i="38"/>
  <c r="U61" i="38"/>
  <c r="V61" i="38"/>
  <c r="W61" i="38"/>
  <c r="X61" i="38"/>
  <c r="Y61" i="38"/>
  <c r="Z61" i="38"/>
  <c r="AB61" i="38"/>
  <c r="AC61" i="38"/>
  <c r="AD61" i="38"/>
  <c r="AE61" i="38"/>
  <c r="AF61" i="38"/>
  <c r="AG61" i="38"/>
  <c r="AH61" i="38"/>
  <c r="AI61" i="38"/>
  <c r="AJ61" i="38"/>
  <c r="AK61" i="38"/>
  <c r="AN61" i="38"/>
  <c r="AO61" i="38"/>
  <c r="AP61" i="38"/>
  <c r="AQ61" i="38"/>
  <c r="AR61" i="38"/>
  <c r="AS61" i="38"/>
  <c r="AT61" i="38"/>
  <c r="AU61" i="38"/>
  <c r="AV61" i="38"/>
  <c r="AW61" i="38"/>
  <c r="D58" i="38"/>
  <c r="D59" i="38"/>
  <c r="D60" i="38"/>
  <c r="E58" i="38"/>
  <c r="E59" i="38"/>
  <c r="E61" i="38" s="1"/>
  <c r="E60" i="38"/>
  <c r="F58" i="38"/>
  <c r="F59" i="38"/>
  <c r="F61" i="38" s="1"/>
  <c r="F60" i="38"/>
  <c r="G58" i="38"/>
  <c r="G59" i="38"/>
  <c r="G61" i="38" s="1"/>
  <c r="G60" i="38"/>
  <c r="H58" i="38"/>
  <c r="H59" i="38"/>
  <c r="H60" i="38"/>
  <c r="I58" i="38"/>
  <c r="I59" i="38"/>
  <c r="I61" i="38" s="1"/>
  <c r="I60" i="38"/>
  <c r="J58" i="38"/>
  <c r="J59" i="38"/>
  <c r="J61" i="38" s="1"/>
  <c r="J60" i="38"/>
  <c r="K58" i="38"/>
  <c r="K59" i="38"/>
  <c r="K61" i="38" s="1"/>
  <c r="K60" i="38"/>
  <c r="L58" i="38"/>
  <c r="L59" i="38"/>
  <c r="L60" i="38"/>
  <c r="M58" i="38"/>
  <c r="M59" i="38"/>
  <c r="M61" i="38" s="1"/>
  <c r="M60" i="38"/>
  <c r="P81" i="38"/>
  <c r="Z81" i="38" s="1"/>
  <c r="Q81" i="38"/>
  <c r="R81" i="38"/>
  <c r="S81" i="38"/>
  <c r="T81" i="38"/>
  <c r="U81" i="38"/>
  <c r="V81" i="38"/>
  <c r="W81" i="38"/>
  <c r="X81" i="38"/>
  <c r="Y81" i="38"/>
  <c r="AB81" i="38"/>
  <c r="AC81" i="38"/>
  <c r="AL81" i="38" s="1"/>
  <c r="AD81" i="38"/>
  <c r="AE81" i="38"/>
  <c r="AF81" i="38"/>
  <c r="AG81" i="38"/>
  <c r="AH81" i="38"/>
  <c r="AI81" i="38"/>
  <c r="AJ81" i="38"/>
  <c r="AK81" i="38"/>
  <c r="AN81" i="38"/>
  <c r="AO81" i="38"/>
  <c r="AP81" i="38"/>
  <c r="AQ81" i="38"/>
  <c r="AR81" i="38"/>
  <c r="AS81" i="38"/>
  <c r="AT81" i="38"/>
  <c r="AU81" i="38"/>
  <c r="AV81" i="38"/>
  <c r="AW81" i="38"/>
  <c r="AX81" i="38"/>
  <c r="D78" i="38"/>
  <c r="D79" i="38"/>
  <c r="D80" i="38"/>
  <c r="D81" i="38"/>
  <c r="N81" i="38" s="1"/>
  <c r="E78" i="38"/>
  <c r="E79" i="38"/>
  <c r="E80" i="38"/>
  <c r="E81" i="38"/>
  <c r="F78" i="38"/>
  <c r="F79" i="38"/>
  <c r="F80" i="38"/>
  <c r="F81" i="38"/>
  <c r="G78" i="38"/>
  <c r="G79" i="38"/>
  <c r="G80" i="38"/>
  <c r="G81" i="38"/>
  <c r="H78" i="38"/>
  <c r="H79" i="38"/>
  <c r="H80" i="38"/>
  <c r="H81" i="38"/>
  <c r="I78" i="38"/>
  <c r="I79" i="38"/>
  <c r="I80" i="38"/>
  <c r="I81" i="38"/>
  <c r="J78" i="38"/>
  <c r="J79" i="38"/>
  <c r="J80" i="38"/>
  <c r="J81" i="38"/>
  <c r="K78" i="38"/>
  <c r="K79" i="38"/>
  <c r="K80" i="38"/>
  <c r="K81" i="38"/>
  <c r="L78" i="38"/>
  <c r="L79" i="38"/>
  <c r="L80" i="38"/>
  <c r="L81" i="38"/>
  <c r="M78" i="38"/>
  <c r="M79" i="38"/>
  <c r="M80" i="38"/>
  <c r="M81" i="38"/>
  <c r="P91" i="38"/>
  <c r="Q91" i="38"/>
  <c r="R91" i="38"/>
  <c r="S91" i="38"/>
  <c r="T91" i="38"/>
  <c r="U91" i="38"/>
  <c r="V91" i="38"/>
  <c r="W91" i="38"/>
  <c r="X91" i="38"/>
  <c r="Y91" i="38"/>
  <c r="Z91" i="38"/>
  <c r="AB91" i="38"/>
  <c r="AC91" i="38"/>
  <c r="AD91" i="38"/>
  <c r="AE91" i="38"/>
  <c r="AF91" i="38"/>
  <c r="AG91" i="38"/>
  <c r="AH91" i="38"/>
  <c r="AI91" i="38"/>
  <c r="AJ91" i="38"/>
  <c r="AK91" i="38"/>
  <c r="AN91" i="38"/>
  <c r="AO91" i="38"/>
  <c r="AX91" i="38" s="1"/>
  <c r="AP91" i="38"/>
  <c r="AQ91" i="38"/>
  <c r="AR91" i="38"/>
  <c r="AS91" i="38"/>
  <c r="AT91" i="38"/>
  <c r="AU91" i="38"/>
  <c r="AV91" i="38"/>
  <c r="AW91" i="38"/>
  <c r="D88" i="38"/>
  <c r="D89" i="38"/>
  <c r="D90" i="38"/>
  <c r="D91" i="38" s="1"/>
  <c r="E88" i="38"/>
  <c r="E89" i="38"/>
  <c r="E90" i="38"/>
  <c r="E91" i="38" s="1"/>
  <c r="F88" i="38"/>
  <c r="F89" i="38"/>
  <c r="F90" i="38"/>
  <c r="F91" i="38" s="1"/>
  <c r="G88" i="38"/>
  <c r="G89" i="38"/>
  <c r="G90" i="38"/>
  <c r="G91" i="38" s="1"/>
  <c r="H88" i="38"/>
  <c r="H89" i="38"/>
  <c r="H90" i="38"/>
  <c r="H91" i="38" s="1"/>
  <c r="I88" i="38"/>
  <c r="I89" i="38"/>
  <c r="I90" i="38"/>
  <c r="I91" i="38" s="1"/>
  <c r="J88" i="38"/>
  <c r="J89" i="38"/>
  <c r="J90" i="38"/>
  <c r="J91" i="38" s="1"/>
  <c r="K88" i="38"/>
  <c r="K89" i="38"/>
  <c r="K90" i="38"/>
  <c r="K91" i="38" s="1"/>
  <c r="L88" i="38"/>
  <c r="L89" i="38"/>
  <c r="L90" i="38"/>
  <c r="L91" i="38" s="1"/>
  <c r="M88" i="38"/>
  <c r="M89" i="38"/>
  <c r="M90" i="38"/>
  <c r="M91" i="38" s="1"/>
  <c r="P101" i="38"/>
  <c r="Q101" i="38"/>
  <c r="R101" i="38"/>
  <c r="S101" i="38"/>
  <c r="T101" i="38"/>
  <c r="U101" i="38"/>
  <c r="V101" i="38"/>
  <c r="W101" i="38"/>
  <c r="X101" i="38"/>
  <c r="Y101" i="38"/>
  <c r="Z101" i="38"/>
  <c r="AB101" i="38"/>
  <c r="AC101" i="38"/>
  <c r="AL101" i="38" s="1"/>
  <c r="AD101" i="38"/>
  <c r="AE101" i="38"/>
  <c r="AF101" i="38"/>
  <c r="AG101" i="38"/>
  <c r="AH101" i="38"/>
  <c r="AI101" i="38"/>
  <c r="AJ101" i="38"/>
  <c r="AK101" i="38"/>
  <c r="AN101" i="38"/>
  <c r="AX101" i="38" s="1"/>
  <c r="AO101" i="38"/>
  <c r="AP101" i="38"/>
  <c r="AQ101" i="38"/>
  <c r="AR101" i="38"/>
  <c r="AS101" i="38"/>
  <c r="AT101" i="38"/>
  <c r="AU101" i="38"/>
  <c r="AV101" i="38"/>
  <c r="AW101" i="38"/>
  <c r="D98" i="38"/>
  <c r="D99" i="38"/>
  <c r="D101" i="38" s="1"/>
  <c r="D100" i="38"/>
  <c r="E98" i="38"/>
  <c r="E99" i="38"/>
  <c r="E101" i="38" s="1"/>
  <c r="E100" i="38"/>
  <c r="F98" i="38"/>
  <c r="F99" i="38"/>
  <c r="F101" i="38" s="1"/>
  <c r="F100" i="38"/>
  <c r="G98" i="38"/>
  <c r="G99" i="38"/>
  <c r="G101" i="38" s="1"/>
  <c r="G100" i="38"/>
  <c r="H98" i="38"/>
  <c r="H99" i="38"/>
  <c r="H101" i="38" s="1"/>
  <c r="H100" i="38"/>
  <c r="I98" i="38"/>
  <c r="I99" i="38"/>
  <c r="I101" i="38" s="1"/>
  <c r="I100" i="38"/>
  <c r="J98" i="38"/>
  <c r="J99" i="38"/>
  <c r="J101" i="38" s="1"/>
  <c r="J100" i="38"/>
  <c r="K98" i="38"/>
  <c r="K99" i="38"/>
  <c r="K101" i="38" s="1"/>
  <c r="K100" i="38"/>
  <c r="L98" i="38"/>
  <c r="L99" i="38"/>
  <c r="L101" i="38" s="1"/>
  <c r="L100" i="38"/>
  <c r="M98" i="38"/>
  <c r="M99" i="38"/>
  <c r="M101" i="38" s="1"/>
  <c r="M100" i="38"/>
  <c r="P111" i="38"/>
  <c r="Z111" i="38" s="1"/>
  <c r="Q111" i="38"/>
  <c r="R111" i="38"/>
  <c r="S111" i="38"/>
  <c r="T111" i="38"/>
  <c r="U111" i="38"/>
  <c r="V111" i="38"/>
  <c r="W111" i="38"/>
  <c r="X111" i="38"/>
  <c r="Y111" i="38"/>
  <c r="AB111" i="38"/>
  <c r="AC111" i="38"/>
  <c r="AD111" i="38"/>
  <c r="AE111" i="38"/>
  <c r="AF111" i="38"/>
  <c r="AG111" i="38"/>
  <c r="AH111" i="38"/>
  <c r="AI111" i="38"/>
  <c r="AJ111" i="38"/>
  <c r="AK111" i="38"/>
  <c r="AN111" i="38"/>
  <c r="AX111" i="38" s="1"/>
  <c r="AO111" i="38"/>
  <c r="AP111" i="38"/>
  <c r="AQ111" i="38"/>
  <c r="AR111" i="38"/>
  <c r="AS111" i="38"/>
  <c r="AT111" i="38"/>
  <c r="AU111" i="38"/>
  <c r="AV111" i="38"/>
  <c r="AW111" i="38"/>
  <c r="D108" i="38"/>
  <c r="D109" i="38"/>
  <c r="D111" i="38" s="1"/>
  <c r="D110" i="38"/>
  <c r="E108" i="38"/>
  <c r="E109" i="38"/>
  <c r="E111" i="38" s="1"/>
  <c r="E110" i="38"/>
  <c r="F108" i="38"/>
  <c r="F109" i="38"/>
  <c r="F111" i="38" s="1"/>
  <c r="F110" i="38"/>
  <c r="G108" i="38"/>
  <c r="G109" i="38"/>
  <c r="G111" i="38" s="1"/>
  <c r="G110" i="38"/>
  <c r="H108" i="38"/>
  <c r="H109" i="38"/>
  <c r="H111" i="38" s="1"/>
  <c r="H110" i="38"/>
  <c r="I108" i="38"/>
  <c r="I109" i="38"/>
  <c r="I111" i="38" s="1"/>
  <c r="I110" i="38"/>
  <c r="J108" i="38"/>
  <c r="J109" i="38"/>
  <c r="J111" i="38" s="1"/>
  <c r="J110" i="38"/>
  <c r="K108" i="38"/>
  <c r="K109" i="38"/>
  <c r="K111" i="38" s="1"/>
  <c r="K110" i="38"/>
  <c r="L108" i="38"/>
  <c r="L109" i="38"/>
  <c r="L111" i="38" s="1"/>
  <c r="L110" i="38"/>
  <c r="M108" i="38"/>
  <c r="M109" i="38"/>
  <c r="M111" i="38" s="1"/>
  <c r="M110" i="38"/>
  <c r="P121" i="38"/>
  <c r="Z121" i="38" s="1"/>
  <c r="Q121" i="38"/>
  <c r="R121" i="38"/>
  <c r="S121" i="38"/>
  <c r="T121" i="38"/>
  <c r="U121" i="38"/>
  <c r="V121" i="38"/>
  <c r="W121" i="38"/>
  <c r="X121" i="38"/>
  <c r="Y121" i="38"/>
  <c r="AB121" i="38"/>
  <c r="AC121" i="38"/>
  <c r="AL121" i="38" s="1"/>
  <c r="AD121" i="38"/>
  <c r="AE121" i="38"/>
  <c r="AF121" i="38"/>
  <c r="AG121" i="38"/>
  <c r="AH121" i="38"/>
  <c r="AI121" i="38"/>
  <c r="AJ121" i="38"/>
  <c r="AK121" i="38"/>
  <c r="AN121" i="38"/>
  <c r="AP121" i="38"/>
  <c r="AQ121" i="38"/>
  <c r="AR121" i="38"/>
  <c r="AS121" i="38"/>
  <c r="AT121" i="38"/>
  <c r="AU121" i="38"/>
  <c r="AV121" i="38"/>
  <c r="AW121" i="38"/>
  <c r="D118" i="38"/>
  <c r="D121" i="38" s="1"/>
  <c r="D119" i="38"/>
  <c r="D120" i="38"/>
  <c r="E118" i="38"/>
  <c r="E121" i="38" s="1"/>
  <c r="E119" i="38"/>
  <c r="E120" i="38"/>
  <c r="F118" i="38"/>
  <c r="F121" i="38" s="1"/>
  <c r="F119" i="38"/>
  <c r="F120" i="38"/>
  <c r="G118" i="38"/>
  <c r="G121" i="38" s="1"/>
  <c r="G119" i="38"/>
  <c r="G120" i="38"/>
  <c r="H118" i="38"/>
  <c r="H121" i="38" s="1"/>
  <c r="H119" i="38"/>
  <c r="H120" i="38"/>
  <c r="I118" i="38"/>
  <c r="I121" i="38" s="1"/>
  <c r="I119" i="38"/>
  <c r="I120" i="38"/>
  <c r="J118" i="38"/>
  <c r="J121" i="38" s="1"/>
  <c r="J119" i="38"/>
  <c r="J120" i="38"/>
  <c r="K118" i="38"/>
  <c r="K121" i="38" s="1"/>
  <c r="K119" i="38"/>
  <c r="K120" i="38"/>
  <c r="L118" i="38"/>
  <c r="L121" i="38" s="1"/>
  <c r="L119" i="38"/>
  <c r="L120" i="38"/>
  <c r="M118" i="38"/>
  <c r="M121" i="38" s="1"/>
  <c r="M119" i="38"/>
  <c r="M120" i="38"/>
  <c r="N121" i="38"/>
  <c r="P131" i="38"/>
  <c r="Q131" i="38"/>
  <c r="R131" i="38"/>
  <c r="S131" i="38"/>
  <c r="T131" i="38"/>
  <c r="U131" i="38"/>
  <c r="V131" i="38"/>
  <c r="W131" i="38"/>
  <c r="X131" i="38"/>
  <c r="Y131" i="38"/>
  <c r="AB131" i="38"/>
  <c r="AC131" i="38"/>
  <c r="AD131" i="38"/>
  <c r="AE131" i="38"/>
  <c r="AF131" i="38"/>
  <c r="AG131" i="38"/>
  <c r="AH131" i="38"/>
  <c r="AI131" i="38"/>
  <c r="AJ131" i="38"/>
  <c r="AK131" i="38"/>
  <c r="AN131" i="38"/>
  <c r="AO131" i="38"/>
  <c r="AP131" i="38"/>
  <c r="AQ131" i="38"/>
  <c r="AR131" i="38"/>
  <c r="AS131" i="38"/>
  <c r="AT131" i="38"/>
  <c r="AU131" i="38"/>
  <c r="AV131" i="38"/>
  <c r="AW131" i="38"/>
  <c r="AX131" i="38"/>
  <c r="D128" i="38"/>
  <c r="D129" i="38"/>
  <c r="D130" i="38"/>
  <c r="D131" i="38"/>
  <c r="E128" i="38"/>
  <c r="E129" i="38"/>
  <c r="E130" i="38"/>
  <c r="E131" i="38"/>
  <c r="F128" i="38"/>
  <c r="F129" i="38"/>
  <c r="F130" i="38"/>
  <c r="F131" i="38"/>
  <c r="G128" i="38"/>
  <c r="G129" i="38"/>
  <c r="G130" i="38"/>
  <c r="G131" i="38"/>
  <c r="H128" i="38"/>
  <c r="H129" i="38"/>
  <c r="H130" i="38"/>
  <c r="H131" i="38"/>
  <c r="I128" i="38"/>
  <c r="I129" i="38"/>
  <c r="I130" i="38"/>
  <c r="I131" i="38"/>
  <c r="J128" i="38"/>
  <c r="J129" i="38"/>
  <c r="J130" i="38"/>
  <c r="J131" i="38"/>
  <c r="K128" i="38"/>
  <c r="K129" i="38"/>
  <c r="K130" i="38"/>
  <c r="K131" i="38"/>
  <c r="L128" i="38"/>
  <c r="L129" i="38"/>
  <c r="L130" i="38"/>
  <c r="L131" i="38"/>
  <c r="M128" i="38"/>
  <c r="M129" i="38"/>
  <c r="M130" i="38"/>
  <c r="M131" i="38"/>
  <c r="P141" i="38"/>
  <c r="Z141" i="38" s="1"/>
  <c r="Q141" i="38"/>
  <c r="R141" i="38"/>
  <c r="S141" i="38"/>
  <c r="T141" i="38"/>
  <c r="U141" i="38"/>
  <c r="V141" i="38"/>
  <c r="W141" i="38"/>
  <c r="X141" i="38"/>
  <c r="Y141" i="38"/>
  <c r="AB141" i="38"/>
  <c r="AC141" i="38"/>
  <c r="AL141" i="38" s="1"/>
  <c r="AD141" i="38"/>
  <c r="AE141" i="38"/>
  <c r="AF141" i="38"/>
  <c r="AG141" i="38"/>
  <c r="AH141" i="38"/>
  <c r="AI141" i="38"/>
  <c r="AJ141" i="38"/>
  <c r="AK141" i="38"/>
  <c r="AN141" i="38"/>
  <c r="AO141" i="38"/>
  <c r="AP141" i="38"/>
  <c r="AQ141" i="38"/>
  <c r="AR141" i="38"/>
  <c r="AS141" i="38"/>
  <c r="AT141" i="38"/>
  <c r="AU141" i="38"/>
  <c r="AV141" i="38"/>
  <c r="AW141" i="38"/>
  <c r="AX141" i="38"/>
  <c r="D138" i="38"/>
  <c r="D139" i="38"/>
  <c r="D140" i="38"/>
  <c r="D141" i="38"/>
  <c r="N141" i="38" s="1"/>
  <c r="E138" i="38"/>
  <c r="E139" i="38"/>
  <c r="E140" i="38"/>
  <c r="E141" i="38"/>
  <c r="F138" i="38"/>
  <c r="F139" i="38"/>
  <c r="F140" i="38"/>
  <c r="F141" i="38"/>
  <c r="G138" i="38"/>
  <c r="G139" i="38"/>
  <c r="G140" i="38"/>
  <c r="G141" i="38"/>
  <c r="H138" i="38"/>
  <c r="H139" i="38"/>
  <c r="H140" i="38"/>
  <c r="H141" i="38"/>
  <c r="I138" i="38"/>
  <c r="I139" i="38"/>
  <c r="I140" i="38"/>
  <c r="I141" i="38"/>
  <c r="J138" i="38"/>
  <c r="J139" i="38"/>
  <c r="J140" i="38"/>
  <c r="J141" i="38"/>
  <c r="K138" i="38"/>
  <c r="K139" i="38"/>
  <c r="K140" i="38"/>
  <c r="K141" i="38"/>
  <c r="L138" i="38"/>
  <c r="L139" i="38"/>
  <c r="L140" i="38"/>
  <c r="L141" i="38"/>
  <c r="M138" i="38"/>
  <c r="M139" i="38"/>
  <c r="M140" i="38"/>
  <c r="M141" i="38"/>
  <c r="P151" i="38"/>
  <c r="Q151" i="38"/>
  <c r="R151" i="38"/>
  <c r="S151" i="38"/>
  <c r="T151" i="38"/>
  <c r="U151" i="38"/>
  <c r="V151" i="38"/>
  <c r="W151" i="38"/>
  <c r="X151" i="38"/>
  <c r="Y151" i="38"/>
  <c r="Z151" i="38"/>
  <c r="AB151" i="38"/>
  <c r="AC151" i="38"/>
  <c r="AD151" i="38"/>
  <c r="AE151" i="38"/>
  <c r="AF151" i="38"/>
  <c r="AG151" i="38"/>
  <c r="AH151" i="38"/>
  <c r="AI151" i="38"/>
  <c r="AJ151" i="38"/>
  <c r="AK151" i="38"/>
  <c r="AN151" i="38"/>
  <c r="AO151" i="38"/>
  <c r="AP151" i="38"/>
  <c r="AQ151" i="38"/>
  <c r="AR151" i="38"/>
  <c r="AS151" i="38"/>
  <c r="AT151" i="38"/>
  <c r="AU151" i="38"/>
  <c r="AV151" i="38"/>
  <c r="AW151" i="38"/>
  <c r="D148" i="38"/>
  <c r="D149" i="38"/>
  <c r="D150" i="38"/>
  <c r="E148" i="38"/>
  <c r="E149" i="38"/>
  <c r="E151" i="38" s="1"/>
  <c r="E150" i="38"/>
  <c r="F148" i="38"/>
  <c r="F149" i="38"/>
  <c r="F151" i="38" s="1"/>
  <c r="F150" i="38"/>
  <c r="G148" i="38"/>
  <c r="G149" i="38"/>
  <c r="G151" i="38" s="1"/>
  <c r="G150" i="38"/>
  <c r="H148" i="38"/>
  <c r="H149" i="38"/>
  <c r="H151" i="38" s="1"/>
  <c r="H150" i="38"/>
  <c r="I148" i="38"/>
  <c r="I149" i="38"/>
  <c r="I151" i="38" s="1"/>
  <c r="I150" i="38"/>
  <c r="J148" i="38"/>
  <c r="J149" i="38"/>
  <c r="J150" i="38"/>
  <c r="K148" i="38"/>
  <c r="K149" i="38"/>
  <c r="K150" i="38"/>
  <c r="L148" i="38"/>
  <c r="L149" i="38"/>
  <c r="L151" i="38" s="1"/>
  <c r="L150" i="38"/>
  <c r="M148" i="38"/>
  <c r="M149" i="38"/>
  <c r="M151" i="38" s="1"/>
  <c r="M150" i="38"/>
  <c r="P161" i="38"/>
  <c r="Q161" i="38"/>
  <c r="R161" i="38"/>
  <c r="S161" i="38"/>
  <c r="T161" i="38"/>
  <c r="U161" i="38"/>
  <c r="V161" i="38"/>
  <c r="W161" i="38"/>
  <c r="X161" i="38"/>
  <c r="Y161" i="38"/>
  <c r="AB161" i="38"/>
  <c r="AC161" i="38"/>
  <c r="AD161" i="38"/>
  <c r="AE161" i="38"/>
  <c r="AF161" i="38"/>
  <c r="AG161" i="38"/>
  <c r="AH161" i="38"/>
  <c r="AI161" i="38"/>
  <c r="AJ161" i="38"/>
  <c r="AK161" i="38"/>
  <c r="AL161" i="38"/>
  <c r="AN161" i="38"/>
  <c r="AO161" i="38"/>
  <c r="AP161" i="38"/>
  <c r="AQ161" i="38"/>
  <c r="AR161" i="38"/>
  <c r="AS161" i="38"/>
  <c r="AT161" i="38"/>
  <c r="AU161" i="38"/>
  <c r="AV161" i="38"/>
  <c r="AW161" i="38"/>
  <c r="D158" i="38"/>
  <c r="D159" i="38"/>
  <c r="D160" i="38"/>
  <c r="E158" i="38"/>
  <c r="E161" i="38" s="1"/>
  <c r="E159" i="38"/>
  <c r="E160" i="38"/>
  <c r="F158" i="38"/>
  <c r="F159" i="38"/>
  <c r="F160" i="38"/>
  <c r="G158" i="38"/>
  <c r="G159" i="38"/>
  <c r="G160" i="38"/>
  <c r="H158" i="38"/>
  <c r="H161" i="38" s="1"/>
  <c r="H159" i="38"/>
  <c r="H160" i="38"/>
  <c r="I158" i="38"/>
  <c r="I161" i="38" s="1"/>
  <c r="I159" i="38"/>
  <c r="I160" i="38"/>
  <c r="J158" i="38"/>
  <c r="J159" i="38"/>
  <c r="J160" i="38"/>
  <c r="K158" i="38"/>
  <c r="K161" i="38" s="1"/>
  <c r="K159" i="38"/>
  <c r="K160" i="38"/>
  <c r="L158" i="38"/>
  <c r="L159" i="38"/>
  <c r="L160" i="38"/>
  <c r="M158" i="38"/>
  <c r="M161" i="38" s="1"/>
  <c r="M159" i="38"/>
  <c r="M160" i="38"/>
  <c r="P171" i="38"/>
  <c r="Z171" i="38" s="1"/>
  <c r="Q171" i="38"/>
  <c r="R171" i="38"/>
  <c r="S171" i="38"/>
  <c r="T171" i="38"/>
  <c r="U171" i="38"/>
  <c r="V171" i="38"/>
  <c r="W171" i="38"/>
  <c r="X171" i="38"/>
  <c r="Y171" i="38"/>
  <c r="AB171" i="38"/>
  <c r="AC171" i="38"/>
  <c r="AD171" i="38"/>
  <c r="AE171" i="38"/>
  <c r="AF171" i="38"/>
  <c r="AG171" i="38"/>
  <c r="AH171" i="38"/>
  <c r="AI171" i="38"/>
  <c r="AJ171" i="38"/>
  <c r="AK171" i="38"/>
  <c r="AN171" i="38"/>
  <c r="AO171" i="38"/>
  <c r="AP171" i="38"/>
  <c r="AQ171" i="38"/>
  <c r="AR171" i="38"/>
  <c r="AS171" i="38"/>
  <c r="AT171" i="38"/>
  <c r="AU171" i="38"/>
  <c r="AV171" i="38"/>
  <c r="AW171" i="38"/>
  <c r="AX171" i="38"/>
  <c r="D168" i="38"/>
  <c r="D169" i="38"/>
  <c r="D170" i="38"/>
  <c r="D171" i="38"/>
  <c r="E168" i="38"/>
  <c r="E169" i="38"/>
  <c r="E170" i="38"/>
  <c r="E171" i="38"/>
  <c r="F168" i="38"/>
  <c r="F169" i="38"/>
  <c r="F170" i="38"/>
  <c r="F171" i="38"/>
  <c r="G168" i="38"/>
  <c r="G169" i="38"/>
  <c r="G170" i="38"/>
  <c r="G171" i="38"/>
  <c r="H168" i="38"/>
  <c r="H169" i="38"/>
  <c r="H170" i="38"/>
  <c r="H171" i="38"/>
  <c r="I168" i="38"/>
  <c r="I169" i="38"/>
  <c r="I170" i="38"/>
  <c r="I171" i="38"/>
  <c r="J168" i="38"/>
  <c r="J169" i="38"/>
  <c r="J170" i="38"/>
  <c r="J171" i="38"/>
  <c r="K168" i="38"/>
  <c r="K169" i="38"/>
  <c r="K170" i="38"/>
  <c r="K171" i="38"/>
  <c r="L168" i="38"/>
  <c r="L169" i="38"/>
  <c r="L170" i="38"/>
  <c r="L171" i="38"/>
  <c r="M168" i="38"/>
  <c r="M169" i="38"/>
  <c r="M170" i="38"/>
  <c r="M171" i="38"/>
  <c r="P181" i="38"/>
  <c r="Z181" i="38" s="1"/>
  <c r="Q181" i="38"/>
  <c r="R181" i="38"/>
  <c r="S181" i="38"/>
  <c r="T181" i="38"/>
  <c r="U181" i="38"/>
  <c r="V181" i="38"/>
  <c r="W181" i="38"/>
  <c r="X181" i="38"/>
  <c r="Y181" i="38"/>
  <c r="AB181" i="38"/>
  <c r="AC181" i="38"/>
  <c r="AD181" i="38"/>
  <c r="AE181" i="38"/>
  <c r="AG181" i="38"/>
  <c r="AH181" i="38"/>
  <c r="AI181" i="38"/>
  <c r="AJ181" i="38"/>
  <c r="AK181" i="38"/>
  <c r="AN181" i="38"/>
  <c r="AO181" i="38"/>
  <c r="AP181" i="38"/>
  <c r="AQ181" i="38"/>
  <c r="AR181" i="38"/>
  <c r="AS181" i="38"/>
  <c r="AT181" i="38"/>
  <c r="AU181" i="38"/>
  <c r="AV181" i="38"/>
  <c r="D178" i="38"/>
  <c r="D179" i="38"/>
  <c r="D180" i="38"/>
  <c r="E178" i="38"/>
  <c r="E181" i="38" s="1"/>
  <c r="E179" i="38"/>
  <c r="E180" i="38"/>
  <c r="F178" i="38"/>
  <c r="F179" i="38"/>
  <c r="F180" i="38"/>
  <c r="G178" i="38"/>
  <c r="G181" i="38" s="1"/>
  <c r="G179" i="38"/>
  <c r="G180" i="38"/>
  <c r="H178" i="38"/>
  <c r="H181" i="38" s="1"/>
  <c r="H179" i="38"/>
  <c r="H180" i="38"/>
  <c r="I178" i="38"/>
  <c r="I181" i="38" s="1"/>
  <c r="I179" i="38"/>
  <c r="I180" i="38"/>
  <c r="J178" i="38"/>
  <c r="J179" i="38"/>
  <c r="J180" i="38"/>
  <c r="K178" i="38"/>
  <c r="K179" i="38"/>
  <c r="K180" i="38"/>
  <c r="L178" i="38"/>
  <c r="L181" i="38" s="1"/>
  <c r="L179" i="38"/>
  <c r="L180" i="38"/>
  <c r="M178" i="38"/>
  <c r="M179" i="38"/>
  <c r="M180" i="38"/>
  <c r="P191" i="38"/>
  <c r="Z191" i="38" s="1"/>
  <c r="Q191" i="38"/>
  <c r="R191" i="38"/>
  <c r="S191" i="38"/>
  <c r="T191" i="38"/>
  <c r="U191" i="38"/>
  <c r="V191" i="38"/>
  <c r="W191" i="38"/>
  <c r="X191" i="38"/>
  <c r="Y191" i="38"/>
  <c r="AB191" i="38"/>
  <c r="AC191" i="38"/>
  <c r="AD191" i="38"/>
  <c r="AE191" i="38"/>
  <c r="AF191" i="38"/>
  <c r="AG191" i="38"/>
  <c r="AH191" i="38"/>
  <c r="AI191" i="38"/>
  <c r="AJ191" i="38"/>
  <c r="AK191" i="38"/>
  <c r="AN191" i="38"/>
  <c r="AO191" i="38"/>
  <c r="AP191" i="38"/>
  <c r="AQ191" i="38"/>
  <c r="AR191" i="38"/>
  <c r="AS191" i="38"/>
  <c r="AT191" i="38"/>
  <c r="AU191" i="38"/>
  <c r="AV191" i="38"/>
  <c r="AW191" i="38"/>
  <c r="AX191" i="38"/>
  <c r="D188" i="38"/>
  <c r="D189" i="38"/>
  <c r="D190" i="38"/>
  <c r="D191" i="38"/>
  <c r="E188" i="38"/>
  <c r="E189" i="38"/>
  <c r="E190" i="38"/>
  <c r="E191" i="38"/>
  <c r="F188" i="38"/>
  <c r="F189" i="38"/>
  <c r="F190" i="38"/>
  <c r="F191" i="38"/>
  <c r="G188" i="38"/>
  <c r="G189" i="38"/>
  <c r="G190" i="38"/>
  <c r="G191" i="38"/>
  <c r="H188" i="38"/>
  <c r="H189" i="38"/>
  <c r="H190" i="38"/>
  <c r="H191" i="38"/>
  <c r="I188" i="38"/>
  <c r="I189" i="38"/>
  <c r="I190" i="38"/>
  <c r="I191" i="38"/>
  <c r="J188" i="38"/>
  <c r="J189" i="38"/>
  <c r="J190" i="38"/>
  <c r="J191" i="38"/>
  <c r="K188" i="38"/>
  <c r="K189" i="38"/>
  <c r="K190" i="38"/>
  <c r="K191" i="38"/>
  <c r="L188" i="38"/>
  <c r="L189" i="38"/>
  <c r="L190" i="38"/>
  <c r="L191" i="38"/>
  <c r="M188" i="38"/>
  <c r="M189" i="38"/>
  <c r="M190" i="38"/>
  <c r="M191" i="38"/>
  <c r="P201" i="38"/>
  <c r="Z201" i="38" s="1"/>
  <c r="Q201" i="38"/>
  <c r="R201" i="38"/>
  <c r="S201" i="38"/>
  <c r="T201" i="38"/>
  <c r="U201" i="38"/>
  <c r="V201" i="38"/>
  <c r="W201" i="38"/>
  <c r="X201" i="38"/>
  <c r="Y201" i="38"/>
  <c r="AB201" i="38"/>
  <c r="AC201" i="38"/>
  <c r="AL201" i="38" s="1"/>
  <c r="AD201" i="38"/>
  <c r="AE201" i="38"/>
  <c r="AF201" i="38"/>
  <c r="AG201" i="38"/>
  <c r="AH201" i="38"/>
  <c r="AI201" i="38"/>
  <c r="AJ201" i="38"/>
  <c r="AK201" i="38"/>
  <c r="AN201" i="38"/>
  <c r="AO201" i="38"/>
  <c r="AP201" i="38"/>
  <c r="AQ201" i="38"/>
  <c r="AR201" i="38"/>
  <c r="AS201" i="38"/>
  <c r="AT201" i="38"/>
  <c r="AU201" i="38"/>
  <c r="AV201" i="38"/>
  <c r="AW201" i="38"/>
  <c r="AX201" i="38"/>
  <c r="D198" i="38"/>
  <c r="D199" i="38"/>
  <c r="D200" i="38"/>
  <c r="D201" i="38"/>
  <c r="N201" i="38" s="1"/>
  <c r="E198" i="38"/>
  <c r="E199" i="38"/>
  <c r="E200" i="38"/>
  <c r="E201" i="38"/>
  <c r="F198" i="38"/>
  <c r="F199" i="38"/>
  <c r="F200" i="38"/>
  <c r="F201" i="38"/>
  <c r="G198" i="38"/>
  <c r="G199" i="38"/>
  <c r="G200" i="38"/>
  <c r="G201" i="38"/>
  <c r="H198" i="38"/>
  <c r="H199" i="38"/>
  <c r="H200" i="38"/>
  <c r="H201" i="38"/>
  <c r="I198" i="38"/>
  <c r="I199" i="38"/>
  <c r="I200" i="38"/>
  <c r="I201" i="38"/>
  <c r="J198" i="38"/>
  <c r="J199" i="38"/>
  <c r="J200" i="38"/>
  <c r="J201" i="38"/>
  <c r="K198" i="38"/>
  <c r="K199" i="38"/>
  <c r="K200" i="38"/>
  <c r="K201" i="38"/>
  <c r="L198" i="38"/>
  <c r="L199" i="38"/>
  <c r="L200" i="38"/>
  <c r="L201" i="38"/>
  <c r="M198" i="38"/>
  <c r="M199" i="38"/>
  <c r="M200" i="38"/>
  <c r="M201" i="38"/>
  <c r="P211" i="38"/>
  <c r="Q211" i="38"/>
  <c r="R211" i="38"/>
  <c r="S211" i="38"/>
  <c r="T211" i="38"/>
  <c r="U211" i="38"/>
  <c r="V211" i="38"/>
  <c r="W211" i="38"/>
  <c r="X211" i="38"/>
  <c r="Y211" i="38"/>
  <c r="Z211" i="38"/>
  <c r="AB211" i="38"/>
  <c r="AC211" i="38"/>
  <c r="AD211" i="38"/>
  <c r="AE211" i="38"/>
  <c r="AF211" i="38"/>
  <c r="AG211" i="38"/>
  <c r="AH211" i="38"/>
  <c r="AI211" i="38"/>
  <c r="AJ211" i="38"/>
  <c r="AK211" i="38"/>
  <c r="AN211" i="38"/>
  <c r="AO211" i="38"/>
  <c r="AP211" i="38"/>
  <c r="AQ211" i="38"/>
  <c r="AR211" i="38"/>
  <c r="AS211" i="38"/>
  <c r="AT211" i="38"/>
  <c r="AU211" i="38"/>
  <c r="AV211" i="38"/>
  <c r="AW211" i="38"/>
  <c r="D208" i="38"/>
  <c r="D209" i="38"/>
  <c r="D210" i="38"/>
  <c r="E208" i="38"/>
  <c r="E209" i="38"/>
  <c r="E211" i="38" s="1"/>
  <c r="E210" i="38"/>
  <c r="F208" i="38"/>
  <c r="F209" i="38"/>
  <c r="F210" i="38"/>
  <c r="G208" i="38"/>
  <c r="G209" i="38"/>
  <c r="G211" i="38" s="1"/>
  <c r="G210" i="38"/>
  <c r="H208" i="38"/>
  <c r="H209" i="38"/>
  <c r="H211" i="38" s="1"/>
  <c r="H210" i="38"/>
  <c r="I208" i="38"/>
  <c r="I209" i="38"/>
  <c r="I211" i="38" s="1"/>
  <c r="I210" i="38"/>
  <c r="J208" i="38"/>
  <c r="J209" i="38"/>
  <c r="J211" i="38" s="1"/>
  <c r="J210" i="38"/>
  <c r="K208" i="38"/>
  <c r="K209" i="38"/>
  <c r="K211" i="38" s="1"/>
  <c r="K210" i="38"/>
  <c r="L208" i="38"/>
  <c r="L209" i="38"/>
  <c r="L211" i="38" s="1"/>
  <c r="L210" i="38"/>
  <c r="M208" i="38"/>
  <c r="M209" i="38"/>
  <c r="M211" i="38" s="1"/>
  <c r="M210" i="38"/>
  <c r="P221" i="38"/>
  <c r="Q221" i="38"/>
  <c r="R221" i="38"/>
  <c r="S221" i="38"/>
  <c r="T221" i="38"/>
  <c r="U221" i="38"/>
  <c r="V221" i="38"/>
  <c r="W221" i="38"/>
  <c r="X221" i="38"/>
  <c r="Y221" i="38"/>
  <c r="AB221" i="38"/>
  <c r="AC221" i="38"/>
  <c r="AD221" i="38"/>
  <c r="AE221" i="38"/>
  <c r="AF221" i="38"/>
  <c r="AG221" i="38"/>
  <c r="AH221" i="38"/>
  <c r="AI221" i="38"/>
  <c r="AJ221" i="38"/>
  <c r="AK221" i="38"/>
  <c r="AL221" i="38"/>
  <c r="AN221" i="38"/>
  <c r="AO221" i="38"/>
  <c r="AP221" i="38"/>
  <c r="AQ221" i="38"/>
  <c r="AR221" i="38"/>
  <c r="AS221" i="38"/>
  <c r="AT221" i="38"/>
  <c r="AU221" i="38"/>
  <c r="AV221" i="38"/>
  <c r="AW221" i="38"/>
  <c r="D218" i="38"/>
  <c r="D221" i="38" s="1"/>
  <c r="D219" i="38"/>
  <c r="D220" i="38"/>
  <c r="E218" i="38"/>
  <c r="E221" i="38" s="1"/>
  <c r="E219" i="38"/>
  <c r="E220" i="38"/>
  <c r="F218" i="38"/>
  <c r="F221" i="38" s="1"/>
  <c r="F219" i="38"/>
  <c r="F220" i="38"/>
  <c r="G218" i="38"/>
  <c r="G219" i="38"/>
  <c r="G220" i="38"/>
  <c r="H218" i="38"/>
  <c r="H221" i="38" s="1"/>
  <c r="H219" i="38"/>
  <c r="H220" i="38"/>
  <c r="I218" i="38"/>
  <c r="I219" i="38"/>
  <c r="I220" i="38"/>
  <c r="J218" i="38"/>
  <c r="J221" i="38" s="1"/>
  <c r="J219" i="38"/>
  <c r="J220" i="38"/>
  <c r="K218" i="38"/>
  <c r="K219" i="38"/>
  <c r="K220" i="38"/>
  <c r="L218" i="38"/>
  <c r="L219" i="38"/>
  <c r="L220" i="38"/>
  <c r="M218" i="38"/>
  <c r="M219" i="38"/>
  <c r="M220" i="38"/>
  <c r="P231" i="38"/>
  <c r="Q231" i="38"/>
  <c r="R231" i="38"/>
  <c r="S231" i="38"/>
  <c r="T231" i="38"/>
  <c r="U231" i="38"/>
  <c r="V231" i="38"/>
  <c r="W231" i="38"/>
  <c r="X231" i="38"/>
  <c r="Y231" i="38"/>
  <c r="AB231" i="38"/>
  <c r="AC231" i="38"/>
  <c r="AD231" i="38"/>
  <c r="AE231" i="38"/>
  <c r="AF231" i="38"/>
  <c r="AG231" i="38"/>
  <c r="AH231" i="38"/>
  <c r="AI231" i="38"/>
  <c r="AJ231" i="38"/>
  <c r="AK231" i="38"/>
  <c r="AN231" i="38"/>
  <c r="AO231" i="38"/>
  <c r="AP231" i="38"/>
  <c r="AQ231" i="38"/>
  <c r="AR231" i="38"/>
  <c r="AS231" i="38"/>
  <c r="AT231" i="38"/>
  <c r="AU231" i="38"/>
  <c r="AV231" i="38"/>
  <c r="AW231" i="38"/>
  <c r="AX231" i="38"/>
  <c r="D228" i="38"/>
  <c r="D229" i="38"/>
  <c r="D230" i="38"/>
  <c r="D231" i="38"/>
  <c r="E228" i="38"/>
  <c r="E229" i="38"/>
  <c r="E230" i="38"/>
  <c r="E231" i="38"/>
  <c r="F228" i="38"/>
  <c r="F229" i="38"/>
  <c r="F230" i="38"/>
  <c r="F231" i="38"/>
  <c r="G228" i="38"/>
  <c r="G229" i="38"/>
  <c r="G230" i="38"/>
  <c r="G231" i="38"/>
  <c r="H228" i="38"/>
  <c r="H229" i="38"/>
  <c r="H230" i="38"/>
  <c r="H231" i="38"/>
  <c r="I228" i="38"/>
  <c r="I229" i="38"/>
  <c r="I230" i="38"/>
  <c r="I231" i="38"/>
  <c r="J228" i="38"/>
  <c r="J229" i="38"/>
  <c r="J230" i="38"/>
  <c r="J231" i="38"/>
  <c r="K228" i="38"/>
  <c r="K229" i="38"/>
  <c r="K230" i="38"/>
  <c r="K231" i="38"/>
  <c r="L228" i="38"/>
  <c r="L229" i="38"/>
  <c r="L230" i="38"/>
  <c r="L231" i="38"/>
  <c r="M228" i="38"/>
  <c r="M229" i="38"/>
  <c r="M230" i="38"/>
  <c r="M231" i="38"/>
  <c r="P241" i="38"/>
  <c r="Z241" i="38" s="1"/>
  <c r="Q241" i="38"/>
  <c r="R241" i="38"/>
  <c r="S241" i="38"/>
  <c r="T241" i="38"/>
  <c r="U241" i="38"/>
  <c r="V241" i="38"/>
  <c r="W241" i="38"/>
  <c r="X241" i="38"/>
  <c r="Y241" i="38"/>
  <c r="AB241" i="38"/>
  <c r="AC241" i="38"/>
  <c r="AL241" i="38" s="1"/>
  <c r="AD241" i="38"/>
  <c r="AE241" i="38"/>
  <c r="AF241" i="38"/>
  <c r="AG241" i="38"/>
  <c r="AH241" i="38"/>
  <c r="AI241" i="38"/>
  <c r="AJ241" i="38"/>
  <c r="AK241" i="38"/>
  <c r="AN241" i="38"/>
  <c r="AO241" i="38"/>
  <c r="AP241" i="38"/>
  <c r="AQ241" i="38"/>
  <c r="AR241" i="38"/>
  <c r="AS241" i="38"/>
  <c r="AT241" i="38"/>
  <c r="AU241" i="38"/>
  <c r="AV241" i="38"/>
  <c r="AW241" i="38"/>
  <c r="AX241" i="38"/>
  <c r="D238" i="38"/>
  <c r="D239" i="38"/>
  <c r="D240" i="38"/>
  <c r="D241" i="38"/>
  <c r="N241" i="38" s="1"/>
  <c r="E238" i="38"/>
  <c r="E239" i="38"/>
  <c r="E240" i="38"/>
  <c r="E241" i="38"/>
  <c r="F238" i="38"/>
  <c r="F239" i="38"/>
  <c r="F240" i="38"/>
  <c r="F241" i="38"/>
  <c r="G238" i="38"/>
  <c r="G239" i="38"/>
  <c r="G240" i="38"/>
  <c r="G241" i="38"/>
  <c r="H238" i="38"/>
  <c r="H239" i="38"/>
  <c r="H240" i="38"/>
  <c r="H241" i="38"/>
  <c r="I238" i="38"/>
  <c r="I239" i="38"/>
  <c r="I240" i="38"/>
  <c r="I241" i="38"/>
  <c r="J238" i="38"/>
  <c r="J239" i="38"/>
  <c r="J240" i="38"/>
  <c r="J241" i="38"/>
  <c r="K238" i="38"/>
  <c r="K239" i="38"/>
  <c r="K240" i="38"/>
  <c r="K241" i="38"/>
  <c r="L238" i="38"/>
  <c r="L239" i="38"/>
  <c r="L240" i="38"/>
  <c r="L241" i="38"/>
  <c r="M238" i="38"/>
  <c r="M239" i="38"/>
  <c r="M240" i="38"/>
  <c r="M241" i="38"/>
  <c r="H9" i="65"/>
  <c r="G121" i="65"/>
  <c r="G118" i="65"/>
  <c r="G94" i="65"/>
  <c r="G133" i="65"/>
  <c r="G132" i="65"/>
  <c r="G131" i="65"/>
  <c r="G134" i="65"/>
  <c r="G126" i="65"/>
  <c r="G122" i="65"/>
  <c r="G116" i="65"/>
  <c r="G114" i="65"/>
  <c r="G110" i="65"/>
  <c r="G109" i="65"/>
  <c r="G104" i="65"/>
  <c r="G87" i="65"/>
  <c r="G86" i="65"/>
  <c r="G85" i="65"/>
  <c r="G88" i="65"/>
  <c r="G80" i="65"/>
  <c r="H70" i="65"/>
  <c r="G69" i="65"/>
  <c r="G66" i="65"/>
  <c r="G67" i="65"/>
  <c r="G62" i="65"/>
  <c r="G61" i="65"/>
  <c r="G78" i="65"/>
  <c r="G75" i="65"/>
  <c r="G102" i="65"/>
  <c r="H49" i="65"/>
  <c r="G8" i="65"/>
  <c r="G9" i="65"/>
  <c r="G10" i="65"/>
  <c r="G11" i="65"/>
  <c r="G12" i="65"/>
  <c r="G7" i="65"/>
  <c r="G13" i="65"/>
  <c r="G14" i="65"/>
  <c r="G15" i="65"/>
  <c r="G5" i="65"/>
  <c r="G29" i="65"/>
  <c r="G27" i="65"/>
  <c r="G19" i="65"/>
  <c r="G30" i="65"/>
  <c r="G32" i="65"/>
  <c r="G17" i="65"/>
  <c r="G33" i="65"/>
  <c r="G34" i="65"/>
  <c r="G35" i="65"/>
  <c r="G18" i="65"/>
  <c r="G28" i="65"/>
  <c r="G36" i="65"/>
  <c r="G38" i="65"/>
  <c r="G39" i="65"/>
  <c r="G46" i="65"/>
  <c r="G47" i="65"/>
  <c r="G48" i="65"/>
  <c r="G49" i="65"/>
  <c r="G58" i="65"/>
  <c r="G40" i="65"/>
  <c r="G50" i="65"/>
  <c r="G51" i="65"/>
  <c r="G52" i="65"/>
  <c r="G53" i="65"/>
  <c r="G54" i="65"/>
  <c r="G55" i="65"/>
  <c r="G56" i="65"/>
  <c r="G57" i="65"/>
  <c r="G31" i="65"/>
  <c r="K15" i="60"/>
  <c r="K16" i="60"/>
  <c r="K17" i="60"/>
  <c r="K18" i="60"/>
  <c r="K19" i="60"/>
  <c r="K20" i="60"/>
  <c r="K21" i="60"/>
  <c r="K22" i="60"/>
  <c r="K23" i="60"/>
  <c r="K24" i="60"/>
  <c r="K25" i="60"/>
  <c r="K26" i="60"/>
  <c r="K27" i="60"/>
  <c r="K28" i="60"/>
  <c r="K29" i="60"/>
  <c r="K30" i="60"/>
  <c r="K31" i="60"/>
  <c r="K32" i="60"/>
  <c r="K33" i="60"/>
  <c r="X31" i="50"/>
  <c r="X32" i="50"/>
  <c r="X30" i="50"/>
  <c r="Y25" i="50"/>
  <c r="AA25" i="50" s="1"/>
  <c r="AA11" i="50"/>
  <c r="N31" i="49"/>
  <c r="AM33" i="41"/>
  <c r="AN33" i="41"/>
  <c r="AL33" i="41"/>
  <c r="AN34" i="41" s="1"/>
  <c r="AW33" i="41"/>
  <c r="AX33" i="41"/>
  <c r="AY33" i="41"/>
  <c r="AL201" i="41"/>
  <c r="AM201" i="41"/>
  <c r="AN201" i="41"/>
  <c r="AN202" i="41"/>
  <c r="AM193" i="41"/>
  <c r="AL193" i="41"/>
  <c r="AN193" i="41"/>
  <c r="AN185" i="41"/>
  <c r="AN186" i="41" s="1"/>
  <c r="AM185" i="41"/>
  <c r="AL185" i="41"/>
  <c r="AN177" i="41"/>
  <c r="AM177" i="41"/>
  <c r="AL177" i="41"/>
  <c r="AL169" i="41"/>
  <c r="AN169" i="41"/>
  <c r="AM169" i="41"/>
  <c r="AM161" i="41"/>
  <c r="AL161" i="41"/>
  <c r="AN161" i="41"/>
  <c r="AN162" i="41"/>
  <c r="AN153" i="41"/>
  <c r="AM153" i="41"/>
  <c r="AL153" i="41"/>
  <c r="AN154" i="41"/>
  <c r="AN145" i="41"/>
  <c r="AM145" i="41"/>
  <c r="AL145" i="41"/>
  <c r="AN146" i="41"/>
  <c r="AL137" i="41"/>
  <c r="AN137" i="41"/>
  <c r="AM137" i="41"/>
  <c r="AM129" i="41"/>
  <c r="AN130" i="41" s="1"/>
  <c r="AL129" i="41"/>
  <c r="AN129" i="41"/>
  <c r="AN121" i="41"/>
  <c r="AM121" i="41"/>
  <c r="AN122" i="41" s="1"/>
  <c r="AL121" i="41"/>
  <c r="AN113" i="41"/>
  <c r="AM113" i="41"/>
  <c r="AL113" i="41"/>
  <c r="AL105" i="41"/>
  <c r="AN105" i="41"/>
  <c r="AM105" i="41"/>
  <c r="AM97" i="41"/>
  <c r="AL97" i="41"/>
  <c r="AN97" i="41"/>
  <c r="AN98" i="41"/>
  <c r="AN89" i="41"/>
  <c r="AM89" i="41"/>
  <c r="AL89" i="41"/>
  <c r="AN90" i="41"/>
  <c r="AN81" i="41"/>
  <c r="AM81" i="41"/>
  <c r="AL81" i="41"/>
  <c r="AL73" i="41"/>
  <c r="AN74" i="41" s="1"/>
  <c r="AN73" i="41"/>
  <c r="AM73" i="41"/>
  <c r="AM65" i="41"/>
  <c r="AL65" i="41"/>
  <c r="AN66" i="41" s="1"/>
  <c r="AN65" i="41"/>
  <c r="AN57" i="41"/>
  <c r="AM57" i="41"/>
  <c r="AL57" i="41"/>
  <c r="AN58" i="41" s="1"/>
  <c r="AN49" i="41"/>
  <c r="AM49" i="41"/>
  <c r="AL49" i="41"/>
  <c r="AN50" i="41"/>
  <c r="AL41" i="41"/>
  <c r="AN41" i="41"/>
  <c r="AM41" i="41"/>
  <c r="AN25" i="41"/>
  <c r="AN26" i="41" s="1"/>
  <c r="AM25" i="41"/>
  <c r="AL25" i="41"/>
  <c r="AN17" i="41"/>
  <c r="AM17" i="41"/>
  <c r="AN18" i="41" s="1"/>
  <c r="AL17" i="41"/>
  <c r="J14" i="41"/>
  <c r="AW193" i="41"/>
  <c r="AW161" i="41"/>
  <c r="AY25" i="41"/>
  <c r="AY169" i="41"/>
  <c r="AX17" i="41"/>
  <c r="AY185" i="41"/>
  <c r="AY201" i="41"/>
  <c r="AN194" i="41"/>
  <c r="AN138" i="41"/>
  <c r="AN114" i="41"/>
  <c r="AN82" i="41"/>
  <c r="AN42" i="41"/>
  <c r="V14" i="41"/>
  <c r="K34" i="49"/>
  <c r="C240" i="40"/>
  <c r="B240" i="40"/>
  <c r="B246" i="40"/>
  <c r="C239" i="40"/>
  <c r="B239" i="40"/>
  <c r="C238" i="40"/>
  <c r="B238" i="40"/>
  <c r="C230" i="40"/>
  <c r="B230" i="40"/>
  <c r="B236" i="40" s="1"/>
  <c r="C229" i="40"/>
  <c r="B229" i="40"/>
  <c r="C228" i="40"/>
  <c r="B228" i="40"/>
  <c r="C220" i="40"/>
  <c r="B220" i="40"/>
  <c r="B226" i="40" s="1"/>
  <c r="C219" i="40"/>
  <c r="B219" i="40"/>
  <c r="C218" i="40"/>
  <c r="B218" i="40"/>
  <c r="C210" i="40"/>
  <c r="B210" i="40"/>
  <c r="B216" i="40"/>
  <c r="C209" i="40"/>
  <c r="B209" i="40"/>
  <c r="C208" i="40"/>
  <c r="B208" i="40"/>
  <c r="C200" i="40"/>
  <c r="B200" i="40"/>
  <c r="B206" i="40"/>
  <c r="C199" i="40"/>
  <c r="B199" i="40"/>
  <c r="C198" i="40"/>
  <c r="B198" i="40"/>
  <c r="C190" i="40"/>
  <c r="B190" i="40"/>
  <c r="B196" i="40" s="1"/>
  <c r="C189" i="40"/>
  <c r="B189" i="40"/>
  <c r="C188" i="40"/>
  <c r="B188" i="40"/>
  <c r="C180" i="40"/>
  <c r="B180" i="40"/>
  <c r="B186" i="40"/>
  <c r="C179" i="40"/>
  <c r="B179" i="40"/>
  <c r="C178" i="40"/>
  <c r="B178" i="40"/>
  <c r="C170" i="40"/>
  <c r="B170" i="40"/>
  <c r="B176" i="40"/>
  <c r="C169" i="40"/>
  <c r="B169" i="40"/>
  <c r="C168" i="40"/>
  <c r="B168" i="40"/>
  <c r="C160" i="40"/>
  <c r="B160" i="40"/>
  <c r="B166" i="40"/>
  <c r="C159" i="40"/>
  <c r="B159" i="40"/>
  <c r="C158" i="40"/>
  <c r="B158" i="40"/>
  <c r="C150" i="40"/>
  <c r="B150" i="40"/>
  <c r="B156" i="40" s="1"/>
  <c r="C149" i="40"/>
  <c r="B149" i="40"/>
  <c r="C148" i="40"/>
  <c r="B148" i="40"/>
  <c r="C140" i="40"/>
  <c r="B140" i="40"/>
  <c r="B146" i="40"/>
  <c r="C139" i="40"/>
  <c r="B139" i="40"/>
  <c r="C138" i="40"/>
  <c r="B138" i="40"/>
  <c r="C130" i="40"/>
  <c r="B130" i="40"/>
  <c r="B136" i="40" s="1"/>
  <c r="C129" i="40"/>
  <c r="B129" i="40"/>
  <c r="C128" i="40"/>
  <c r="B128" i="40"/>
  <c r="C120" i="40"/>
  <c r="B120" i="40"/>
  <c r="B126" i="40"/>
  <c r="C119" i="40"/>
  <c r="B119" i="40"/>
  <c r="C118" i="40"/>
  <c r="B118" i="40"/>
  <c r="C110" i="40"/>
  <c r="B110" i="40"/>
  <c r="B116" i="40" s="1"/>
  <c r="C109" i="40"/>
  <c r="B109" i="40"/>
  <c r="C108" i="40"/>
  <c r="B108" i="40"/>
  <c r="C100" i="40"/>
  <c r="B100" i="40"/>
  <c r="B106" i="40" s="1"/>
  <c r="C99" i="40"/>
  <c r="B99" i="40"/>
  <c r="C98" i="40"/>
  <c r="B98" i="40"/>
  <c r="C90" i="40"/>
  <c r="B90" i="40"/>
  <c r="B96" i="40" s="1"/>
  <c r="C89" i="40"/>
  <c r="B89" i="40"/>
  <c r="C88" i="40"/>
  <c r="B88" i="40"/>
  <c r="C80" i="40"/>
  <c r="B80" i="40"/>
  <c r="B86" i="40"/>
  <c r="C79" i="40"/>
  <c r="B79" i="40"/>
  <c r="C78" i="40"/>
  <c r="B78" i="40"/>
  <c r="C70" i="40"/>
  <c r="B70" i="40"/>
  <c r="B76" i="40" s="1"/>
  <c r="C69" i="40"/>
  <c r="B69" i="40"/>
  <c r="C68" i="40"/>
  <c r="B68" i="40"/>
  <c r="C60" i="40"/>
  <c r="B60" i="40"/>
  <c r="B66" i="40" s="1"/>
  <c r="C59" i="40"/>
  <c r="B59" i="40"/>
  <c r="C58" i="40"/>
  <c r="B58" i="40"/>
  <c r="C50" i="40"/>
  <c r="B50" i="40"/>
  <c r="B56" i="40"/>
  <c r="C49" i="40"/>
  <c r="B49" i="40"/>
  <c r="C48" i="40"/>
  <c r="B48" i="40"/>
  <c r="C40" i="40"/>
  <c r="B40" i="40"/>
  <c r="B46" i="40"/>
  <c r="C39" i="40"/>
  <c r="B39" i="40"/>
  <c r="C38" i="40"/>
  <c r="B38" i="40"/>
  <c r="C30" i="40"/>
  <c r="B30" i="40"/>
  <c r="B36" i="40" s="1"/>
  <c r="C29" i="40"/>
  <c r="B29" i="40"/>
  <c r="C28" i="40"/>
  <c r="B28" i="40"/>
  <c r="C20" i="40"/>
  <c r="B20" i="40"/>
  <c r="B26" i="40"/>
  <c r="C19" i="40"/>
  <c r="B19" i="40"/>
  <c r="C18" i="40"/>
  <c r="B18" i="40"/>
  <c r="C10" i="40"/>
  <c r="B10" i="40"/>
  <c r="B16" i="40"/>
  <c r="C9" i="40"/>
  <c r="B9" i="40"/>
  <c r="C8" i="40"/>
  <c r="B8" i="40"/>
  <c r="C7" i="40"/>
  <c r="B7" i="40"/>
  <c r="C240" i="39"/>
  <c r="B240" i="39"/>
  <c r="B246" i="39"/>
  <c r="C239" i="39"/>
  <c r="B239" i="39"/>
  <c r="C238" i="39"/>
  <c r="B238" i="39"/>
  <c r="C230" i="39"/>
  <c r="B230" i="39"/>
  <c r="B236" i="39"/>
  <c r="C229" i="39"/>
  <c r="B229" i="39"/>
  <c r="C228" i="39"/>
  <c r="B228" i="39"/>
  <c r="C220" i="39"/>
  <c r="B220" i="39"/>
  <c r="B226" i="39"/>
  <c r="C219" i="39"/>
  <c r="B219" i="39"/>
  <c r="C218" i="39"/>
  <c r="B218" i="39"/>
  <c r="C210" i="39"/>
  <c r="B210" i="39"/>
  <c r="B216" i="39" s="1"/>
  <c r="C209" i="39"/>
  <c r="B209" i="39"/>
  <c r="C208" i="39"/>
  <c r="B208" i="39"/>
  <c r="C200" i="39"/>
  <c r="B200" i="39"/>
  <c r="B206" i="39"/>
  <c r="C199" i="39"/>
  <c r="B199" i="39"/>
  <c r="C198" i="39"/>
  <c r="B198" i="39"/>
  <c r="C190" i="39"/>
  <c r="B190" i="39"/>
  <c r="B196" i="39" s="1"/>
  <c r="C189" i="39"/>
  <c r="B189" i="39"/>
  <c r="C188" i="39"/>
  <c r="B188" i="39"/>
  <c r="C180" i="39"/>
  <c r="B180" i="39"/>
  <c r="B186" i="39"/>
  <c r="C179" i="39"/>
  <c r="B179" i="39"/>
  <c r="C178" i="39"/>
  <c r="B178" i="39"/>
  <c r="C170" i="39"/>
  <c r="B170" i="39"/>
  <c r="B176" i="39" s="1"/>
  <c r="C169" i="39"/>
  <c r="B169" i="39"/>
  <c r="C168" i="39"/>
  <c r="B168" i="39"/>
  <c r="C160" i="39"/>
  <c r="B160" i="39"/>
  <c r="B166" i="39" s="1"/>
  <c r="C159" i="39"/>
  <c r="B159" i="39"/>
  <c r="C158" i="39"/>
  <c r="B158" i="39"/>
  <c r="C150" i="39"/>
  <c r="B150" i="39"/>
  <c r="B156" i="39" s="1"/>
  <c r="C149" i="39"/>
  <c r="B149" i="39"/>
  <c r="C148" i="39"/>
  <c r="B148" i="39"/>
  <c r="C140" i="39"/>
  <c r="B140" i="39"/>
  <c r="B146" i="39"/>
  <c r="C139" i="39"/>
  <c r="B139" i="39"/>
  <c r="C138" i="39"/>
  <c r="B138" i="39"/>
  <c r="C130" i="39"/>
  <c r="B130" i="39"/>
  <c r="B136" i="39" s="1"/>
  <c r="C129" i="39"/>
  <c r="B129" i="39"/>
  <c r="C128" i="39"/>
  <c r="B128" i="39"/>
  <c r="C120" i="39"/>
  <c r="B120" i="39"/>
  <c r="B126" i="39" s="1"/>
  <c r="C119" i="39"/>
  <c r="B119" i="39"/>
  <c r="C118" i="39"/>
  <c r="B118" i="39"/>
  <c r="C110" i="39"/>
  <c r="B110" i="39"/>
  <c r="B116" i="39"/>
  <c r="C109" i="39"/>
  <c r="B109" i="39"/>
  <c r="C108" i="39"/>
  <c r="B108" i="39"/>
  <c r="C100" i="39"/>
  <c r="B100" i="39"/>
  <c r="B106" i="39"/>
  <c r="C99" i="39"/>
  <c r="B99" i="39"/>
  <c r="C98" i="39"/>
  <c r="B98" i="39"/>
  <c r="C90" i="39"/>
  <c r="B90" i="39"/>
  <c r="B96" i="39" s="1"/>
  <c r="C89" i="39"/>
  <c r="B89" i="39"/>
  <c r="C88" i="39"/>
  <c r="B88" i="39"/>
  <c r="C80" i="39"/>
  <c r="B80" i="39"/>
  <c r="B86" i="39"/>
  <c r="C79" i="39"/>
  <c r="B79" i="39"/>
  <c r="C78" i="39"/>
  <c r="B78" i="39"/>
  <c r="C70" i="39"/>
  <c r="B70" i="39"/>
  <c r="B76" i="39"/>
  <c r="C69" i="39"/>
  <c r="B69" i="39"/>
  <c r="C68" i="39"/>
  <c r="B68" i="39"/>
  <c r="C60" i="39"/>
  <c r="B60" i="39"/>
  <c r="B66" i="39"/>
  <c r="C59" i="39"/>
  <c r="B59" i="39"/>
  <c r="C58" i="39"/>
  <c r="B58" i="39"/>
  <c r="C50" i="39"/>
  <c r="B50" i="39"/>
  <c r="B56" i="39" s="1"/>
  <c r="C49" i="39"/>
  <c r="B49" i="39"/>
  <c r="C48" i="39"/>
  <c r="B48" i="39"/>
  <c r="C40" i="39"/>
  <c r="B40" i="39"/>
  <c r="B46" i="39"/>
  <c r="C39" i="39"/>
  <c r="B39" i="39"/>
  <c r="C38" i="39"/>
  <c r="B38" i="39"/>
  <c r="C30" i="39"/>
  <c r="B30" i="39"/>
  <c r="B36" i="39" s="1"/>
  <c r="C29" i="39"/>
  <c r="B29" i="39"/>
  <c r="C28" i="39"/>
  <c r="B28" i="39"/>
  <c r="C20" i="39"/>
  <c r="B20" i="39"/>
  <c r="B26" i="39"/>
  <c r="C19" i="39"/>
  <c r="B19" i="39"/>
  <c r="C18" i="39"/>
  <c r="B18" i="39"/>
  <c r="C10" i="39"/>
  <c r="B10" i="39"/>
  <c r="B16" i="39" s="1"/>
  <c r="C9" i="39"/>
  <c r="B9" i="39"/>
  <c r="C8" i="39"/>
  <c r="B8" i="39"/>
  <c r="C7" i="39"/>
  <c r="B7" i="39"/>
  <c r="B228" i="38"/>
  <c r="C228" i="38"/>
  <c r="B229" i="38"/>
  <c r="C229" i="38"/>
  <c r="B230" i="38"/>
  <c r="C230" i="38"/>
  <c r="B9" i="38"/>
  <c r="B10" i="38"/>
  <c r="B16" i="38" s="1"/>
  <c r="B19" i="38"/>
  <c r="B20" i="38"/>
  <c r="B26" i="38" s="1"/>
  <c r="C7" i="38"/>
  <c r="C8" i="38"/>
  <c r="C9" i="38"/>
  <c r="C10" i="38"/>
  <c r="C18" i="38"/>
  <c r="C19" i="38"/>
  <c r="C20" i="38"/>
  <c r="C28" i="38"/>
  <c r="C29" i="38"/>
  <c r="C30" i="38"/>
  <c r="C38" i="38"/>
  <c r="C39" i="38"/>
  <c r="C40" i="38"/>
  <c r="C48" i="38"/>
  <c r="C49" i="38"/>
  <c r="C50" i="38"/>
  <c r="C58" i="38"/>
  <c r="C59" i="38"/>
  <c r="C60" i="38"/>
  <c r="C68" i="38"/>
  <c r="C69" i="38"/>
  <c r="C70" i="38"/>
  <c r="C78" i="38"/>
  <c r="C79" i="38"/>
  <c r="C80" i="38"/>
  <c r="C88" i="38"/>
  <c r="C89" i="38"/>
  <c r="C90" i="38"/>
  <c r="C98" i="38"/>
  <c r="C99" i="38"/>
  <c r="C100" i="38"/>
  <c r="C108" i="38"/>
  <c r="C109" i="38"/>
  <c r="C110" i="38"/>
  <c r="C118" i="38"/>
  <c r="C119" i="38"/>
  <c r="C120" i="38"/>
  <c r="C128" i="38"/>
  <c r="C129" i="38"/>
  <c r="C130" i="38"/>
  <c r="C138" i="38"/>
  <c r="C139" i="38"/>
  <c r="C140" i="38"/>
  <c r="C148" i="38"/>
  <c r="C149" i="38"/>
  <c r="C150" i="38"/>
  <c r="C158" i="38"/>
  <c r="C159" i="38"/>
  <c r="C160" i="38"/>
  <c r="C168" i="38"/>
  <c r="C169" i="38"/>
  <c r="C170" i="38"/>
  <c r="C178" i="38"/>
  <c r="C179" i="38"/>
  <c r="C180" i="38"/>
  <c r="C188" i="38"/>
  <c r="C189" i="38"/>
  <c r="C190" i="38"/>
  <c r="C198" i="38"/>
  <c r="C199" i="38"/>
  <c r="C200" i="38"/>
  <c r="C208" i="38"/>
  <c r="C209" i="38"/>
  <c r="C210" i="38"/>
  <c r="C218" i="38"/>
  <c r="C219" i="38"/>
  <c r="C220" i="38"/>
  <c r="C238" i="38"/>
  <c r="C239" i="38"/>
  <c r="C240" i="38"/>
  <c r="J16" i="41"/>
  <c r="L16" i="41"/>
  <c r="R25" i="41"/>
  <c r="I32" i="45"/>
  <c r="I31" i="45"/>
  <c r="I30" i="45"/>
  <c r="I29" i="45"/>
  <c r="I28" i="45"/>
  <c r="I27" i="45"/>
  <c r="I26" i="45"/>
  <c r="I25" i="45"/>
  <c r="I24" i="45"/>
  <c r="I23" i="45"/>
  <c r="I22" i="45"/>
  <c r="I21" i="45"/>
  <c r="I20" i="45"/>
  <c r="I19" i="45"/>
  <c r="I18" i="45"/>
  <c r="I17" i="45"/>
  <c r="I16" i="45"/>
  <c r="I13" i="45"/>
  <c r="I12" i="45"/>
  <c r="I11" i="45"/>
  <c r="I10" i="45"/>
  <c r="I7" i="45"/>
  <c r="I6" i="45"/>
  <c r="I5" i="45"/>
  <c r="AC201" i="41"/>
  <c r="AB201" i="41"/>
  <c r="R201" i="41"/>
  <c r="Q201" i="41"/>
  <c r="P201" i="41"/>
  <c r="R202" i="41"/>
  <c r="G201" i="41"/>
  <c r="F201" i="41"/>
  <c r="E201" i="41"/>
  <c r="W200" i="41"/>
  <c r="V200" i="41"/>
  <c r="U200" i="41"/>
  <c r="L200" i="41"/>
  <c r="K200" i="41"/>
  <c r="J200" i="41"/>
  <c r="W199" i="41"/>
  <c r="V199" i="41"/>
  <c r="U199" i="41"/>
  <c r="L199" i="41"/>
  <c r="K199" i="41"/>
  <c r="J199" i="41"/>
  <c r="W198" i="41"/>
  <c r="V198" i="41"/>
  <c r="U198" i="41"/>
  <c r="L198" i="41"/>
  <c r="K198" i="41"/>
  <c r="J198" i="41"/>
  <c r="AC193" i="41"/>
  <c r="AB193" i="41"/>
  <c r="R193" i="41"/>
  <c r="Q193" i="41"/>
  <c r="P193" i="41"/>
  <c r="G193" i="41"/>
  <c r="F193" i="41"/>
  <c r="E193" i="41"/>
  <c r="W192" i="41"/>
  <c r="V192" i="41"/>
  <c r="U192" i="41"/>
  <c r="L192" i="41"/>
  <c r="K192" i="41"/>
  <c r="J192" i="41"/>
  <c r="W191" i="41"/>
  <c r="V191" i="41"/>
  <c r="U191" i="41"/>
  <c r="L191" i="41"/>
  <c r="K191" i="41"/>
  <c r="J191" i="41"/>
  <c r="W190" i="41"/>
  <c r="V190" i="41"/>
  <c r="U190" i="41"/>
  <c r="L190" i="41"/>
  <c r="K190" i="41"/>
  <c r="J190" i="41"/>
  <c r="AC185" i="41"/>
  <c r="AB185" i="41"/>
  <c r="R185" i="41"/>
  <c r="Q185" i="41"/>
  <c r="P185" i="41"/>
  <c r="R186" i="41" s="1"/>
  <c r="G185" i="41"/>
  <c r="F185" i="41"/>
  <c r="E185" i="41"/>
  <c r="W184" i="41"/>
  <c r="V184" i="41"/>
  <c r="U184" i="41"/>
  <c r="L184" i="41"/>
  <c r="K184" i="41"/>
  <c r="J184" i="41"/>
  <c r="W183" i="41"/>
  <c r="V183" i="41"/>
  <c r="U183" i="41"/>
  <c r="L183" i="41"/>
  <c r="K183" i="41"/>
  <c r="J183" i="41"/>
  <c r="W182" i="41"/>
  <c r="V182" i="41"/>
  <c r="U182" i="41"/>
  <c r="L182" i="41"/>
  <c r="K182" i="41"/>
  <c r="J182" i="41"/>
  <c r="AC177" i="41"/>
  <c r="AB177" i="41"/>
  <c r="R177" i="41"/>
  <c r="P177" i="41"/>
  <c r="Q177" i="41"/>
  <c r="R178" i="41"/>
  <c r="G177" i="41"/>
  <c r="F177" i="41"/>
  <c r="E177" i="41"/>
  <c r="W176" i="41"/>
  <c r="V176" i="41"/>
  <c r="U176" i="41"/>
  <c r="L176" i="41"/>
  <c r="K176" i="41"/>
  <c r="J176" i="41"/>
  <c r="W175" i="41"/>
  <c r="V175" i="41"/>
  <c r="U175" i="41"/>
  <c r="L175" i="41"/>
  <c r="K175" i="41"/>
  <c r="J175" i="41"/>
  <c r="W174" i="41"/>
  <c r="V174" i="41"/>
  <c r="U174" i="41"/>
  <c r="L174" i="41"/>
  <c r="K174" i="41"/>
  <c r="J174" i="41"/>
  <c r="AC169" i="41"/>
  <c r="AB169" i="41"/>
  <c r="R169" i="41"/>
  <c r="Q169" i="41"/>
  <c r="P169" i="41"/>
  <c r="G169" i="41"/>
  <c r="F169" i="41"/>
  <c r="E169" i="41"/>
  <c r="W168" i="41"/>
  <c r="V168" i="41"/>
  <c r="U168" i="41"/>
  <c r="L168" i="41"/>
  <c r="K168" i="41"/>
  <c r="J168" i="41"/>
  <c r="W167" i="41"/>
  <c r="V167" i="41"/>
  <c r="U167" i="41"/>
  <c r="L167" i="41"/>
  <c r="K167" i="41"/>
  <c r="J167" i="41"/>
  <c r="W166" i="41"/>
  <c r="V166" i="41"/>
  <c r="U166" i="41"/>
  <c r="L166" i="41"/>
  <c r="K166" i="41"/>
  <c r="J166" i="41"/>
  <c r="AC161" i="41"/>
  <c r="AB161" i="41"/>
  <c r="R161" i="41"/>
  <c r="Q161" i="41"/>
  <c r="P161" i="41"/>
  <c r="R162" i="41" s="1"/>
  <c r="G161" i="41"/>
  <c r="F161" i="41"/>
  <c r="E161" i="41"/>
  <c r="W160" i="41"/>
  <c r="V160" i="41"/>
  <c r="U160" i="41"/>
  <c r="L160" i="41"/>
  <c r="K160" i="41"/>
  <c r="J160" i="41"/>
  <c r="W159" i="41"/>
  <c r="V159" i="41"/>
  <c r="U159" i="41"/>
  <c r="L159" i="41"/>
  <c r="K159" i="41"/>
  <c r="J159" i="41"/>
  <c r="W158" i="41"/>
  <c r="V158" i="41"/>
  <c r="U158" i="41"/>
  <c r="L158" i="41"/>
  <c r="K158" i="41"/>
  <c r="J158" i="41"/>
  <c r="AC153" i="41"/>
  <c r="AB153" i="41"/>
  <c r="R153" i="41"/>
  <c r="Q153" i="41"/>
  <c r="P153" i="41"/>
  <c r="R154" i="41"/>
  <c r="G153" i="41"/>
  <c r="F153" i="41"/>
  <c r="E153" i="41"/>
  <c r="W152" i="41"/>
  <c r="V152" i="41"/>
  <c r="U152" i="41"/>
  <c r="L152" i="41"/>
  <c r="K152" i="41"/>
  <c r="J152" i="41"/>
  <c r="W151" i="41"/>
  <c r="V151" i="41"/>
  <c r="U151" i="41"/>
  <c r="L151" i="41"/>
  <c r="K151" i="41"/>
  <c r="J151" i="41"/>
  <c r="W150" i="41"/>
  <c r="V150" i="41"/>
  <c r="U150" i="41"/>
  <c r="L150" i="41"/>
  <c r="K150" i="41"/>
  <c r="J150" i="41"/>
  <c r="AC145" i="41"/>
  <c r="AB145" i="41"/>
  <c r="R145" i="41"/>
  <c r="P145" i="41"/>
  <c r="R146" i="41" s="1"/>
  <c r="Q145" i="41"/>
  <c r="G145" i="41"/>
  <c r="F145" i="41"/>
  <c r="E145" i="41"/>
  <c r="W144" i="41"/>
  <c r="V144" i="41"/>
  <c r="U144" i="41"/>
  <c r="L144" i="41"/>
  <c r="K144" i="41"/>
  <c r="J144" i="41"/>
  <c r="W143" i="41"/>
  <c r="V143" i="41"/>
  <c r="U143" i="41"/>
  <c r="L143" i="41"/>
  <c r="K143" i="41"/>
  <c r="J143" i="41"/>
  <c r="W142" i="41"/>
  <c r="V142" i="41"/>
  <c r="U142" i="41"/>
  <c r="L142" i="41"/>
  <c r="K142" i="41"/>
  <c r="J142" i="41"/>
  <c r="AC137" i="41"/>
  <c r="AB137" i="41"/>
  <c r="R137" i="41"/>
  <c r="Q137" i="41"/>
  <c r="P137" i="41"/>
  <c r="G137" i="41"/>
  <c r="F137" i="41"/>
  <c r="E137" i="41"/>
  <c r="W136" i="41"/>
  <c r="V136" i="41"/>
  <c r="U136" i="41"/>
  <c r="L136" i="41"/>
  <c r="K136" i="41"/>
  <c r="J136" i="41"/>
  <c r="W135" i="41"/>
  <c r="V135" i="41"/>
  <c r="U135" i="41"/>
  <c r="L135" i="41"/>
  <c r="K135" i="41"/>
  <c r="J135" i="41"/>
  <c r="W134" i="41"/>
  <c r="V134" i="41"/>
  <c r="U134" i="41"/>
  <c r="L134" i="41"/>
  <c r="K134" i="41"/>
  <c r="J134" i="41"/>
  <c r="AC129" i="41"/>
  <c r="AB129" i="41"/>
  <c r="R129" i="41"/>
  <c r="Q129" i="41"/>
  <c r="P129" i="41"/>
  <c r="G129" i="41"/>
  <c r="F129" i="41"/>
  <c r="E129" i="41"/>
  <c r="W128" i="41"/>
  <c r="V128" i="41"/>
  <c r="U128" i="41"/>
  <c r="L128" i="41"/>
  <c r="K128" i="41"/>
  <c r="J128" i="41"/>
  <c r="W127" i="41"/>
  <c r="V127" i="41"/>
  <c r="U127" i="41"/>
  <c r="L127" i="41"/>
  <c r="K127" i="41"/>
  <c r="J127" i="41"/>
  <c r="W126" i="41"/>
  <c r="V126" i="41"/>
  <c r="U126" i="41"/>
  <c r="L126" i="41"/>
  <c r="K126" i="41"/>
  <c r="J126" i="41"/>
  <c r="AC121" i="41"/>
  <c r="AB121" i="41"/>
  <c r="R121" i="41"/>
  <c r="Q121" i="41"/>
  <c r="R122" i="41" s="1"/>
  <c r="P121" i="41"/>
  <c r="G121" i="41"/>
  <c r="F121" i="41"/>
  <c r="E121" i="41"/>
  <c r="W120" i="41"/>
  <c r="V120" i="41"/>
  <c r="U120" i="41"/>
  <c r="L120" i="41"/>
  <c r="K120" i="41"/>
  <c r="J120" i="41"/>
  <c r="W119" i="41"/>
  <c r="V119" i="41"/>
  <c r="U119" i="41"/>
  <c r="L119" i="41"/>
  <c r="K119" i="41"/>
  <c r="J119" i="41"/>
  <c r="W118" i="41"/>
  <c r="V118" i="41"/>
  <c r="U118" i="41"/>
  <c r="L118" i="41"/>
  <c r="K118" i="41"/>
  <c r="J118" i="41"/>
  <c r="AC113" i="41"/>
  <c r="AB113" i="41"/>
  <c r="R113" i="41"/>
  <c r="Q113" i="41"/>
  <c r="P113" i="41"/>
  <c r="R114" i="41" s="1"/>
  <c r="G113" i="41"/>
  <c r="F113" i="41"/>
  <c r="E113" i="41"/>
  <c r="W112" i="41"/>
  <c r="V112" i="41"/>
  <c r="U112" i="41"/>
  <c r="L112" i="41"/>
  <c r="K112" i="41"/>
  <c r="J112" i="41"/>
  <c r="W111" i="41"/>
  <c r="V111" i="41"/>
  <c r="U111" i="41"/>
  <c r="L111" i="41"/>
  <c r="K111" i="41"/>
  <c r="J111" i="41"/>
  <c r="W110" i="41"/>
  <c r="V110" i="41"/>
  <c r="U110" i="41"/>
  <c r="L110" i="41"/>
  <c r="K110" i="41"/>
  <c r="J110" i="41"/>
  <c r="AC105" i="41"/>
  <c r="AB105" i="41"/>
  <c r="R105" i="41"/>
  <c r="Q105" i="41"/>
  <c r="P105" i="41"/>
  <c r="G105" i="41"/>
  <c r="F105" i="41"/>
  <c r="E105" i="41"/>
  <c r="W104" i="41"/>
  <c r="V104" i="41"/>
  <c r="U104" i="41"/>
  <c r="L104" i="41"/>
  <c r="K104" i="41"/>
  <c r="J104" i="41"/>
  <c r="W103" i="41"/>
  <c r="V103" i="41"/>
  <c r="U103" i="41"/>
  <c r="L103" i="41"/>
  <c r="K103" i="41"/>
  <c r="J103" i="41"/>
  <c r="W102" i="41"/>
  <c r="V102" i="41"/>
  <c r="U102" i="41"/>
  <c r="L102" i="41"/>
  <c r="K102" i="41"/>
  <c r="J102" i="41"/>
  <c r="AC97" i="41"/>
  <c r="AB97" i="41"/>
  <c r="R97" i="41"/>
  <c r="Q97" i="41"/>
  <c r="P97" i="41"/>
  <c r="G97" i="41"/>
  <c r="F97" i="41"/>
  <c r="E97" i="41"/>
  <c r="W96" i="41"/>
  <c r="V96" i="41"/>
  <c r="U96" i="41"/>
  <c r="L96" i="41"/>
  <c r="K96" i="41"/>
  <c r="J96" i="41"/>
  <c r="W95" i="41"/>
  <c r="V95" i="41"/>
  <c r="U95" i="41"/>
  <c r="L95" i="41"/>
  <c r="K95" i="41"/>
  <c r="J95" i="41"/>
  <c r="W94" i="41"/>
  <c r="V94" i="41"/>
  <c r="U94" i="41"/>
  <c r="L94" i="41"/>
  <c r="K94" i="41"/>
  <c r="J94" i="41"/>
  <c r="AC89" i="41"/>
  <c r="AB89" i="41"/>
  <c r="R89" i="41"/>
  <c r="Q89" i="41"/>
  <c r="P89" i="41"/>
  <c r="R90" i="41" s="1"/>
  <c r="G89" i="41"/>
  <c r="F89" i="41"/>
  <c r="E89" i="41"/>
  <c r="W88" i="41"/>
  <c r="V88" i="41"/>
  <c r="U88" i="41"/>
  <c r="L88" i="41"/>
  <c r="K88" i="41"/>
  <c r="J88" i="41"/>
  <c r="W87" i="41"/>
  <c r="V87" i="41"/>
  <c r="U87" i="41"/>
  <c r="L87" i="41"/>
  <c r="K87" i="41"/>
  <c r="J87" i="41"/>
  <c r="W86" i="41"/>
  <c r="V86" i="41"/>
  <c r="U86" i="41"/>
  <c r="L86" i="41"/>
  <c r="K86" i="41"/>
  <c r="J86" i="41"/>
  <c r="AC81" i="41"/>
  <c r="AB81" i="41"/>
  <c r="R81" i="41"/>
  <c r="P81" i="41"/>
  <c r="Q81" i="41"/>
  <c r="R82" i="41" s="1"/>
  <c r="G81" i="41"/>
  <c r="F81" i="41"/>
  <c r="E81" i="41"/>
  <c r="W80" i="41"/>
  <c r="V80" i="41"/>
  <c r="U80" i="41"/>
  <c r="L80" i="41"/>
  <c r="K80" i="41"/>
  <c r="J80" i="41"/>
  <c r="W79" i="41"/>
  <c r="V79" i="41"/>
  <c r="U79" i="41"/>
  <c r="L79" i="41"/>
  <c r="K79" i="41"/>
  <c r="J79" i="41"/>
  <c r="W78" i="41"/>
  <c r="V78" i="41"/>
  <c r="U78" i="41"/>
  <c r="L78" i="41"/>
  <c r="K78" i="41"/>
  <c r="J78" i="41"/>
  <c r="AC73" i="41"/>
  <c r="AB73" i="41"/>
  <c r="R73" i="41"/>
  <c r="Q73" i="41"/>
  <c r="P73" i="41"/>
  <c r="G73" i="41"/>
  <c r="F73" i="41"/>
  <c r="E73" i="41"/>
  <c r="W72" i="41"/>
  <c r="V72" i="41"/>
  <c r="U72" i="41"/>
  <c r="L72" i="41"/>
  <c r="K72" i="41"/>
  <c r="J72" i="41"/>
  <c r="W71" i="41"/>
  <c r="V71" i="41"/>
  <c r="U71" i="41"/>
  <c r="L71" i="41"/>
  <c r="K71" i="41"/>
  <c r="J71" i="41"/>
  <c r="W70" i="41"/>
  <c r="V70" i="41"/>
  <c r="U70" i="41"/>
  <c r="L70" i="41"/>
  <c r="K70" i="41"/>
  <c r="J70" i="41"/>
  <c r="R65" i="41"/>
  <c r="Q65" i="41"/>
  <c r="P65" i="41"/>
  <c r="G65" i="41"/>
  <c r="F65" i="41"/>
  <c r="E65" i="41"/>
  <c r="W64" i="41"/>
  <c r="V64" i="41"/>
  <c r="U64" i="41"/>
  <c r="L64" i="41"/>
  <c r="K64" i="41"/>
  <c r="J64" i="41"/>
  <c r="W63" i="41"/>
  <c r="V63" i="41"/>
  <c r="U63" i="41"/>
  <c r="L63" i="41"/>
  <c r="K63" i="41"/>
  <c r="J63" i="41"/>
  <c r="W62" i="41"/>
  <c r="V62" i="41"/>
  <c r="U62" i="41"/>
  <c r="L62" i="41"/>
  <c r="K62" i="41"/>
  <c r="J62" i="41"/>
  <c r="R57" i="41"/>
  <c r="Q57" i="41"/>
  <c r="P57" i="41"/>
  <c r="G57" i="41"/>
  <c r="F57" i="41"/>
  <c r="E57" i="41"/>
  <c r="W56" i="41"/>
  <c r="V56" i="41"/>
  <c r="U56" i="41"/>
  <c r="L56" i="41"/>
  <c r="K56" i="41"/>
  <c r="J56" i="41"/>
  <c r="W55" i="41"/>
  <c r="V55" i="41"/>
  <c r="U55" i="41"/>
  <c r="L55" i="41"/>
  <c r="K55" i="41"/>
  <c r="J55" i="41"/>
  <c r="W54" i="41"/>
  <c r="V54" i="41"/>
  <c r="U54" i="41"/>
  <c r="L54" i="41"/>
  <c r="K54" i="41"/>
  <c r="J54" i="41"/>
  <c r="R49" i="41"/>
  <c r="Q49" i="41"/>
  <c r="P49" i="41"/>
  <c r="R50" i="41"/>
  <c r="G49" i="41"/>
  <c r="F49" i="41"/>
  <c r="E49" i="41"/>
  <c r="W48" i="41"/>
  <c r="V48" i="41"/>
  <c r="U48" i="41"/>
  <c r="L48" i="41"/>
  <c r="K48" i="41"/>
  <c r="J48" i="41"/>
  <c r="W47" i="41"/>
  <c r="V47" i="41"/>
  <c r="U47" i="41"/>
  <c r="L47" i="41"/>
  <c r="K47" i="41"/>
  <c r="J47" i="41"/>
  <c r="W46" i="41"/>
  <c r="V46" i="41"/>
  <c r="U46" i="41"/>
  <c r="L46" i="41"/>
  <c r="K46" i="41"/>
  <c r="J46" i="41"/>
  <c r="R41" i="41"/>
  <c r="Q41" i="41"/>
  <c r="P41" i="41"/>
  <c r="R42" i="41" s="1"/>
  <c r="G41" i="41"/>
  <c r="F41" i="41"/>
  <c r="E41" i="41"/>
  <c r="G42" i="41" s="1"/>
  <c r="W40" i="41"/>
  <c r="V40" i="41"/>
  <c r="U40" i="41"/>
  <c r="L40" i="41"/>
  <c r="K40" i="41"/>
  <c r="J40" i="41"/>
  <c r="W39" i="41"/>
  <c r="V39" i="41"/>
  <c r="U39" i="41"/>
  <c r="L39" i="41"/>
  <c r="K39" i="41"/>
  <c r="J39" i="41"/>
  <c r="W38" i="41"/>
  <c r="V38" i="41"/>
  <c r="U38" i="41"/>
  <c r="L38" i="41"/>
  <c r="K38" i="41"/>
  <c r="J38" i="41"/>
  <c r="R33" i="41"/>
  <c r="P33" i="41"/>
  <c r="Q33" i="41"/>
  <c r="G33" i="41"/>
  <c r="F33" i="41"/>
  <c r="E33" i="41"/>
  <c r="W32" i="41"/>
  <c r="V32" i="41"/>
  <c r="U32" i="41"/>
  <c r="L32" i="41"/>
  <c r="K32" i="41"/>
  <c r="J32" i="41"/>
  <c r="W31" i="41"/>
  <c r="V31" i="41"/>
  <c r="U31" i="41"/>
  <c r="L31" i="41"/>
  <c r="K31" i="41"/>
  <c r="J31" i="41"/>
  <c r="W30" i="41"/>
  <c r="V30" i="41"/>
  <c r="U30" i="41"/>
  <c r="L30" i="41"/>
  <c r="K30" i="41"/>
  <c r="J30" i="41"/>
  <c r="Q25" i="41"/>
  <c r="P25" i="41"/>
  <c r="G25" i="41"/>
  <c r="F25" i="41"/>
  <c r="E25" i="41"/>
  <c r="W24" i="41"/>
  <c r="V24" i="41"/>
  <c r="U24" i="41"/>
  <c r="L24" i="41"/>
  <c r="K24" i="41"/>
  <c r="J24" i="41"/>
  <c r="W23" i="41"/>
  <c r="V23" i="41"/>
  <c r="U23" i="41"/>
  <c r="L23" i="41"/>
  <c r="K23" i="41"/>
  <c r="J23" i="41"/>
  <c r="W22" i="41"/>
  <c r="V22" i="41"/>
  <c r="U22" i="41"/>
  <c r="L22" i="41"/>
  <c r="K22" i="41"/>
  <c r="J22" i="41"/>
  <c r="R17" i="41"/>
  <c r="Q17" i="41"/>
  <c r="P17" i="41"/>
  <c r="G17" i="41"/>
  <c r="F17" i="41"/>
  <c r="E17" i="41"/>
  <c r="W16" i="41"/>
  <c r="V16" i="41"/>
  <c r="U16" i="41"/>
  <c r="K16" i="41"/>
  <c r="W15" i="41"/>
  <c r="V15" i="41"/>
  <c r="U15" i="41"/>
  <c r="L15" i="41"/>
  <c r="K15" i="41"/>
  <c r="J15" i="41"/>
  <c r="W14" i="41"/>
  <c r="U14" i="41"/>
  <c r="L14" i="41"/>
  <c r="K14" i="41"/>
  <c r="M240" i="40"/>
  <c r="M245" i="40" s="1"/>
  <c r="L240" i="40"/>
  <c r="K240" i="40"/>
  <c r="K245" i="40"/>
  <c r="J240" i="40"/>
  <c r="J245" i="40"/>
  <c r="I240" i="40"/>
  <c r="I245" i="40"/>
  <c r="H240" i="40"/>
  <c r="G240" i="40"/>
  <c r="G245" i="40" s="1"/>
  <c r="F240" i="40"/>
  <c r="F245" i="40" s="1"/>
  <c r="E240" i="40"/>
  <c r="E245" i="40" s="1"/>
  <c r="D240" i="40"/>
  <c r="D245" i="40" s="1"/>
  <c r="M239" i="40"/>
  <c r="M244" i="40" s="1"/>
  <c r="L239" i="40"/>
  <c r="L244" i="40" s="1"/>
  <c r="K239" i="40"/>
  <c r="K244" i="40"/>
  <c r="J239" i="40"/>
  <c r="J244" i="40" s="1"/>
  <c r="I239" i="40"/>
  <c r="I244" i="40" s="1"/>
  <c r="H239" i="40"/>
  <c r="H244" i="40" s="1"/>
  <c r="G239" i="40"/>
  <c r="G244" i="40" s="1"/>
  <c r="F239" i="40"/>
  <c r="F244" i="40" s="1"/>
  <c r="E239" i="40"/>
  <c r="E244" i="40" s="1"/>
  <c r="D239" i="40"/>
  <c r="D244" i="40" s="1"/>
  <c r="M238" i="40"/>
  <c r="M243" i="40"/>
  <c r="L238" i="40"/>
  <c r="L243" i="40" s="1"/>
  <c r="K238" i="40"/>
  <c r="K243" i="40" s="1"/>
  <c r="J238" i="40"/>
  <c r="J241" i="40" s="1"/>
  <c r="I238" i="40"/>
  <c r="I243" i="40" s="1"/>
  <c r="H238" i="40"/>
  <c r="H243" i="40"/>
  <c r="G238" i="40"/>
  <c r="G243" i="40" s="1"/>
  <c r="F238" i="40"/>
  <c r="E238" i="40"/>
  <c r="E243" i="40" s="1"/>
  <c r="D238" i="40"/>
  <c r="D243" i="40" s="1"/>
  <c r="M230" i="40"/>
  <c r="M235" i="40" s="1"/>
  <c r="L230" i="40"/>
  <c r="L235" i="40" s="1"/>
  <c r="K230" i="40"/>
  <c r="K235" i="40"/>
  <c r="J230" i="40"/>
  <c r="J235" i="40" s="1"/>
  <c r="I230" i="40"/>
  <c r="I235" i="40" s="1"/>
  <c r="H230" i="40"/>
  <c r="H235" i="40" s="1"/>
  <c r="H228" i="40"/>
  <c r="H233" i="40" s="1"/>
  <c r="H236" i="40" s="1"/>
  <c r="H229" i="40"/>
  <c r="H234" i="40" s="1"/>
  <c r="G230" i="40"/>
  <c r="G235" i="40" s="1"/>
  <c r="F230" i="40"/>
  <c r="F235" i="40"/>
  <c r="E230" i="40"/>
  <c r="E235" i="40" s="1"/>
  <c r="E228" i="40"/>
  <c r="E233" i="40"/>
  <c r="E229" i="40"/>
  <c r="E234" i="40" s="1"/>
  <c r="D230" i="40"/>
  <c r="D235" i="40"/>
  <c r="M229" i="40"/>
  <c r="M234" i="40" s="1"/>
  <c r="L229" i="40"/>
  <c r="L234" i="40" s="1"/>
  <c r="K229" i="40"/>
  <c r="K234" i="40" s="1"/>
  <c r="J229" i="40"/>
  <c r="J234" i="40" s="1"/>
  <c r="I229" i="40"/>
  <c r="I234" i="40" s="1"/>
  <c r="G229" i="40"/>
  <c r="G234" i="40" s="1"/>
  <c r="F229" i="40"/>
  <c r="F234" i="40" s="1"/>
  <c r="D229" i="40"/>
  <c r="D234" i="40"/>
  <c r="AK231" i="40"/>
  <c r="M228" i="40"/>
  <c r="M233" i="40"/>
  <c r="L228" i="40"/>
  <c r="L233" i="40" s="1"/>
  <c r="K228" i="40"/>
  <c r="J228" i="40"/>
  <c r="I228" i="40"/>
  <c r="I233" i="40" s="1"/>
  <c r="G228" i="40"/>
  <c r="F228" i="40"/>
  <c r="F231" i="40"/>
  <c r="D228" i="40"/>
  <c r="D233" i="40"/>
  <c r="M220" i="40"/>
  <c r="M225" i="40"/>
  <c r="L220" i="40"/>
  <c r="L225" i="40"/>
  <c r="K220" i="40"/>
  <c r="K225" i="40"/>
  <c r="J220" i="40"/>
  <c r="J225" i="40"/>
  <c r="I220" i="40"/>
  <c r="I225" i="40"/>
  <c r="H220" i="40"/>
  <c r="H225" i="40"/>
  <c r="G220" i="40"/>
  <c r="G225" i="40"/>
  <c r="F220" i="40"/>
  <c r="F225" i="40"/>
  <c r="E220" i="40"/>
  <c r="E225" i="40"/>
  <c r="D220" i="40"/>
  <c r="D225" i="40"/>
  <c r="M219" i="40"/>
  <c r="M224" i="40"/>
  <c r="L219" i="40"/>
  <c r="L224" i="40"/>
  <c r="K219" i="40"/>
  <c r="K224" i="40"/>
  <c r="J219" i="40"/>
  <c r="J224" i="40"/>
  <c r="I219" i="40"/>
  <c r="I224" i="40"/>
  <c r="H219" i="40"/>
  <c r="H224" i="40"/>
  <c r="G219" i="40"/>
  <c r="G224" i="40"/>
  <c r="F219" i="40"/>
  <c r="F224" i="40"/>
  <c r="E219" i="40"/>
  <c r="E224" i="40"/>
  <c r="D219" i="40"/>
  <c r="D224" i="40"/>
  <c r="AB221" i="40"/>
  <c r="T221" i="40"/>
  <c r="M218" i="40"/>
  <c r="L218" i="40"/>
  <c r="L223" i="40" s="1"/>
  <c r="K218" i="40"/>
  <c r="K223" i="40"/>
  <c r="K226" i="40" s="1"/>
  <c r="J218" i="40"/>
  <c r="J223" i="40" s="1"/>
  <c r="I218" i="40"/>
  <c r="H218" i="40"/>
  <c r="G218" i="40"/>
  <c r="G223" i="40" s="1"/>
  <c r="F218" i="40"/>
  <c r="E218" i="40"/>
  <c r="D218" i="40"/>
  <c r="D223" i="40" s="1"/>
  <c r="M210" i="40"/>
  <c r="M215" i="40" s="1"/>
  <c r="L210" i="40"/>
  <c r="L215" i="40" s="1"/>
  <c r="K210" i="40"/>
  <c r="K215" i="40" s="1"/>
  <c r="J210" i="40"/>
  <c r="J215" i="40" s="1"/>
  <c r="I210" i="40"/>
  <c r="I215" i="40" s="1"/>
  <c r="H210" i="40"/>
  <c r="H215" i="40" s="1"/>
  <c r="G210" i="40"/>
  <c r="G215" i="40"/>
  <c r="F210" i="40"/>
  <c r="F215" i="40" s="1"/>
  <c r="E210" i="40"/>
  <c r="E215" i="40" s="1"/>
  <c r="D210" i="40"/>
  <c r="M209" i="40"/>
  <c r="M214" i="40" s="1"/>
  <c r="L209" i="40"/>
  <c r="L214" i="40" s="1"/>
  <c r="K209" i="40"/>
  <c r="K214" i="40" s="1"/>
  <c r="J209" i="40"/>
  <c r="I209" i="40"/>
  <c r="I214" i="40"/>
  <c r="H209" i="40"/>
  <c r="H214" i="40" s="1"/>
  <c r="G209" i="40"/>
  <c r="G214" i="40"/>
  <c r="F209" i="40"/>
  <c r="E209" i="40"/>
  <c r="E214" i="40" s="1"/>
  <c r="D209" i="40"/>
  <c r="D214" i="40"/>
  <c r="M208" i="40"/>
  <c r="L208" i="40"/>
  <c r="K208" i="40"/>
  <c r="K213" i="40"/>
  <c r="J208" i="40"/>
  <c r="J213" i="40" s="1"/>
  <c r="I208" i="40"/>
  <c r="H208" i="40"/>
  <c r="G208" i="40"/>
  <c r="G213" i="40" s="1"/>
  <c r="F208" i="40"/>
  <c r="F213" i="40" s="1"/>
  <c r="E208" i="40"/>
  <c r="D208" i="40"/>
  <c r="M200" i="40"/>
  <c r="M205" i="40" s="1"/>
  <c r="L200" i="40"/>
  <c r="L205" i="40"/>
  <c r="K200" i="40"/>
  <c r="K205" i="40" s="1"/>
  <c r="J200" i="40"/>
  <c r="J205" i="40"/>
  <c r="I200" i="40"/>
  <c r="I205" i="40" s="1"/>
  <c r="H200" i="40"/>
  <c r="H205" i="40"/>
  <c r="G200" i="40"/>
  <c r="G205" i="40" s="1"/>
  <c r="F200" i="40"/>
  <c r="F205" i="40"/>
  <c r="E200" i="40"/>
  <c r="E205" i="40" s="1"/>
  <c r="D200" i="40"/>
  <c r="D205" i="40"/>
  <c r="M199" i="40"/>
  <c r="M204" i="40" s="1"/>
  <c r="L199" i="40"/>
  <c r="L204" i="40"/>
  <c r="K199" i="40"/>
  <c r="K204" i="40" s="1"/>
  <c r="J199" i="40"/>
  <c r="J204" i="40"/>
  <c r="I199" i="40"/>
  <c r="I204" i="40" s="1"/>
  <c r="H199" i="40"/>
  <c r="H204" i="40"/>
  <c r="G199" i="40"/>
  <c r="G204" i="40" s="1"/>
  <c r="F199" i="40"/>
  <c r="F204" i="40"/>
  <c r="E199" i="40"/>
  <c r="E204" i="40" s="1"/>
  <c r="D199" i="40"/>
  <c r="D204" i="40"/>
  <c r="M198" i="40"/>
  <c r="M203" i="40" s="1"/>
  <c r="L198" i="40"/>
  <c r="K198" i="40"/>
  <c r="J198" i="40"/>
  <c r="J203" i="40" s="1"/>
  <c r="I198" i="40"/>
  <c r="I203" i="40"/>
  <c r="H198" i="40"/>
  <c r="G198" i="40"/>
  <c r="F198" i="40"/>
  <c r="F203" i="40"/>
  <c r="E198" i="40"/>
  <c r="E203" i="40" s="1"/>
  <c r="D198" i="40"/>
  <c r="M190" i="40"/>
  <c r="M195" i="40"/>
  <c r="L190" i="40"/>
  <c r="L195" i="40"/>
  <c r="K190" i="40"/>
  <c r="K195" i="40"/>
  <c r="J190" i="40"/>
  <c r="J195" i="40"/>
  <c r="I190" i="40"/>
  <c r="I195" i="40"/>
  <c r="H190" i="40"/>
  <c r="H195" i="40"/>
  <c r="G190" i="40"/>
  <c r="G195" i="40"/>
  <c r="F190" i="40"/>
  <c r="F195" i="40"/>
  <c r="E190" i="40"/>
  <c r="E195" i="40"/>
  <c r="D190" i="40"/>
  <c r="D195" i="40"/>
  <c r="M189" i="40"/>
  <c r="M194" i="40"/>
  <c r="L189" i="40"/>
  <c r="L194" i="40"/>
  <c r="K189" i="40"/>
  <c r="K194" i="40"/>
  <c r="J189" i="40"/>
  <c r="J194" i="40"/>
  <c r="I189" i="40"/>
  <c r="I194" i="40"/>
  <c r="H189" i="40"/>
  <c r="H194" i="40"/>
  <c r="G189" i="40"/>
  <c r="G194" i="40"/>
  <c r="F189" i="40"/>
  <c r="F194" i="40"/>
  <c r="E189" i="40"/>
  <c r="E194" i="40"/>
  <c r="D189" i="40"/>
  <c r="D194" i="40"/>
  <c r="AK191" i="40"/>
  <c r="M188" i="40"/>
  <c r="L188" i="40"/>
  <c r="L193" i="40"/>
  <c r="K188" i="40"/>
  <c r="K193" i="40"/>
  <c r="J188" i="40"/>
  <c r="I188" i="40"/>
  <c r="I193" i="40" s="1"/>
  <c r="H188" i="40"/>
  <c r="H193" i="40" s="1"/>
  <c r="G188" i="40"/>
  <c r="G193" i="40" s="1"/>
  <c r="F188" i="40"/>
  <c r="E188" i="40"/>
  <c r="D188" i="40"/>
  <c r="D193" i="40" s="1"/>
  <c r="M180" i="40"/>
  <c r="M185" i="40" s="1"/>
  <c r="L180" i="40"/>
  <c r="L185" i="40" s="1"/>
  <c r="K180" i="40"/>
  <c r="K185" i="40" s="1"/>
  <c r="J180" i="40"/>
  <c r="J185" i="40"/>
  <c r="I180" i="40"/>
  <c r="I185" i="40" s="1"/>
  <c r="H180" i="40"/>
  <c r="H185" i="40" s="1"/>
  <c r="G180" i="40"/>
  <c r="G185" i="40" s="1"/>
  <c r="F180" i="40"/>
  <c r="F185" i="40" s="1"/>
  <c r="E180" i="40"/>
  <c r="E185" i="40" s="1"/>
  <c r="E178" i="40"/>
  <c r="E183" i="40" s="1"/>
  <c r="E186" i="40" s="1"/>
  <c r="E179" i="40"/>
  <c r="E184" i="40" s="1"/>
  <c r="D180" i="40"/>
  <c r="D185" i="40" s="1"/>
  <c r="M179" i="40"/>
  <c r="M184" i="40"/>
  <c r="L179" i="40"/>
  <c r="L184" i="40" s="1"/>
  <c r="K179" i="40"/>
  <c r="K184" i="40"/>
  <c r="J179" i="40"/>
  <c r="J184" i="40" s="1"/>
  <c r="I179" i="40"/>
  <c r="I184" i="40"/>
  <c r="H179" i="40"/>
  <c r="H184" i="40" s="1"/>
  <c r="G179" i="40"/>
  <c r="G184" i="40"/>
  <c r="F179" i="40"/>
  <c r="F184" i="40" s="1"/>
  <c r="D179" i="40"/>
  <c r="D184" i="40"/>
  <c r="M178" i="40"/>
  <c r="M183" i="40" s="1"/>
  <c r="L178" i="40"/>
  <c r="K178" i="40"/>
  <c r="K183" i="40"/>
  <c r="J178" i="40"/>
  <c r="J183" i="40" s="1"/>
  <c r="I178" i="40"/>
  <c r="I183" i="40"/>
  <c r="H178" i="40"/>
  <c r="G178" i="40"/>
  <c r="G183" i="40" s="1"/>
  <c r="F178" i="40"/>
  <c r="F183" i="40" s="1"/>
  <c r="D178" i="40"/>
  <c r="M170" i="40"/>
  <c r="M175" i="40" s="1"/>
  <c r="L170" i="40"/>
  <c r="L175" i="40"/>
  <c r="K170" i="40"/>
  <c r="K175" i="40" s="1"/>
  <c r="J170" i="40"/>
  <c r="J175" i="40"/>
  <c r="I170" i="40"/>
  <c r="I175" i="40" s="1"/>
  <c r="H170" i="40"/>
  <c r="H175" i="40"/>
  <c r="G170" i="40"/>
  <c r="G175" i="40" s="1"/>
  <c r="F170" i="40"/>
  <c r="F175" i="40"/>
  <c r="E170" i="40"/>
  <c r="E175" i="40" s="1"/>
  <c r="D170" i="40"/>
  <c r="D175" i="40"/>
  <c r="M169" i="40"/>
  <c r="M174" i="40" s="1"/>
  <c r="L169" i="40"/>
  <c r="L174" i="40"/>
  <c r="K169" i="40"/>
  <c r="K174" i="40" s="1"/>
  <c r="J169" i="40"/>
  <c r="J174" i="40"/>
  <c r="I169" i="40"/>
  <c r="I174" i="40" s="1"/>
  <c r="H169" i="40"/>
  <c r="G169" i="40"/>
  <c r="G174" i="40" s="1"/>
  <c r="F169" i="40"/>
  <c r="F174" i="40" s="1"/>
  <c r="E169" i="40"/>
  <c r="E174" i="40" s="1"/>
  <c r="D169" i="40"/>
  <c r="D174" i="40" s="1"/>
  <c r="M168" i="40"/>
  <c r="M173" i="40"/>
  <c r="L168" i="40"/>
  <c r="K168" i="40"/>
  <c r="K173" i="40"/>
  <c r="J168" i="40"/>
  <c r="J173" i="40" s="1"/>
  <c r="I168" i="40"/>
  <c r="I173" i="40"/>
  <c r="H168" i="40"/>
  <c r="H173" i="40" s="1"/>
  <c r="G168" i="40"/>
  <c r="G173" i="40"/>
  <c r="F168" i="40"/>
  <c r="E168" i="40"/>
  <c r="E173" i="40" s="1"/>
  <c r="D168" i="40"/>
  <c r="D173" i="40" s="1"/>
  <c r="M160" i="40"/>
  <c r="M165" i="40" s="1"/>
  <c r="L160" i="40"/>
  <c r="L165" i="40" s="1"/>
  <c r="K160" i="40"/>
  <c r="K165" i="40" s="1"/>
  <c r="J160" i="40"/>
  <c r="J165" i="40" s="1"/>
  <c r="I160" i="40"/>
  <c r="I165" i="40" s="1"/>
  <c r="H160" i="40"/>
  <c r="H165" i="40"/>
  <c r="G160" i="40"/>
  <c r="G165" i="40" s="1"/>
  <c r="F160" i="40"/>
  <c r="F165" i="40" s="1"/>
  <c r="E160" i="40"/>
  <c r="E165" i="40" s="1"/>
  <c r="D160" i="40"/>
  <c r="D165" i="40" s="1"/>
  <c r="M159" i="40"/>
  <c r="M164" i="40" s="1"/>
  <c r="L159" i="40"/>
  <c r="L164" i="40" s="1"/>
  <c r="K159" i="40"/>
  <c r="K164" i="40" s="1"/>
  <c r="J159" i="40"/>
  <c r="J164" i="40"/>
  <c r="I159" i="40"/>
  <c r="I164" i="40" s="1"/>
  <c r="H159" i="40"/>
  <c r="H164" i="40" s="1"/>
  <c r="G159" i="40"/>
  <c r="G164" i="40" s="1"/>
  <c r="F159" i="40"/>
  <c r="F164" i="40" s="1"/>
  <c r="E159" i="40"/>
  <c r="E164" i="40" s="1"/>
  <c r="D159" i="40"/>
  <c r="D164" i="40" s="1"/>
  <c r="M158" i="40"/>
  <c r="L158" i="40"/>
  <c r="K158" i="40"/>
  <c r="K163" i="40" s="1"/>
  <c r="J158" i="40"/>
  <c r="I158" i="40"/>
  <c r="H158" i="40"/>
  <c r="H163" i="40" s="1"/>
  <c r="G158" i="40"/>
  <c r="G163" i="40"/>
  <c r="F158" i="40"/>
  <c r="F163" i="40" s="1"/>
  <c r="E158" i="40"/>
  <c r="D158" i="40"/>
  <c r="M150" i="40"/>
  <c r="M155" i="40" s="1"/>
  <c r="L150" i="40"/>
  <c r="L155" i="40"/>
  <c r="K150" i="40"/>
  <c r="K155" i="40" s="1"/>
  <c r="J150" i="40"/>
  <c r="J155" i="40" s="1"/>
  <c r="I150" i="40"/>
  <c r="H150" i="40"/>
  <c r="H155" i="40"/>
  <c r="G150" i="40"/>
  <c r="G155" i="40"/>
  <c r="F150" i="40"/>
  <c r="F155" i="40"/>
  <c r="E150" i="40"/>
  <c r="D150" i="40"/>
  <c r="D155" i="40" s="1"/>
  <c r="M149" i="40"/>
  <c r="M154" i="40" s="1"/>
  <c r="L149" i="40"/>
  <c r="L154" i="40" s="1"/>
  <c r="K149" i="40"/>
  <c r="K154" i="40" s="1"/>
  <c r="J149" i="40"/>
  <c r="J154" i="40" s="1"/>
  <c r="I149" i="40"/>
  <c r="H149" i="40"/>
  <c r="H154" i="40" s="1"/>
  <c r="G149" i="40"/>
  <c r="G154" i="40"/>
  <c r="F149" i="40"/>
  <c r="F154" i="40" s="1"/>
  <c r="E149" i="40"/>
  <c r="E154" i="40"/>
  <c r="D149" i="40"/>
  <c r="D154" i="40" s="1"/>
  <c r="M148" i="40"/>
  <c r="M153" i="40" s="1"/>
  <c r="L148" i="40"/>
  <c r="L153" i="40" s="1"/>
  <c r="K148" i="40"/>
  <c r="J148" i="40"/>
  <c r="J153" i="40" s="1"/>
  <c r="I148" i="40"/>
  <c r="I153" i="40"/>
  <c r="H148" i="40"/>
  <c r="H153" i="40" s="1"/>
  <c r="G148" i="40"/>
  <c r="G153" i="40"/>
  <c r="F148" i="40"/>
  <c r="F153" i="40" s="1"/>
  <c r="E148" i="40"/>
  <c r="D148" i="40"/>
  <c r="D153" i="40" s="1"/>
  <c r="D156" i="40" s="1"/>
  <c r="M140" i="40"/>
  <c r="M145" i="40"/>
  <c r="L140" i="40"/>
  <c r="K140" i="40"/>
  <c r="K145" i="40" s="1"/>
  <c r="J140" i="40"/>
  <c r="J145" i="40" s="1"/>
  <c r="I140" i="40"/>
  <c r="I145" i="40" s="1"/>
  <c r="H140" i="40"/>
  <c r="H145" i="40"/>
  <c r="G140" i="40"/>
  <c r="G145" i="40" s="1"/>
  <c r="F140" i="40"/>
  <c r="F145" i="40" s="1"/>
  <c r="E140" i="40"/>
  <c r="E145" i="40" s="1"/>
  <c r="D140" i="40"/>
  <c r="D145" i="40" s="1"/>
  <c r="M139" i="40"/>
  <c r="M144" i="40" s="1"/>
  <c r="L139" i="40"/>
  <c r="L144" i="40" s="1"/>
  <c r="K139" i="40"/>
  <c r="K144" i="40" s="1"/>
  <c r="J139" i="40"/>
  <c r="J144" i="40"/>
  <c r="I139" i="40"/>
  <c r="I144" i="40" s="1"/>
  <c r="H139" i="40"/>
  <c r="H144" i="40" s="1"/>
  <c r="G139" i="40"/>
  <c r="G144" i="40" s="1"/>
  <c r="F139" i="40"/>
  <c r="F144" i="40" s="1"/>
  <c r="E139" i="40"/>
  <c r="E144" i="40" s="1"/>
  <c r="D139" i="40"/>
  <c r="D144" i="40" s="1"/>
  <c r="AQ141" i="40"/>
  <c r="AK141" i="40"/>
  <c r="M138" i="40"/>
  <c r="L138" i="40"/>
  <c r="L143" i="40" s="1"/>
  <c r="K138" i="40"/>
  <c r="K143" i="40"/>
  <c r="J138" i="40"/>
  <c r="J143" i="40" s="1"/>
  <c r="I138" i="40"/>
  <c r="H138" i="40"/>
  <c r="H143" i="40" s="1"/>
  <c r="G138" i="40"/>
  <c r="G143" i="40"/>
  <c r="F138" i="40"/>
  <c r="F143" i="40" s="1"/>
  <c r="E138" i="40"/>
  <c r="E143" i="40"/>
  <c r="D138" i="40"/>
  <c r="D143" i="40" s="1"/>
  <c r="M130" i="40"/>
  <c r="M135" i="40"/>
  <c r="L130" i="40"/>
  <c r="L135" i="40" s="1"/>
  <c r="K130" i="40"/>
  <c r="K135" i="40" s="1"/>
  <c r="J130" i="40"/>
  <c r="J135" i="40" s="1"/>
  <c r="I130" i="40"/>
  <c r="I135" i="40" s="1"/>
  <c r="H130" i="40"/>
  <c r="H135" i="40" s="1"/>
  <c r="G130" i="40"/>
  <c r="G135" i="40" s="1"/>
  <c r="F130" i="40"/>
  <c r="F135" i="40" s="1"/>
  <c r="E130" i="40"/>
  <c r="E135" i="40"/>
  <c r="D130" i="40"/>
  <c r="D135" i="40" s="1"/>
  <c r="M129" i="40"/>
  <c r="M134" i="40" s="1"/>
  <c r="L129" i="40"/>
  <c r="L134" i="40" s="1"/>
  <c r="K129" i="40"/>
  <c r="K134" i="40" s="1"/>
  <c r="J129" i="40"/>
  <c r="I129" i="40"/>
  <c r="I134" i="40"/>
  <c r="H129" i="40"/>
  <c r="H134" i="40" s="1"/>
  <c r="G129" i="40"/>
  <c r="G134" i="40"/>
  <c r="F129" i="40"/>
  <c r="F134" i="40" s="1"/>
  <c r="E129" i="40"/>
  <c r="E134" i="40"/>
  <c r="D129" i="40"/>
  <c r="D134" i="40" s="1"/>
  <c r="M128" i="40"/>
  <c r="M133" i="40"/>
  <c r="L128" i="40"/>
  <c r="K128" i="40"/>
  <c r="J128" i="40"/>
  <c r="I128" i="40"/>
  <c r="H128" i="40"/>
  <c r="H133" i="40" s="1"/>
  <c r="G128" i="40"/>
  <c r="G133" i="40"/>
  <c r="F128" i="40"/>
  <c r="F133" i="40" s="1"/>
  <c r="E128" i="40"/>
  <c r="E133" i="40"/>
  <c r="D128" i="40"/>
  <c r="M120" i="40"/>
  <c r="M125" i="40" s="1"/>
  <c r="L120" i="40"/>
  <c r="K120" i="40"/>
  <c r="K125" i="40" s="1"/>
  <c r="J120" i="40"/>
  <c r="I120" i="40"/>
  <c r="I125" i="40" s="1"/>
  <c r="H120" i="40"/>
  <c r="G120" i="40"/>
  <c r="G125" i="40"/>
  <c r="F120" i="40"/>
  <c r="F125" i="40" s="1"/>
  <c r="E120" i="40"/>
  <c r="E125" i="40"/>
  <c r="E118" i="40"/>
  <c r="E123" i="40" s="1"/>
  <c r="E119" i="40"/>
  <c r="E124" i="40"/>
  <c r="D120" i="40"/>
  <c r="D125" i="40" s="1"/>
  <c r="M119" i="40"/>
  <c r="M124" i="40"/>
  <c r="L119" i="40"/>
  <c r="L124" i="40" s="1"/>
  <c r="K119" i="40"/>
  <c r="K124" i="40" s="1"/>
  <c r="J119" i="40"/>
  <c r="J124" i="40" s="1"/>
  <c r="I119" i="40"/>
  <c r="I124" i="40" s="1"/>
  <c r="H119" i="40"/>
  <c r="H124" i="40" s="1"/>
  <c r="G119" i="40"/>
  <c r="G124" i="40" s="1"/>
  <c r="F119" i="40"/>
  <c r="F124" i="40" s="1"/>
  <c r="D119" i="40"/>
  <c r="D124" i="40"/>
  <c r="AE121" i="40"/>
  <c r="M118" i="40"/>
  <c r="M123" i="40"/>
  <c r="L118" i="40"/>
  <c r="L123" i="40" s="1"/>
  <c r="K118" i="40"/>
  <c r="K123" i="40"/>
  <c r="J118" i="40"/>
  <c r="J123" i="40" s="1"/>
  <c r="I118" i="40"/>
  <c r="I123" i="40"/>
  <c r="H118" i="40"/>
  <c r="H123" i="40" s="1"/>
  <c r="G118" i="40"/>
  <c r="G123" i="40"/>
  <c r="F118" i="40"/>
  <c r="D118" i="40"/>
  <c r="D123" i="40" s="1"/>
  <c r="M110" i="40"/>
  <c r="M115" i="40" s="1"/>
  <c r="L110" i="40"/>
  <c r="L115" i="40" s="1"/>
  <c r="K110" i="40"/>
  <c r="K115" i="40" s="1"/>
  <c r="J110" i="40"/>
  <c r="I110" i="40"/>
  <c r="I115" i="40"/>
  <c r="H110" i="40"/>
  <c r="H115" i="40" s="1"/>
  <c r="G110" i="40"/>
  <c r="G115" i="40"/>
  <c r="F110" i="40"/>
  <c r="E110" i="40"/>
  <c r="E115" i="40" s="1"/>
  <c r="D110" i="40"/>
  <c r="D115" i="40" s="1"/>
  <c r="M109" i="40"/>
  <c r="M114" i="40" s="1"/>
  <c r="L109" i="40"/>
  <c r="L114" i="40"/>
  <c r="K109" i="40"/>
  <c r="K114" i="40" s="1"/>
  <c r="J109" i="40"/>
  <c r="J114" i="40" s="1"/>
  <c r="I109" i="40"/>
  <c r="I114" i="40" s="1"/>
  <c r="H109" i="40"/>
  <c r="H114" i="40" s="1"/>
  <c r="G109" i="40"/>
  <c r="G114" i="40" s="1"/>
  <c r="G108" i="40"/>
  <c r="G113" i="40" s="1"/>
  <c r="G116" i="40" s="1"/>
  <c r="F109" i="40"/>
  <c r="F114" i="40"/>
  <c r="E109" i="40"/>
  <c r="E114" i="40" s="1"/>
  <c r="D109" i="40"/>
  <c r="D114" i="40"/>
  <c r="R111" i="40"/>
  <c r="M108" i="40"/>
  <c r="M113" i="40" s="1"/>
  <c r="L108" i="40"/>
  <c r="K108" i="40"/>
  <c r="K113" i="40" s="1"/>
  <c r="J108" i="40"/>
  <c r="J113" i="40"/>
  <c r="I108" i="40"/>
  <c r="I113" i="40" s="1"/>
  <c r="H108" i="40"/>
  <c r="H113" i="40"/>
  <c r="F108" i="40"/>
  <c r="F113" i="40" s="1"/>
  <c r="E108" i="40"/>
  <c r="E113" i="40"/>
  <c r="D108" i="40"/>
  <c r="M100" i="40"/>
  <c r="M105" i="40" s="1"/>
  <c r="L100" i="40"/>
  <c r="L105" i="40" s="1"/>
  <c r="K100" i="40"/>
  <c r="K105" i="40" s="1"/>
  <c r="J100" i="40"/>
  <c r="J105" i="40" s="1"/>
  <c r="I100" i="40"/>
  <c r="I105" i="40" s="1"/>
  <c r="H100" i="40"/>
  <c r="H105" i="40" s="1"/>
  <c r="G100" i="40"/>
  <c r="G105" i="40" s="1"/>
  <c r="F100" i="40"/>
  <c r="F105" i="40"/>
  <c r="E100" i="40"/>
  <c r="E105" i="40" s="1"/>
  <c r="D100" i="40"/>
  <c r="D105" i="40" s="1"/>
  <c r="M99" i="40"/>
  <c r="M104" i="40" s="1"/>
  <c r="L99" i="40"/>
  <c r="L104" i="40" s="1"/>
  <c r="K99" i="40"/>
  <c r="K104" i="40" s="1"/>
  <c r="J99" i="40"/>
  <c r="J104" i="40" s="1"/>
  <c r="I99" i="40"/>
  <c r="I104" i="40" s="1"/>
  <c r="H99" i="40"/>
  <c r="H104" i="40"/>
  <c r="G99" i="40"/>
  <c r="G104" i="40" s="1"/>
  <c r="F99" i="40"/>
  <c r="E99" i="40"/>
  <c r="E104" i="40"/>
  <c r="E98" i="40"/>
  <c r="E103" i="40"/>
  <c r="E106" i="40" s="1"/>
  <c r="D99" i="40"/>
  <c r="D104" i="40" s="1"/>
  <c r="M98" i="40"/>
  <c r="M103" i="40" s="1"/>
  <c r="L98" i="40"/>
  <c r="K98" i="40"/>
  <c r="K103" i="40"/>
  <c r="J98" i="40"/>
  <c r="I98" i="40"/>
  <c r="I103" i="40" s="1"/>
  <c r="H98" i="40"/>
  <c r="G98" i="40"/>
  <c r="G103" i="40" s="1"/>
  <c r="F98" i="40"/>
  <c r="D98" i="40"/>
  <c r="M90" i="40"/>
  <c r="L90" i="40"/>
  <c r="L95" i="40" s="1"/>
  <c r="K90" i="40"/>
  <c r="K95" i="40"/>
  <c r="J90" i="40"/>
  <c r="J95" i="40" s="1"/>
  <c r="I90" i="40"/>
  <c r="H90" i="40"/>
  <c r="H95" i="40"/>
  <c r="G90" i="40"/>
  <c r="G95" i="40"/>
  <c r="F90" i="40"/>
  <c r="F95" i="40"/>
  <c r="E90" i="40"/>
  <c r="E95" i="40"/>
  <c r="D90" i="40"/>
  <c r="D95" i="40"/>
  <c r="M89" i="40"/>
  <c r="M94" i="40"/>
  <c r="L89" i="40"/>
  <c r="L94" i="40"/>
  <c r="K89" i="40"/>
  <c r="J89" i="40"/>
  <c r="J94" i="40" s="1"/>
  <c r="I89" i="40"/>
  <c r="I94" i="40" s="1"/>
  <c r="H89" i="40"/>
  <c r="H94" i="40" s="1"/>
  <c r="G89" i="40"/>
  <c r="F89" i="40"/>
  <c r="F94" i="40"/>
  <c r="E89" i="40"/>
  <c r="E94" i="40" s="1"/>
  <c r="D89" i="40"/>
  <c r="D94" i="40"/>
  <c r="D88" i="40"/>
  <c r="D93" i="40" s="1"/>
  <c r="M88" i="40"/>
  <c r="L88" i="40"/>
  <c r="L93" i="40" s="1"/>
  <c r="K88" i="40"/>
  <c r="K93" i="40"/>
  <c r="J88" i="40"/>
  <c r="I88" i="40"/>
  <c r="H88" i="40"/>
  <c r="H93" i="40"/>
  <c r="G88" i="40"/>
  <c r="G93" i="40" s="1"/>
  <c r="F88" i="40"/>
  <c r="F93" i="40"/>
  <c r="E88" i="40"/>
  <c r="M80" i="40"/>
  <c r="M85" i="40" s="1"/>
  <c r="L80" i="40"/>
  <c r="L85" i="40"/>
  <c r="K80" i="40"/>
  <c r="K85" i="40" s="1"/>
  <c r="J80" i="40"/>
  <c r="J85" i="40" s="1"/>
  <c r="I80" i="40"/>
  <c r="I85" i="40" s="1"/>
  <c r="H80" i="40"/>
  <c r="H85" i="40" s="1"/>
  <c r="G80" i="40"/>
  <c r="G85" i="40" s="1"/>
  <c r="F80" i="40"/>
  <c r="F85" i="40" s="1"/>
  <c r="E80" i="40"/>
  <c r="D80" i="40"/>
  <c r="D85" i="40"/>
  <c r="M79" i="40"/>
  <c r="L79" i="40"/>
  <c r="L84" i="40" s="1"/>
  <c r="K79" i="40"/>
  <c r="K84" i="40"/>
  <c r="J79" i="40"/>
  <c r="I79" i="40"/>
  <c r="H79" i="40"/>
  <c r="H84" i="40"/>
  <c r="G79" i="40"/>
  <c r="G84" i="40" s="1"/>
  <c r="F79" i="40"/>
  <c r="F84" i="40" s="1"/>
  <c r="E79" i="40"/>
  <c r="E84" i="40" s="1"/>
  <c r="D79" i="40"/>
  <c r="D84" i="40" s="1"/>
  <c r="M78" i="40"/>
  <c r="M83" i="40" s="1"/>
  <c r="L78" i="40"/>
  <c r="L83" i="40" s="1"/>
  <c r="K78" i="40"/>
  <c r="J78" i="40"/>
  <c r="J83" i="40"/>
  <c r="I78" i="40"/>
  <c r="I83" i="40" s="1"/>
  <c r="H78" i="40"/>
  <c r="G78" i="40"/>
  <c r="F78" i="40"/>
  <c r="E78" i="40"/>
  <c r="E83" i="40" s="1"/>
  <c r="D78" i="40"/>
  <c r="M70" i="40"/>
  <c r="M75" i="40" s="1"/>
  <c r="L70" i="40"/>
  <c r="L75" i="40"/>
  <c r="K70" i="40"/>
  <c r="K75" i="40" s="1"/>
  <c r="J70" i="40"/>
  <c r="J75" i="40"/>
  <c r="I70" i="40"/>
  <c r="I75" i="40" s="1"/>
  <c r="H70" i="40"/>
  <c r="H75" i="40"/>
  <c r="G70" i="40"/>
  <c r="G75" i="40" s="1"/>
  <c r="F70" i="40"/>
  <c r="F75" i="40"/>
  <c r="E70" i="40"/>
  <c r="D70" i="40"/>
  <c r="D75" i="40" s="1"/>
  <c r="M69" i="40"/>
  <c r="M74" i="40" s="1"/>
  <c r="L69" i="40"/>
  <c r="L74" i="40" s="1"/>
  <c r="K69" i="40"/>
  <c r="K74" i="40" s="1"/>
  <c r="J69" i="40"/>
  <c r="J74" i="40" s="1"/>
  <c r="I69" i="40"/>
  <c r="H69" i="40"/>
  <c r="H74" i="40" s="1"/>
  <c r="G69" i="40"/>
  <c r="F69" i="40"/>
  <c r="E69" i="40"/>
  <c r="E74" i="40" s="1"/>
  <c r="D69" i="40"/>
  <c r="D74" i="40"/>
  <c r="AF71" i="40"/>
  <c r="M68" i="40"/>
  <c r="M73" i="40" s="1"/>
  <c r="L68" i="40"/>
  <c r="K68" i="40"/>
  <c r="K73" i="40" s="1"/>
  <c r="J68" i="40"/>
  <c r="J73" i="40"/>
  <c r="I68" i="40"/>
  <c r="I73" i="40" s="1"/>
  <c r="H68" i="40"/>
  <c r="G68" i="40"/>
  <c r="G73" i="40"/>
  <c r="F68" i="40"/>
  <c r="F73" i="40" s="1"/>
  <c r="E68" i="40"/>
  <c r="E73" i="40" s="1"/>
  <c r="D68" i="40"/>
  <c r="M60" i="40"/>
  <c r="M65" i="40"/>
  <c r="L60" i="40"/>
  <c r="K60" i="40"/>
  <c r="K65" i="40" s="1"/>
  <c r="J60" i="40"/>
  <c r="J65" i="40" s="1"/>
  <c r="I60" i="40"/>
  <c r="I65" i="40" s="1"/>
  <c r="H60" i="40"/>
  <c r="H65" i="40" s="1"/>
  <c r="G60" i="40"/>
  <c r="G65" i="40" s="1"/>
  <c r="F60" i="40"/>
  <c r="F65" i="40"/>
  <c r="E60" i="40"/>
  <c r="E65" i="40" s="1"/>
  <c r="D60" i="40"/>
  <c r="D65" i="40" s="1"/>
  <c r="M59" i="40"/>
  <c r="M64" i="40" s="1"/>
  <c r="L59" i="40"/>
  <c r="L64" i="40" s="1"/>
  <c r="K59" i="40"/>
  <c r="K64" i="40" s="1"/>
  <c r="J59" i="40"/>
  <c r="J64" i="40" s="1"/>
  <c r="I59" i="40"/>
  <c r="H59" i="40"/>
  <c r="G59" i="40"/>
  <c r="G64" i="40" s="1"/>
  <c r="F59" i="40"/>
  <c r="F64" i="40" s="1"/>
  <c r="E59" i="40"/>
  <c r="E64" i="40"/>
  <c r="D59" i="40"/>
  <c r="D64" i="40" s="1"/>
  <c r="AN61" i="40"/>
  <c r="W61" i="40"/>
  <c r="M58" i="40"/>
  <c r="L58" i="40"/>
  <c r="L63" i="40"/>
  <c r="K58" i="40"/>
  <c r="K63" i="40"/>
  <c r="J58" i="40"/>
  <c r="I58" i="40"/>
  <c r="I63" i="40" s="1"/>
  <c r="H58" i="40"/>
  <c r="H63" i="40" s="1"/>
  <c r="G58" i="40"/>
  <c r="G63" i="40" s="1"/>
  <c r="F58" i="40"/>
  <c r="F63" i="40" s="1"/>
  <c r="E58" i="40"/>
  <c r="E63" i="40" s="1"/>
  <c r="E66" i="40" s="1"/>
  <c r="D58" i="40"/>
  <c r="D63" i="40"/>
  <c r="M50" i="40"/>
  <c r="M55" i="40" s="1"/>
  <c r="L50" i="40"/>
  <c r="L55" i="40"/>
  <c r="K50" i="40"/>
  <c r="K55" i="40" s="1"/>
  <c r="J50" i="40"/>
  <c r="I50" i="40"/>
  <c r="I55" i="40" s="1"/>
  <c r="H50" i="40"/>
  <c r="H55" i="40" s="1"/>
  <c r="G50" i="40"/>
  <c r="G55" i="40"/>
  <c r="G48" i="40"/>
  <c r="G53" i="40" s="1"/>
  <c r="G49" i="40"/>
  <c r="G54" i="40" s="1"/>
  <c r="G56" i="40" s="1"/>
  <c r="F50" i="40"/>
  <c r="F55" i="40"/>
  <c r="E50" i="40"/>
  <c r="E55" i="40"/>
  <c r="D50" i="40"/>
  <c r="D55" i="40"/>
  <c r="M49" i="40"/>
  <c r="L49" i="40"/>
  <c r="L54" i="40" s="1"/>
  <c r="K49" i="40"/>
  <c r="K54" i="40" s="1"/>
  <c r="J49" i="40"/>
  <c r="J54" i="40" s="1"/>
  <c r="I49" i="40"/>
  <c r="I54" i="40" s="1"/>
  <c r="H49" i="40"/>
  <c r="H54" i="40" s="1"/>
  <c r="F49" i="40"/>
  <c r="F48" i="40"/>
  <c r="E49" i="40"/>
  <c r="E54" i="40"/>
  <c r="D49" i="40"/>
  <c r="D54" i="40" s="1"/>
  <c r="AJ51" i="40"/>
  <c r="M48" i="40"/>
  <c r="M53" i="40"/>
  <c r="L48" i="40"/>
  <c r="L53" i="40" s="1"/>
  <c r="K48" i="40"/>
  <c r="K53" i="40" s="1"/>
  <c r="J48" i="40"/>
  <c r="J53" i="40" s="1"/>
  <c r="I48" i="40"/>
  <c r="I53" i="40" s="1"/>
  <c r="H48" i="40"/>
  <c r="E48" i="40"/>
  <c r="D48" i="40"/>
  <c r="M40" i="40"/>
  <c r="M45" i="40"/>
  <c r="L40" i="40"/>
  <c r="L45" i="40" s="1"/>
  <c r="K40" i="40"/>
  <c r="K45" i="40"/>
  <c r="J40" i="40"/>
  <c r="J45" i="40" s="1"/>
  <c r="I40" i="40"/>
  <c r="I45" i="40"/>
  <c r="H40" i="40"/>
  <c r="H45" i="40" s="1"/>
  <c r="G40" i="40"/>
  <c r="G45" i="40"/>
  <c r="F40" i="40"/>
  <c r="F45" i="40" s="1"/>
  <c r="E40" i="40"/>
  <c r="E45" i="40"/>
  <c r="D40" i="40"/>
  <c r="M39" i="40"/>
  <c r="M44" i="40" s="1"/>
  <c r="L39" i="40"/>
  <c r="L44" i="40" s="1"/>
  <c r="K39" i="40"/>
  <c r="K44" i="40" s="1"/>
  <c r="J39" i="40"/>
  <c r="J44" i="40"/>
  <c r="I39" i="40"/>
  <c r="I44" i="40" s="1"/>
  <c r="H39" i="40"/>
  <c r="H44" i="40" s="1"/>
  <c r="G39" i="40"/>
  <c r="G44" i="40" s="1"/>
  <c r="F39" i="40"/>
  <c r="F44" i="40" s="1"/>
  <c r="F46" i="40" s="1"/>
  <c r="F38" i="40"/>
  <c r="F43" i="40" s="1"/>
  <c r="E39" i="40"/>
  <c r="E44" i="40" s="1"/>
  <c r="D39" i="40"/>
  <c r="D44" i="40"/>
  <c r="AV41" i="40"/>
  <c r="M38" i="40"/>
  <c r="M43" i="40" s="1"/>
  <c r="M46" i="40" s="1"/>
  <c r="L38" i="40"/>
  <c r="L43" i="40" s="1"/>
  <c r="K38" i="40"/>
  <c r="K43" i="40"/>
  <c r="J38" i="40"/>
  <c r="J43" i="40" s="1"/>
  <c r="I38" i="40"/>
  <c r="H38" i="40"/>
  <c r="G38" i="40"/>
  <c r="G43" i="40" s="1"/>
  <c r="E38" i="40"/>
  <c r="E43" i="40"/>
  <c r="D38" i="40"/>
  <c r="D43" i="40" s="1"/>
  <c r="M30" i="40"/>
  <c r="L30" i="40"/>
  <c r="L35" i="40"/>
  <c r="K30" i="40"/>
  <c r="K35" i="40" s="1"/>
  <c r="J30" i="40"/>
  <c r="J35" i="40" s="1"/>
  <c r="I30" i="40"/>
  <c r="I35" i="40" s="1"/>
  <c r="H30" i="40"/>
  <c r="H35" i="40" s="1"/>
  <c r="G30" i="40"/>
  <c r="F30" i="40"/>
  <c r="F35" i="40"/>
  <c r="E30" i="40"/>
  <c r="E35" i="40" s="1"/>
  <c r="D30" i="40"/>
  <c r="D35" i="40"/>
  <c r="M29" i="40"/>
  <c r="M34" i="40" s="1"/>
  <c r="L29" i="40"/>
  <c r="L34" i="40"/>
  <c r="K29" i="40"/>
  <c r="K34" i="40" s="1"/>
  <c r="J29" i="40"/>
  <c r="J34" i="40"/>
  <c r="I29" i="40"/>
  <c r="I34" i="40" s="1"/>
  <c r="H29" i="40"/>
  <c r="H34" i="40"/>
  <c r="G29" i="40"/>
  <c r="G34" i="40" s="1"/>
  <c r="F29" i="40"/>
  <c r="F34" i="40"/>
  <c r="E29" i="40"/>
  <c r="E34" i="40" s="1"/>
  <c r="D29" i="40"/>
  <c r="D34" i="40"/>
  <c r="AT31" i="40"/>
  <c r="P31" i="40"/>
  <c r="M28" i="40"/>
  <c r="M33" i="40"/>
  <c r="L28" i="40"/>
  <c r="L33" i="40" s="1"/>
  <c r="K28" i="40"/>
  <c r="K33" i="40" s="1"/>
  <c r="J28" i="40"/>
  <c r="J33" i="40" s="1"/>
  <c r="I28" i="40"/>
  <c r="I33" i="40"/>
  <c r="H28" i="40"/>
  <c r="H33" i="40" s="1"/>
  <c r="H36" i="40" s="1"/>
  <c r="G28" i="40"/>
  <c r="G33" i="40"/>
  <c r="F28" i="40"/>
  <c r="F33" i="40"/>
  <c r="E28" i="40"/>
  <c r="D28" i="40"/>
  <c r="D33" i="40" s="1"/>
  <c r="M20" i="40"/>
  <c r="M25" i="40" s="1"/>
  <c r="L20" i="40"/>
  <c r="L25" i="40" s="1"/>
  <c r="K20" i="40"/>
  <c r="K25" i="40" s="1"/>
  <c r="J20" i="40"/>
  <c r="J25" i="40" s="1"/>
  <c r="I20" i="40"/>
  <c r="I25" i="40"/>
  <c r="H20" i="40"/>
  <c r="H25" i="40" s="1"/>
  <c r="G20" i="40"/>
  <c r="F20" i="40"/>
  <c r="F25" i="40"/>
  <c r="E20" i="40"/>
  <c r="E25" i="40"/>
  <c r="D20" i="40"/>
  <c r="D25" i="40"/>
  <c r="M19" i="40"/>
  <c r="M24" i="40"/>
  <c r="L19" i="40"/>
  <c r="L24" i="40"/>
  <c r="K19" i="40"/>
  <c r="K24" i="40"/>
  <c r="J19" i="40"/>
  <c r="J24" i="40"/>
  <c r="I19" i="40"/>
  <c r="H19" i="40"/>
  <c r="H24" i="40" s="1"/>
  <c r="G19" i="40"/>
  <c r="G24" i="40" s="1"/>
  <c r="F19" i="40"/>
  <c r="E19" i="40"/>
  <c r="E24" i="40" s="1"/>
  <c r="D19" i="40"/>
  <c r="D24" i="40"/>
  <c r="M18" i="40"/>
  <c r="M23" i="40" s="1"/>
  <c r="L18" i="40"/>
  <c r="L23" i="40"/>
  <c r="K18" i="40"/>
  <c r="K23" i="40" s="1"/>
  <c r="J18" i="40"/>
  <c r="I18" i="40"/>
  <c r="I23" i="40" s="1"/>
  <c r="H18" i="40"/>
  <c r="G18" i="40"/>
  <c r="F18" i="40"/>
  <c r="F23" i="40" s="1"/>
  <c r="E18" i="40"/>
  <c r="D18" i="40"/>
  <c r="M10" i="40"/>
  <c r="M15" i="40" s="1"/>
  <c r="L10" i="40"/>
  <c r="L15" i="40" s="1"/>
  <c r="K10" i="40"/>
  <c r="K15" i="40" s="1"/>
  <c r="J10" i="40"/>
  <c r="J15" i="40" s="1"/>
  <c r="I10" i="40"/>
  <c r="I15" i="40"/>
  <c r="H10" i="40"/>
  <c r="H15" i="40" s="1"/>
  <c r="G10" i="40"/>
  <c r="G15" i="40" s="1"/>
  <c r="F10" i="40"/>
  <c r="F15" i="40" s="1"/>
  <c r="E10" i="40"/>
  <c r="E15" i="40" s="1"/>
  <c r="D10" i="40"/>
  <c r="M9" i="40"/>
  <c r="M14" i="40"/>
  <c r="L9" i="40"/>
  <c r="L14" i="40" s="1"/>
  <c r="K9" i="40"/>
  <c r="K14" i="40"/>
  <c r="J9" i="40"/>
  <c r="J14" i="40" s="1"/>
  <c r="I9" i="40"/>
  <c r="H9" i="40"/>
  <c r="H14" i="40" s="1"/>
  <c r="G9" i="40"/>
  <c r="G14" i="40" s="1"/>
  <c r="F9" i="40"/>
  <c r="F14" i="40" s="1"/>
  <c r="E9" i="40"/>
  <c r="D9" i="40"/>
  <c r="D14" i="40"/>
  <c r="AR11" i="40"/>
  <c r="AI11" i="40"/>
  <c r="M8" i="40"/>
  <c r="M13" i="40"/>
  <c r="L8" i="40"/>
  <c r="K8" i="40"/>
  <c r="K13" i="40"/>
  <c r="J8" i="40"/>
  <c r="J13" i="40" s="1"/>
  <c r="I8" i="40"/>
  <c r="I13" i="40"/>
  <c r="H8" i="40"/>
  <c r="H13" i="40" s="1"/>
  <c r="G8" i="40"/>
  <c r="G13" i="40"/>
  <c r="F8" i="40"/>
  <c r="F13" i="40" s="1"/>
  <c r="E8" i="40"/>
  <c r="E13" i="40"/>
  <c r="D8" i="40"/>
  <c r="D13" i="40" s="1"/>
  <c r="AW7" i="40"/>
  <c r="AV7" i="40"/>
  <c r="AU7" i="40"/>
  <c r="AT7" i="40"/>
  <c r="AS7" i="40"/>
  <c r="AR7" i="40"/>
  <c r="AQ7" i="40"/>
  <c r="AP7" i="40"/>
  <c r="AO7" i="40"/>
  <c r="AN7" i="40"/>
  <c r="AK7" i="40"/>
  <c r="AJ7" i="40"/>
  <c r="AI7" i="40"/>
  <c r="AH7" i="40"/>
  <c r="AG7" i="40"/>
  <c r="AF7" i="40"/>
  <c r="AE7" i="40"/>
  <c r="AD7" i="40"/>
  <c r="AC7" i="40"/>
  <c r="AB7" i="40"/>
  <c r="Y7" i="40"/>
  <c r="X7" i="40"/>
  <c r="W7" i="40"/>
  <c r="V7" i="40"/>
  <c r="U7" i="40"/>
  <c r="T7" i="40"/>
  <c r="S7" i="40"/>
  <c r="R7" i="40"/>
  <c r="Q7" i="40"/>
  <c r="P7" i="40"/>
  <c r="M7" i="40"/>
  <c r="L7" i="40"/>
  <c r="K7" i="40"/>
  <c r="J7" i="40"/>
  <c r="I7" i="40"/>
  <c r="H7" i="40"/>
  <c r="G7" i="40"/>
  <c r="F7" i="40"/>
  <c r="E7" i="40"/>
  <c r="D7" i="40"/>
  <c r="M240" i="39"/>
  <c r="M245" i="39"/>
  <c r="M238" i="39"/>
  <c r="M243" i="39" s="1"/>
  <c r="M239" i="39"/>
  <c r="M244" i="39"/>
  <c r="M246" i="39"/>
  <c r="L240" i="39"/>
  <c r="L245" i="39" s="1"/>
  <c r="K240" i="39"/>
  <c r="K245" i="39"/>
  <c r="J240" i="39"/>
  <c r="J245" i="39" s="1"/>
  <c r="I240" i="39"/>
  <c r="I245" i="39" s="1"/>
  <c r="H240" i="39"/>
  <c r="G240" i="39"/>
  <c r="G245" i="39"/>
  <c r="F240" i="39"/>
  <c r="F245" i="39"/>
  <c r="E240" i="39"/>
  <c r="E245" i="39"/>
  <c r="D240" i="39"/>
  <c r="L239" i="39"/>
  <c r="L244" i="39" s="1"/>
  <c r="K239" i="39"/>
  <c r="K244" i="39" s="1"/>
  <c r="J239" i="39"/>
  <c r="J244" i="39" s="1"/>
  <c r="I239" i="39"/>
  <c r="I244" i="39"/>
  <c r="H239" i="39"/>
  <c r="H244" i="39" s="1"/>
  <c r="G239" i="39"/>
  <c r="G244" i="39"/>
  <c r="F239" i="39"/>
  <c r="F244" i="39" s="1"/>
  <c r="E239" i="39"/>
  <c r="E244" i="39" s="1"/>
  <c r="D239" i="39"/>
  <c r="D244" i="39" s="1"/>
  <c r="D238" i="39"/>
  <c r="D243" i="39" s="1"/>
  <c r="D246" i="39" s="1"/>
  <c r="D245" i="39"/>
  <c r="AK241" i="39"/>
  <c r="AH241" i="39"/>
  <c r="L238" i="39"/>
  <c r="L243" i="39" s="1"/>
  <c r="K238" i="39"/>
  <c r="K243" i="39"/>
  <c r="J238" i="39"/>
  <c r="J243" i="39" s="1"/>
  <c r="J246" i="39" s="1"/>
  <c r="I238" i="39"/>
  <c r="I243" i="39"/>
  <c r="H238" i="39"/>
  <c r="H243" i="39"/>
  <c r="G238" i="39"/>
  <c r="G243" i="39"/>
  <c r="G246" i="39" s="1"/>
  <c r="F238" i="39"/>
  <c r="E238" i="39"/>
  <c r="E243" i="39" s="1"/>
  <c r="M230" i="39"/>
  <c r="M235" i="39"/>
  <c r="L230" i="39"/>
  <c r="L235" i="39" s="1"/>
  <c r="K230" i="39"/>
  <c r="K235" i="39"/>
  <c r="J230" i="39"/>
  <c r="J235" i="39" s="1"/>
  <c r="I230" i="39"/>
  <c r="I235" i="39"/>
  <c r="H230" i="39"/>
  <c r="H235" i="39" s="1"/>
  <c r="G230" i="39"/>
  <c r="G235" i="39"/>
  <c r="F230" i="39"/>
  <c r="F235" i="39" s="1"/>
  <c r="E230" i="39"/>
  <c r="E235" i="39"/>
  <c r="D230" i="39"/>
  <c r="D235" i="39" s="1"/>
  <c r="M229" i="39"/>
  <c r="M234" i="39"/>
  <c r="L229" i="39"/>
  <c r="L234" i="39" s="1"/>
  <c r="K229" i="39"/>
  <c r="K234" i="39"/>
  <c r="J229" i="39"/>
  <c r="J234" i="39" s="1"/>
  <c r="J236" i="39" s="1"/>
  <c r="I229" i="39"/>
  <c r="I234" i="39"/>
  <c r="H229" i="39"/>
  <c r="H234" i="39" s="1"/>
  <c r="H228" i="39"/>
  <c r="H233" i="39"/>
  <c r="G229" i="39"/>
  <c r="G234" i="39" s="1"/>
  <c r="F229" i="39"/>
  <c r="F234" i="39"/>
  <c r="E229" i="39"/>
  <c r="E234" i="39" s="1"/>
  <c r="D229" i="39"/>
  <c r="D234" i="39"/>
  <c r="D228" i="39"/>
  <c r="D233" i="39" s="1"/>
  <c r="M228" i="39"/>
  <c r="L228" i="39"/>
  <c r="L233" i="39" s="1"/>
  <c r="K228" i="39"/>
  <c r="K233" i="39" s="1"/>
  <c r="J228" i="39"/>
  <c r="J233" i="39" s="1"/>
  <c r="I228" i="39"/>
  <c r="G228" i="39"/>
  <c r="G233" i="39" s="1"/>
  <c r="F228" i="39"/>
  <c r="F233" i="39"/>
  <c r="E228" i="39"/>
  <c r="E233" i="39" s="1"/>
  <c r="E236" i="39" s="1"/>
  <c r="M220" i="39"/>
  <c r="M225" i="39"/>
  <c r="L220" i="39"/>
  <c r="L225" i="39"/>
  <c r="K220" i="39"/>
  <c r="K225" i="39"/>
  <c r="J220" i="39"/>
  <c r="J225" i="39"/>
  <c r="I220" i="39"/>
  <c r="H220" i="39"/>
  <c r="H225" i="39" s="1"/>
  <c r="G220" i="39"/>
  <c r="G225" i="39" s="1"/>
  <c r="F220" i="39"/>
  <c r="F225" i="39" s="1"/>
  <c r="E220" i="39"/>
  <c r="E225" i="39"/>
  <c r="D220" i="39"/>
  <c r="D225" i="39" s="1"/>
  <c r="W221" i="39"/>
  <c r="M219" i="39"/>
  <c r="M224" i="39"/>
  <c r="M226" i="39" s="1"/>
  <c r="L219" i="39"/>
  <c r="L224" i="39"/>
  <c r="K219" i="39"/>
  <c r="K224" i="39"/>
  <c r="J219" i="39"/>
  <c r="J224" i="39"/>
  <c r="I219" i="39"/>
  <c r="I224" i="39"/>
  <c r="H219" i="39"/>
  <c r="H224" i="39"/>
  <c r="G219" i="39"/>
  <c r="G224" i="39"/>
  <c r="F219" i="39"/>
  <c r="F224" i="39"/>
  <c r="E219" i="39"/>
  <c r="E224" i="39"/>
  <c r="D219" i="39"/>
  <c r="D224" i="39"/>
  <c r="AI221" i="39"/>
  <c r="X221" i="39"/>
  <c r="M218" i="39"/>
  <c r="M223" i="39"/>
  <c r="L218" i="39"/>
  <c r="K218" i="39"/>
  <c r="K223" i="39"/>
  <c r="J218" i="39"/>
  <c r="J223" i="39"/>
  <c r="I218" i="39"/>
  <c r="I223" i="39"/>
  <c r="H218" i="39"/>
  <c r="G218" i="39"/>
  <c r="G221" i="39" s="1"/>
  <c r="F218" i="39"/>
  <c r="F223" i="39" s="1"/>
  <c r="E218" i="39"/>
  <c r="E223" i="39" s="1"/>
  <c r="D218" i="39"/>
  <c r="M210" i="39"/>
  <c r="M215" i="39" s="1"/>
  <c r="L210" i="39"/>
  <c r="L215" i="39"/>
  <c r="K210" i="39"/>
  <c r="J210" i="39"/>
  <c r="J215" i="39" s="1"/>
  <c r="I210" i="39"/>
  <c r="I215" i="39"/>
  <c r="H210" i="39"/>
  <c r="H215" i="39" s="1"/>
  <c r="G210" i="39"/>
  <c r="F210" i="39"/>
  <c r="F215" i="39"/>
  <c r="E210" i="39"/>
  <c r="E215" i="39"/>
  <c r="D210" i="39"/>
  <c r="D215" i="39"/>
  <c r="M209" i="39"/>
  <c r="M214" i="39"/>
  <c r="L209" i="39"/>
  <c r="L214" i="39"/>
  <c r="K209" i="39"/>
  <c r="K214" i="39"/>
  <c r="J209" i="39"/>
  <c r="J214" i="39"/>
  <c r="I209" i="39"/>
  <c r="H209" i="39"/>
  <c r="H214" i="39"/>
  <c r="G209" i="39"/>
  <c r="G214" i="39" s="1"/>
  <c r="F209" i="39"/>
  <c r="F214" i="39" s="1"/>
  <c r="E209" i="39"/>
  <c r="E214" i="39" s="1"/>
  <c r="D209" i="39"/>
  <c r="D214" i="39" s="1"/>
  <c r="AF211" i="39"/>
  <c r="Y211" i="39"/>
  <c r="V211" i="39"/>
  <c r="M208" i="39"/>
  <c r="M213" i="39" s="1"/>
  <c r="M216" i="39" s="1"/>
  <c r="L208" i="39"/>
  <c r="K208" i="39"/>
  <c r="J208" i="39"/>
  <c r="J213" i="39" s="1"/>
  <c r="J216" i="39" s="1"/>
  <c r="I208" i="39"/>
  <c r="H208" i="39"/>
  <c r="G208" i="39"/>
  <c r="F208" i="39"/>
  <c r="F213" i="39"/>
  <c r="E208" i="39"/>
  <c r="D208" i="39"/>
  <c r="Y201" i="39"/>
  <c r="M200" i="39"/>
  <c r="M205" i="39"/>
  <c r="L200" i="39"/>
  <c r="L205" i="39"/>
  <c r="K200" i="39"/>
  <c r="K205" i="39"/>
  <c r="J200" i="39"/>
  <c r="J205" i="39"/>
  <c r="I200" i="39"/>
  <c r="I205" i="39"/>
  <c r="H200" i="39"/>
  <c r="H205" i="39"/>
  <c r="G200" i="39"/>
  <c r="G205" i="39"/>
  <c r="F200" i="39"/>
  <c r="E200" i="39"/>
  <c r="E205" i="39"/>
  <c r="D200" i="39"/>
  <c r="D205" i="39" s="1"/>
  <c r="M199" i="39"/>
  <c r="M204" i="39" s="1"/>
  <c r="L199" i="39"/>
  <c r="K199" i="39"/>
  <c r="K204" i="39"/>
  <c r="J199" i="39"/>
  <c r="J204" i="39"/>
  <c r="I199" i="39"/>
  <c r="I204" i="39"/>
  <c r="H199" i="39"/>
  <c r="G199" i="39"/>
  <c r="G204" i="39" s="1"/>
  <c r="F199" i="39"/>
  <c r="F204" i="39" s="1"/>
  <c r="E199" i="39"/>
  <c r="E204" i="39" s="1"/>
  <c r="D199" i="39"/>
  <c r="D204" i="39"/>
  <c r="W201" i="39"/>
  <c r="M198" i="39"/>
  <c r="M201" i="39"/>
  <c r="L198" i="39"/>
  <c r="L203" i="39" s="1"/>
  <c r="K198" i="39"/>
  <c r="K203" i="39"/>
  <c r="J198" i="39"/>
  <c r="J203" i="39" s="1"/>
  <c r="I198" i="39"/>
  <c r="I203" i="39"/>
  <c r="I206" i="39"/>
  <c r="H198" i="39"/>
  <c r="H203" i="39" s="1"/>
  <c r="G198" i="39"/>
  <c r="G203" i="39"/>
  <c r="G206" i="39"/>
  <c r="F198" i="39"/>
  <c r="F203" i="39"/>
  <c r="E198" i="39"/>
  <c r="D198" i="39"/>
  <c r="D203" i="39" s="1"/>
  <c r="D206" i="39" s="1"/>
  <c r="M190" i="39"/>
  <c r="M188" i="39"/>
  <c r="M191" i="39" s="1"/>
  <c r="M189" i="39"/>
  <c r="L190" i="39"/>
  <c r="L195" i="39"/>
  <c r="K190" i="39"/>
  <c r="K195" i="39"/>
  <c r="J190" i="39"/>
  <c r="J195" i="39"/>
  <c r="I190" i="39"/>
  <c r="I195" i="39"/>
  <c r="H190" i="39"/>
  <c r="H195" i="39"/>
  <c r="G190" i="39"/>
  <c r="G195" i="39"/>
  <c r="F190" i="39"/>
  <c r="F195" i="39"/>
  <c r="E190" i="39"/>
  <c r="E195" i="39"/>
  <c r="D190" i="39"/>
  <c r="D195" i="39"/>
  <c r="M194" i="39"/>
  <c r="L189" i="39"/>
  <c r="L194" i="39" s="1"/>
  <c r="K189" i="39"/>
  <c r="K194" i="39" s="1"/>
  <c r="K188" i="39"/>
  <c r="K193" i="39" s="1"/>
  <c r="K196" i="39" s="1"/>
  <c r="J189" i="39"/>
  <c r="J194" i="39"/>
  <c r="J196" i="39" s="1"/>
  <c r="I189" i="39"/>
  <c r="I194" i="39" s="1"/>
  <c r="H189" i="39"/>
  <c r="H194" i="39"/>
  <c r="G189" i="39"/>
  <c r="G194" i="39" s="1"/>
  <c r="F189" i="39"/>
  <c r="F194" i="39"/>
  <c r="E189" i="39"/>
  <c r="E194" i="39" s="1"/>
  <c r="D189" i="39"/>
  <c r="D194" i="39"/>
  <c r="D196" i="39" s="1"/>
  <c r="AD191" i="39"/>
  <c r="L188" i="39"/>
  <c r="L193" i="39"/>
  <c r="L196" i="39" s="1"/>
  <c r="J188" i="39"/>
  <c r="J193" i="39" s="1"/>
  <c r="I188" i="39"/>
  <c r="H188" i="39"/>
  <c r="G188" i="39"/>
  <c r="F188" i="39"/>
  <c r="F193" i="39"/>
  <c r="E188" i="39"/>
  <c r="E193" i="39" s="1"/>
  <c r="D188" i="39"/>
  <c r="D193" i="39"/>
  <c r="M180" i="39"/>
  <c r="M185" i="39"/>
  <c r="L180" i="39"/>
  <c r="L185" i="39"/>
  <c r="K180" i="39"/>
  <c r="K185" i="39"/>
  <c r="J180" i="39"/>
  <c r="J185" i="39"/>
  <c r="I180" i="39"/>
  <c r="I185" i="39"/>
  <c r="H180" i="39"/>
  <c r="H185" i="39"/>
  <c r="G180" i="39"/>
  <c r="G185" i="39"/>
  <c r="F180" i="39"/>
  <c r="E180" i="39"/>
  <c r="E185" i="39" s="1"/>
  <c r="D180" i="39"/>
  <c r="D185" i="39" s="1"/>
  <c r="W181" i="39"/>
  <c r="M179" i="39"/>
  <c r="M184" i="39"/>
  <c r="L179" i="39"/>
  <c r="K179" i="39"/>
  <c r="K184" i="39" s="1"/>
  <c r="J179" i="39"/>
  <c r="J184" i="39" s="1"/>
  <c r="I179" i="39"/>
  <c r="I184" i="39" s="1"/>
  <c r="H179" i="39"/>
  <c r="G179" i="39"/>
  <c r="G184" i="39" s="1"/>
  <c r="F179" i="39"/>
  <c r="F184" i="39"/>
  <c r="E179" i="39"/>
  <c r="D179" i="39"/>
  <c r="M178" i="39"/>
  <c r="M183" i="39"/>
  <c r="M186" i="39"/>
  <c r="L178" i="39"/>
  <c r="K178" i="39"/>
  <c r="J178" i="39"/>
  <c r="J183" i="39"/>
  <c r="I178" i="39"/>
  <c r="I183" i="39" s="1"/>
  <c r="H178" i="39"/>
  <c r="H183" i="39"/>
  <c r="G178" i="39"/>
  <c r="F178" i="39"/>
  <c r="F183" i="39"/>
  <c r="E178" i="39"/>
  <c r="E183" i="39" s="1"/>
  <c r="D178" i="39"/>
  <c r="D183" i="39"/>
  <c r="M170" i="39"/>
  <c r="M175" i="39" s="1"/>
  <c r="L170" i="39"/>
  <c r="L175" i="39"/>
  <c r="K170" i="39"/>
  <c r="K175" i="39" s="1"/>
  <c r="J170" i="39"/>
  <c r="J175" i="39"/>
  <c r="I170" i="39"/>
  <c r="I175" i="39" s="1"/>
  <c r="H170" i="39"/>
  <c r="H175" i="39"/>
  <c r="G170" i="39"/>
  <c r="G175" i="39" s="1"/>
  <c r="F170" i="39"/>
  <c r="F175" i="39"/>
  <c r="E170" i="39"/>
  <c r="E175" i="39" s="1"/>
  <c r="D170" i="39"/>
  <c r="D175" i="39"/>
  <c r="AH171" i="39"/>
  <c r="M169" i="39"/>
  <c r="M174" i="39" s="1"/>
  <c r="L169" i="39"/>
  <c r="L174" i="39"/>
  <c r="L168" i="39"/>
  <c r="L173" i="39" s="1"/>
  <c r="L176" i="39" s="1"/>
  <c r="K169" i="39"/>
  <c r="K174" i="39" s="1"/>
  <c r="J169" i="39"/>
  <c r="I169" i="39"/>
  <c r="I174" i="39"/>
  <c r="H169" i="39"/>
  <c r="H174" i="39" s="1"/>
  <c r="G169" i="39"/>
  <c r="G174" i="39"/>
  <c r="F169" i="39"/>
  <c r="E169" i="39"/>
  <c r="E174" i="39"/>
  <c r="D169" i="39"/>
  <c r="D174" i="39" s="1"/>
  <c r="U171" i="39"/>
  <c r="M168" i="39"/>
  <c r="K168" i="39"/>
  <c r="K173" i="39" s="1"/>
  <c r="J168" i="39"/>
  <c r="J173" i="39"/>
  <c r="I168" i="39"/>
  <c r="I173" i="39" s="1"/>
  <c r="H168" i="39"/>
  <c r="H173" i="39"/>
  <c r="H176" i="39" s="1"/>
  <c r="G168" i="39"/>
  <c r="G173" i="39"/>
  <c r="F168" i="39"/>
  <c r="F173" i="39" s="1"/>
  <c r="E168" i="39"/>
  <c r="D168" i="39"/>
  <c r="D173" i="39"/>
  <c r="M160" i="39"/>
  <c r="L160" i="39"/>
  <c r="L165" i="39"/>
  <c r="K160" i="39"/>
  <c r="K165" i="39" s="1"/>
  <c r="J160" i="39"/>
  <c r="J165" i="39"/>
  <c r="I160" i="39"/>
  <c r="I161" i="39" s="1"/>
  <c r="I158" i="39"/>
  <c r="I163" i="39" s="1"/>
  <c r="I159" i="39"/>
  <c r="H160" i="39"/>
  <c r="H165" i="39" s="1"/>
  <c r="G160" i="39"/>
  <c r="G165" i="39"/>
  <c r="F160" i="39"/>
  <c r="E160" i="39"/>
  <c r="E165" i="39"/>
  <c r="E158" i="39"/>
  <c r="E163" i="39" s="1"/>
  <c r="E159" i="39"/>
  <c r="E164" i="39"/>
  <c r="E166" i="39"/>
  <c r="D160" i="39"/>
  <c r="D165" i="39" s="1"/>
  <c r="AK161" i="39"/>
  <c r="AE161" i="39"/>
  <c r="M159" i="39"/>
  <c r="M164" i="39" s="1"/>
  <c r="L159" i="39"/>
  <c r="L164" i="39" s="1"/>
  <c r="K159" i="39"/>
  <c r="K164" i="39" s="1"/>
  <c r="J159" i="39"/>
  <c r="J164" i="39"/>
  <c r="I164" i="39"/>
  <c r="H159" i="39"/>
  <c r="H164" i="39" s="1"/>
  <c r="G159" i="39"/>
  <c r="G164" i="39"/>
  <c r="F159" i="39"/>
  <c r="F164" i="39" s="1"/>
  <c r="D159" i="39"/>
  <c r="D158" i="39"/>
  <c r="D161" i="39" s="1"/>
  <c r="M158" i="39"/>
  <c r="M163" i="39"/>
  <c r="L158" i="39"/>
  <c r="L163" i="39" s="1"/>
  <c r="K158" i="39"/>
  <c r="J158" i="39"/>
  <c r="H158" i="39"/>
  <c r="H163" i="39"/>
  <c r="G158" i="39"/>
  <c r="F158" i="39"/>
  <c r="D163" i="39"/>
  <c r="M150" i="39"/>
  <c r="M155" i="39" s="1"/>
  <c r="L150" i="39"/>
  <c r="L155" i="39"/>
  <c r="K150" i="39"/>
  <c r="K155" i="39" s="1"/>
  <c r="J150" i="39"/>
  <c r="J155" i="39"/>
  <c r="I150" i="39"/>
  <c r="I155" i="39" s="1"/>
  <c r="H150" i="39"/>
  <c r="H155" i="39"/>
  <c r="G150" i="39"/>
  <c r="G155" i="39" s="1"/>
  <c r="F150" i="39"/>
  <c r="F155" i="39"/>
  <c r="E150" i="39"/>
  <c r="E155" i="39" s="1"/>
  <c r="D150" i="39"/>
  <c r="D155" i="39"/>
  <c r="M149" i="39"/>
  <c r="M154" i="39" s="1"/>
  <c r="L149" i="39"/>
  <c r="K149" i="39"/>
  <c r="K154" i="39" s="1"/>
  <c r="J149" i="39"/>
  <c r="J154" i="39"/>
  <c r="I149" i="39"/>
  <c r="I154" i="39" s="1"/>
  <c r="H149" i="39"/>
  <c r="G149" i="39"/>
  <c r="G154" i="39"/>
  <c r="F149" i="39"/>
  <c r="F154" i="39" s="1"/>
  <c r="E149" i="39"/>
  <c r="E154" i="39"/>
  <c r="D149" i="39"/>
  <c r="AK151" i="39"/>
  <c r="AI151" i="39"/>
  <c r="AH151" i="39"/>
  <c r="AF151" i="39"/>
  <c r="M148" i="39"/>
  <c r="M153" i="39"/>
  <c r="L148" i="39"/>
  <c r="L153" i="39" s="1"/>
  <c r="K148" i="39"/>
  <c r="J148" i="39"/>
  <c r="J153" i="39"/>
  <c r="J156" i="39" s="1"/>
  <c r="I148" i="39"/>
  <c r="I153" i="39"/>
  <c r="H148" i="39"/>
  <c r="H153" i="39" s="1"/>
  <c r="G148" i="39"/>
  <c r="F148" i="39"/>
  <c r="F153" i="39"/>
  <c r="F156" i="39" s="1"/>
  <c r="E148" i="39"/>
  <c r="E153" i="39"/>
  <c r="D148" i="39"/>
  <c r="D153" i="39" s="1"/>
  <c r="M140" i="39"/>
  <c r="M145" i="39"/>
  <c r="L140" i="39"/>
  <c r="L145" i="39" s="1"/>
  <c r="K140" i="39"/>
  <c r="K145" i="39"/>
  <c r="J140" i="39"/>
  <c r="J145" i="39" s="1"/>
  <c r="I140" i="39"/>
  <c r="I145" i="39"/>
  <c r="H140" i="39"/>
  <c r="H145" i="39" s="1"/>
  <c r="G140" i="39"/>
  <c r="G145" i="39"/>
  <c r="F140" i="39"/>
  <c r="F145" i="39" s="1"/>
  <c r="E140" i="39"/>
  <c r="E145" i="39"/>
  <c r="D140" i="39"/>
  <c r="D145" i="39" s="1"/>
  <c r="M139" i="39"/>
  <c r="M144" i="39"/>
  <c r="L139" i="39"/>
  <c r="L144" i="39" s="1"/>
  <c r="K139" i="39"/>
  <c r="K144" i="39"/>
  <c r="J139" i="39"/>
  <c r="I139" i="39"/>
  <c r="I144" i="39" s="1"/>
  <c r="H139" i="39"/>
  <c r="H144" i="39"/>
  <c r="G139" i="39"/>
  <c r="G144" i="39" s="1"/>
  <c r="F139" i="39"/>
  <c r="F144" i="39"/>
  <c r="F138" i="39"/>
  <c r="F143" i="39" s="1"/>
  <c r="F146" i="39" s="1"/>
  <c r="E139" i="39"/>
  <c r="E144" i="39" s="1"/>
  <c r="D139" i="39"/>
  <c r="D144" i="39"/>
  <c r="M138" i="39"/>
  <c r="L138" i="39"/>
  <c r="K138" i="39"/>
  <c r="K143" i="39"/>
  <c r="K146" i="39"/>
  <c r="J138" i="39"/>
  <c r="J143" i="39" s="1"/>
  <c r="I138" i="39"/>
  <c r="H138" i="39"/>
  <c r="G138" i="39"/>
  <c r="G143" i="39" s="1"/>
  <c r="G146" i="39" s="1"/>
  <c r="E138" i="39"/>
  <c r="D138" i="39"/>
  <c r="M130" i="39"/>
  <c r="L130" i="39"/>
  <c r="L135" i="39"/>
  <c r="K130" i="39"/>
  <c r="K135" i="39" s="1"/>
  <c r="J130" i="39"/>
  <c r="J135" i="39"/>
  <c r="I130" i="39"/>
  <c r="I135" i="39" s="1"/>
  <c r="H130" i="39"/>
  <c r="H135" i="39"/>
  <c r="G130" i="39"/>
  <c r="G135" i="39" s="1"/>
  <c r="F130" i="39"/>
  <c r="F135" i="39"/>
  <c r="F128" i="39"/>
  <c r="F133" i="39" s="1"/>
  <c r="F129" i="39"/>
  <c r="F134" i="39"/>
  <c r="E130" i="39"/>
  <c r="D130" i="39"/>
  <c r="D135" i="39"/>
  <c r="AF131" i="39"/>
  <c r="M129" i="39"/>
  <c r="M134" i="39"/>
  <c r="L129" i="39"/>
  <c r="L134" i="39" s="1"/>
  <c r="L136" i="39" s="1"/>
  <c r="L128" i="39"/>
  <c r="L133" i="39"/>
  <c r="K129" i="39"/>
  <c r="K134" i="39" s="1"/>
  <c r="J129" i="39"/>
  <c r="J134" i="39"/>
  <c r="I129" i="39"/>
  <c r="I134" i="39" s="1"/>
  <c r="H129" i="39"/>
  <c r="G129" i="39"/>
  <c r="G134" i="39" s="1"/>
  <c r="E129" i="39"/>
  <c r="E134" i="39"/>
  <c r="D129" i="39"/>
  <c r="AE131" i="39"/>
  <c r="M128" i="39"/>
  <c r="M133" i="39"/>
  <c r="K128" i="39"/>
  <c r="J128" i="39"/>
  <c r="I128" i="39"/>
  <c r="I133" i="39"/>
  <c r="H128" i="39"/>
  <c r="H133" i="39" s="1"/>
  <c r="G128" i="39"/>
  <c r="E128" i="39"/>
  <c r="E133" i="39"/>
  <c r="D128" i="39"/>
  <c r="D133" i="39" s="1"/>
  <c r="M120" i="39"/>
  <c r="M125" i="39"/>
  <c r="L120" i="39"/>
  <c r="L125" i="39" s="1"/>
  <c r="K120" i="39"/>
  <c r="K125" i="39"/>
  <c r="J120" i="39"/>
  <c r="J125" i="39" s="1"/>
  <c r="I120" i="39"/>
  <c r="I125" i="39"/>
  <c r="H120" i="39"/>
  <c r="H125" i="39" s="1"/>
  <c r="G120" i="39"/>
  <c r="G125" i="39"/>
  <c r="F120" i="39"/>
  <c r="F125" i="39" s="1"/>
  <c r="E120" i="39"/>
  <c r="E125" i="39"/>
  <c r="D120" i="39"/>
  <c r="D125" i="39" s="1"/>
  <c r="M119" i="39"/>
  <c r="M124" i="39"/>
  <c r="L119" i="39"/>
  <c r="L124" i="39" s="1"/>
  <c r="K119" i="39"/>
  <c r="K124" i="39"/>
  <c r="K118" i="39"/>
  <c r="K123" i="39" s="1"/>
  <c r="J119" i="39"/>
  <c r="I119" i="39"/>
  <c r="I124" i="39" s="1"/>
  <c r="H119" i="39"/>
  <c r="H124" i="39"/>
  <c r="G119" i="39"/>
  <c r="G124" i="39" s="1"/>
  <c r="G118" i="39"/>
  <c r="G123" i="39"/>
  <c r="G126" i="39" s="1"/>
  <c r="F119" i="39"/>
  <c r="F124" i="39"/>
  <c r="F118" i="39"/>
  <c r="F123" i="39" s="1"/>
  <c r="E119" i="39"/>
  <c r="E124" i="39"/>
  <c r="D119" i="39"/>
  <c r="D124" i="39" s="1"/>
  <c r="AC121" i="39"/>
  <c r="M118" i="39"/>
  <c r="L118" i="39"/>
  <c r="L123" i="39" s="1"/>
  <c r="L126" i="39" s="1"/>
  <c r="J118" i="39"/>
  <c r="J123" i="39" s="1"/>
  <c r="I118" i="39"/>
  <c r="I123" i="39"/>
  <c r="H118" i="39"/>
  <c r="H123" i="39" s="1"/>
  <c r="E118" i="39"/>
  <c r="E121" i="39"/>
  <c r="D118" i="39"/>
  <c r="D123" i="39" s="1"/>
  <c r="Y111" i="39"/>
  <c r="M110" i="39"/>
  <c r="L110" i="39"/>
  <c r="L115" i="39" s="1"/>
  <c r="K110" i="39"/>
  <c r="K115" i="39"/>
  <c r="J110" i="39"/>
  <c r="J115" i="39" s="1"/>
  <c r="I110" i="39"/>
  <c r="I115" i="39"/>
  <c r="H110" i="39"/>
  <c r="H115" i="39" s="1"/>
  <c r="G110" i="39"/>
  <c r="G115" i="39"/>
  <c r="F110" i="39"/>
  <c r="F115" i="39" s="1"/>
  <c r="E110" i="39"/>
  <c r="D110" i="39"/>
  <c r="D115" i="39"/>
  <c r="M109" i="39"/>
  <c r="M114" i="39" s="1"/>
  <c r="L109" i="39"/>
  <c r="L114" i="39"/>
  <c r="K109" i="39"/>
  <c r="K114" i="39" s="1"/>
  <c r="J109" i="39"/>
  <c r="J114" i="39"/>
  <c r="J116" i="39" s="1"/>
  <c r="I109" i="39"/>
  <c r="I114" i="39" s="1"/>
  <c r="H109" i="39"/>
  <c r="H114" i="39"/>
  <c r="H108" i="39"/>
  <c r="H113" i="39" s="1"/>
  <c r="G109" i="39"/>
  <c r="F109" i="39"/>
  <c r="F114" i="39"/>
  <c r="F108" i="39"/>
  <c r="F113" i="39" s="1"/>
  <c r="F116" i="39" s="1"/>
  <c r="E109" i="39"/>
  <c r="E114" i="39"/>
  <c r="D109" i="39"/>
  <c r="AU111" i="39"/>
  <c r="AB111" i="39"/>
  <c r="V111" i="39"/>
  <c r="M108" i="39"/>
  <c r="M113" i="39" s="1"/>
  <c r="L108" i="39"/>
  <c r="L113" i="39"/>
  <c r="K108" i="39"/>
  <c r="J108" i="39"/>
  <c r="J113" i="39"/>
  <c r="I108" i="39"/>
  <c r="G108" i="39"/>
  <c r="E108" i="39"/>
  <c r="E113" i="39" s="1"/>
  <c r="D108" i="39"/>
  <c r="D113" i="39"/>
  <c r="M100" i="39"/>
  <c r="M105" i="39" s="1"/>
  <c r="L100" i="39"/>
  <c r="L105" i="39"/>
  <c r="K100" i="39"/>
  <c r="K105" i="39" s="1"/>
  <c r="J100" i="39"/>
  <c r="J105" i="39"/>
  <c r="I100" i="39"/>
  <c r="I105" i="39" s="1"/>
  <c r="H100" i="39"/>
  <c r="H105" i="39"/>
  <c r="G100" i="39"/>
  <c r="G105" i="39" s="1"/>
  <c r="F100" i="39"/>
  <c r="F105" i="39"/>
  <c r="E100" i="39"/>
  <c r="E105" i="39" s="1"/>
  <c r="D100" i="39"/>
  <c r="D105" i="39"/>
  <c r="M99" i="39"/>
  <c r="M104" i="39" s="1"/>
  <c r="L99" i="39"/>
  <c r="L104" i="39"/>
  <c r="K99" i="39"/>
  <c r="K104" i="39" s="1"/>
  <c r="K98" i="39"/>
  <c r="K103" i="39"/>
  <c r="K106" i="39"/>
  <c r="J99" i="39"/>
  <c r="J104" i="39" s="1"/>
  <c r="I99" i="39"/>
  <c r="I104" i="39"/>
  <c r="H99" i="39"/>
  <c r="H104" i="39" s="1"/>
  <c r="G99" i="39"/>
  <c r="G104" i="39"/>
  <c r="F99" i="39"/>
  <c r="F104" i="39" s="1"/>
  <c r="E99" i="39"/>
  <c r="E104" i="39"/>
  <c r="D99" i="39"/>
  <c r="D104" i="39" s="1"/>
  <c r="M98" i="39"/>
  <c r="L98" i="39"/>
  <c r="L103" i="39" s="1"/>
  <c r="L106" i="39" s="1"/>
  <c r="J98" i="39"/>
  <c r="J103" i="39"/>
  <c r="J106" i="39" s="1"/>
  <c r="I98" i="39"/>
  <c r="H98" i="39"/>
  <c r="H103" i="39"/>
  <c r="G98" i="39"/>
  <c r="G103" i="39" s="1"/>
  <c r="F98" i="39"/>
  <c r="F103" i="39"/>
  <c r="E98" i="39"/>
  <c r="D98" i="39"/>
  <c r="D103" i="39"/>
  <c r="M90" i="39"/>
  <c r="L90" i="39"/>
  <c r="L95" i="39" s="1"/>
  <c r="K90" i="39"/>
  <c r="K95" i="39"/>
  <c r="J90" i="39"/>
  <c r="J95" i="39" s="1"/>
  <c r="I90" i="39"/>
  <c r="I95" i="39"/>
  <c r="H90" i="39"/>
  <c r="H95" i="39" s="1"/>
  <c r="H88" i="39"/>
  <c r="H93" i="39"/>
  <c r="H89" i="39"/>
  <c r="H94" i="39" s="1"/>
  <c r="G90" i="39"/>
  <c r="F90" i="39"/>
  <c r="F95" i="39"/>
  <c r="E90" i="39"/>
  <c r="D90" i="39"/>
  <c r="D95" i="39" s="1"/>
  <c r="M89" i="39"/>
  <c r="M94" i="39"/>
  <c r="L89" i="39"/>
  <c r="L94" i="39" s="1"/>
  <c r="K89" i="39"/>
  <c r="K94" i="39"/>
  <c r="J89" i="39"/>
  <c r="J94" i="39" s="1"/>
  <c r="I89" i="39"/>
  <c r="I94" i="39"/>
  <c r="G89" i="39"/>
  <c r="G94" i="39" s="1"/>
  <c r="F89" i="39"/>
  <c r="F94" i="39"/>
  <c r="E89" i="39"/>
  <c r="E94" i="39" s="1"/>
  <c r="D89" i="39"/>
  <c r="D94" i="39"/>
  <c r="M88" i="39"/>
  <c r="M93" i="39" s="1"/>
  <c r="L88" i="39"/>
  <c r="L93" i="39"/>
  <c r="K88" i="39"/>
  <c r="J88" i="39"/>
  <c r="J93" i="39"/>
  <c r="J96" i="39"/>
  <c r="I88" i="39"/>
  <c r="G88" i="39"/>
  <c r="F88" i="39"/>
  <c r="F93" i="39" s="1"/>
  <c r="E88" i="39"/>
  <c r="E93" i="39"/>
  <c r="D88" i="39"/>
  <c r="D93" i="39" s="1"/>
  <c r="M80" i="39"/>
  <c r="M85" i="39"/>
  <c r="L80" i="39"/>
  <c r="L85" i="39" s="1"/>
  <c r="K80" i="39"/>
  <c r="K85" i="39"/>
  <c r="J80" i="39"/>
  <c r="J85" i="39" s="1"/>
  <c r="I80" i="39"/>
  <c r="I85" i="39"/>
  <c r="H80" i="39"/>
  <c r="H85" i="39" s="1"/>
  <c r="G80" i="39"/>
  <c r="F80" i="39"/>
  <c r="F85" i="39"/>
  <c r="E80" i="39"/>
  <c r="E85" i="39" s="1"/>
  <c r="D80" i="39"/>
  <c r="D85" i="39"/>
  <c r="M79" i="39"/>
  <c r="M84" i="39" s="1"/>
  <c r="L79" i="39"/>
  <c r="L84" i="39"/>
  <c r="K79" i="39"/>
  <c r="K84" i="39" s="1"/>
  <c r="J79" i="39"/>
  <c r="J84" i="39"/>
  <c r="I79" i="39"/>
  <c r="H79" i="39"/>
  <c r="H84" i="39"/>
  <c r="G79" i="39"/>
  <c r="G84" i="39" s="1"/>
  <c r="F79" i="39"/>
  <c r="F84" i="39"/>
  <c r="E79" i="39"/>
  <c r="E84" i="39" s="1"/>
  <c r="E86" i="39" s="1"/>
  <c r="E78" i="39"/>
  <c r="E83" i="39"/>
  <c r="D79" i="39"/>
  <c r="D84" i="39" s="1"/>
  <c r="W81" i="39"/>
  <c r="M78" i="39"/>
  <c r="M83" i="39" s="1"/>
  <c r="L78" i="39"/>
  <c r="L83" i="39"/>
  <c r="L86" i="39"/>
  <c r="K78" i="39"/>
  <c r="K83" i="39" s="1"/>
  <c r="J78" i="39"/>
  <c r="J83" i="39"/>
  <c r="I78" i="39"/>
  <c r="H78" i="39"/>
  <c r="H83" i="39"/>
  <c r="G78" i="39"/>
  <c r="G83" i="39" s="1"/>
  <c r="F78" i="39"/>
  <c r="F83" i="39"/>
  <c r="F86" i="39" s="1"/>
  <c r="D78" i="39"/>
  <c r="D83" i="39"/>
  <c r="M70" i="39"/>
  <c r="M75" i="39" s="1"/>
  <c r="L70" i="39"/>
  <c r="L75" i="39"/>
  <c r="K70" i="39"/>
  <c r="K75" i="39" s="1"/>
  <c r="J70" i="39"/>
  <c r="I70" i="39"/>
  <c r="I75" i="39"/>
  <c r="H70" i="39"/>
  <c r="G70" i="39"/>
  <c r="F70" i="39"/>
  <c r="F75" i="39"/>
  <c r="E70" i="39"/>
  <c r="E75" i="39" s="1"/>
  <c r="D70" i="39"/>
  <c r="D75" i="39"/>
  <c r="M69" i="39"/>
  <c r="M74" i="39" s="1"/>
  <c r="L69" i="39"/>
  <c r="L74" i="39"/>
  <c r="K69" i="39"/>
  <c r="K74" i="39" s="1"/>
  <c r="J69" i="39"/>
  <c r="J74" i="39"/>
  <c r="I69" i="39"/>
  <c r="I74" i="39" s="1"/>
  <c r="H69" i="39"/>
  <c r="H74" i="39"/>
  <c r="G69" i="39"/>
  <c r="G74" i="39" s="1"/>
  <c r="G68" i="39"/>
  <c r="G73" i="39"/>
  <c r="G76" i="39" s="1"/>
  <c r="G75" i="39"/>
  <c r="F69" i="39"/>
  <c r="F74" i="39"/>
  <c r="E69" i="39"/>
  <c r="E74" i="39" s="1"/>
  <c r="D69" i="39"/>
  <c r="D74" i="39"/>
  <c r="V71" i="39"/>
  <c r="M68" i="39"/>
  <c r="M73" i="39"/>
  <c r="L68" i="39"/>
  <c r="K68" i="39"/>
  <c r="K73" i="39" s="1"/>
  <c r="J68" i="39"/>
  <c r="J73" i="39"/>
  <c r="I68" i="39"/>
  <c r="I73" i="39" s="1"/>
  <c r="H68" i="39"/>
  <c r="F68" i="39"/>
  <c r="F73" i="39" s="1"/>
  <c r="E68" i="39"/>
  <c r="E73" i="39"/>
  <c r="D68" i="39"/>
  <c r="AI61" i="39"/>
  <c r="M60" i="39"/>
  <c r="M65" i="39"/>
  <c r="L60" i="39"/>
  <c r="L65" i="39" s="1"/>
  <c r="K60" i="39"/>
  <c r="K65" i="39"/>
  <c r="J60" i="39"/>
  <c r="J65" i="39" s="1"/>
  <c r="I60" i="39"/>
  <c r="I65" i="39"/>
  <c r="H60" i="39"/>
  <c r="H58" i="39"/>
  <c r="H59" i="39"/>
  <c r="H61" i="39"/>
  <c r="G60" i="39"/>
  <c r="G65" i="39" s="1"/>
  <c r="F60" i="39"/>
  <c r="F65" i="39"/>
  <c r="E60" i="39"/>
  <c r="E65" i="39" s="1"/>
  <c r="D60" i="39"/>
  <c r="D65" i="39"/>
  <c r="AB61" i="39"/>
  <c r="M59" i="39"/>
  <c r="M64" i="39"/>
  <c r="L59" i="39"/>
  <c r="L64" i="39" s="1"/>
  <c r="K59" i="39"/>
  <c r="K64" i="39"/>
  <c r="J59" i="39"/>
  <c r="J64" i="39" s="1"/>
  <c r="I59" i="39"/>
  <c r="I64" i="39"/>
  <c r="H64" i="39"/>
  <c r="G59" i="39"/>
  <c r="G64" i="39" s="1"/>
  <c r="F59" i="39"/>
  <c r="F64" i="39"/>
  <c r="E59" i="39"/>
  <c r="E64" i="39" s="1"/>
  <c r="D59" i="39"/>
  <c r="D64" i="39"/>
  <c r="AJ61" i="39"/>
  <c r="T61" i="39"/>
  <c r="P61" i="39"/>
  <c r="M58" i="39"/>
  <c r="M63" i="39" s="1"/>
  <c r="M66" i="39" s="1"/>
  <c r="L58" i="39"/>
  <c r="L63" i="39"/>
  <c r="L66" i="39" s="1"/>
  <c r="K58" i="39"/>
  <c r="K63" i="39"/>
  <c r="K66" i="39"/>
  <c r="J58" i="39"/>
  <c r="I58" i="39"/>
  <c r="I63" i="39"/>
  <c r="H63" i="39"/>
  <c r="G58" i="39"/>
  <c r="F58" i="39"/>
  <c r="E58" i="39"/>
  <c r="E63" i="39"/>
  <c r="D58" i="39"/>
  <c r="M50" i="39"/>
  <c r="M55" i="39"/>
  <c r="L50" i="39"/>
  <c r="L55" i="39" s="1"/>
  <c r="K50" i="39"/>
  <c r="K55" i="39"/>
  <c r="J50" i="39"/>
  <c r="J55" i="39" s="1"/>
  <c r="J48" i="39"/>
  <c r="J53" i="39"/>
  <c r="J56" i="39" s="1"/>
  <c r="J49" i="39"/>
  <c r="J54" i="39" s="1"/>
  <c r="I50" i="39"/>
  <c r="H50" i="39"/>
  <c r="H55" i="39" s="1"/>
  <c r="G50" i="39"/>
  <c r="G55" i="39"/>
  <c r="F50" i="39"/>
  <c r="F55" i="39" s="1"/>
  <c r="E50" i="39"/>
  <c r="D50" i="39"/>
  <c r="D55" i="39"/>
  <c r="M49" i="39"/>
  <c r="M54" i="39" s="1"/>
  <c r="L49" i="39"/>
  <c r="L54" i="39"/>
  <c r="K49" i="39"/>
  <c r="K54" i="39" s="1"/>
  <c r="I49" i="39"/>
  <c r="I54" i="39"/>
  <c r="H49" i="39"/>
  <c r="H54" i="39" s="1"/>
  <c r="G49" i="39"/>
  <c r="G54" i="39"/>
  <c r="F49" i="39"/>
  <c r="F54" i="39" s="1"/>
  <c r="E49" i="39"/>
  <c r="E54" i="39"/>
  <c r="D49" i="39"/>
  <c r="D54" i="39" s="1"/>
  <c r="AD51" i="39"/>
  <c r="T51" i="39"/>
  <c r="M48" i="39"/>
  <c r="L48" i="39"/>
  <c r="K48" i="39"/>
  <c r="I48" i="39"/>
  <c r="H48" i="39"/>
  <c r="G48" i="39"/>
  <c r="F48" i="39"/>
  <c r="E48" i="39"/>
  <c r="D48" i="39"/>
  <c r="M40" i="39"/>
  <c r="M45" i="39"/>
  <c r="L40" i="39"/>
  <c r="L45" i="39" s="1"/>
  <c r="K40" i="39"/>
  <c r="K45" i="39"/>
  <c r="J40" i="39"/>
  <c r="J45" i="39" s="1"/>
  <c r="I40" i="39"/>
  <c r="I45" i="39"/>
  <c r="H40" i="39"/>
  <c r="H45" i="39" s="1"/>
  <c r="G40" i="39"/>
  <c r="G45" i="39"/>
  <c r="F40" i="39"/>
  <c r="F45" i="39" s="1"/>
  <c r="E40" i="39"/>
  <c r="E45" i="39"/>
  <c r="D40" i="39"/>
  <c r="D45" i="39" s="1"/>
  <c r="M39" i="39"/>
  <c r="M44" i="39"/>
  <c r="L39" i="39"/>
  <c r="L44" i="39" s="1"/>
  <c r="K39" i="39"/>
  <c r="J39" i="39"/>
  <c r="J44" i="39"/>
  <c r="I39" i="39"/>
  <c r="I44" i="39" s="1"/>
  <c r="H39" i="39"/>
  <c r="H44" i="39"/>
  <c r="G39" i="39"/>
  <c r="G44" i="39" s="1"/>
  <c r="F39" i="39"/>
  <c r="F44" i="39"/>
  <c r="E39" i="39"/>
  <c r="E44" i="39" s="1"/>
  <c r="D39" i="39"/>
  <c r="D44" i="39"/>
  <c r="R41" i="39"/>
  <c r="M38" i="39"/>
  <c r="M43" i="39"/>
  <c r="M46" i="39"/>
  <c r="L38" i="39"/>
  <c r="L43" i="39" s="1"/>
  <c r="K38" i="39"/>
  <c r="J38" i="39"/>
  <c r="I38" i="39"/>
  <c r="I43" i="39" s="1"/>
  <c r="I46" i="39" s="1"/>
  <c r="H38" i="39"/>
  <c r="G38" i="39"/>
  <c r="F38" i="39"/>
  <c r="E38" i="39"/>
  <c r="E43" i="39"/>
  <c r="E46" i="39" s="1"/>
  <c r="D38" i="39"/>
  <c r="D43" i="39"/>
  <c r="M30" i="39"/>
  <c r="M35" i="39" s="1"/>
  <c r="L30" i="39"/>
  <c r="L35" i="39"/>
  <c r="K30" i="39"/>
  <c r="K35" i="39" s="1"/>
  <c r="J30" i="39"/>
  <c r="J35" i="39"/>
  <c r="I30" i="39"/>
  <c r="I35" i="39" s="1"/>
  <c r="H30" i="39"/>
  <c r="H35" i="39"/>
  <c r="G30" i="39"/>
  <c r="G35" i="39" s="1"/>
  <c r="F30" i="39"/>
  <c r="F35" i="39"/>
  <c r="E30" i="39"/>
  <c r="E35" i="39" s="1"/>
  <c r="D30" i="39"/>
  <c r="D35" i="39"/>
  <c r="M29" i="39"/>
  <c r="M34" i="39" s="1"/>
  <c r="L29" i="39"/>
  <c r="L34" i="39"/>
  <c r="K29" i="39"/>
  <c r="K34" i="39" s="1"/>
  <c r="J29" i="39"/>
  <c r="J34" i="39"/>
  <c r="I29" i="39"/>
  <c r="I34" i="39" s="1"/>
  <c r="H29" i="39"/>
  <c r="H34" i="39"/>
  <c r="G29" i="39"/>
  <c r="G34" i="39" s="1"/>
  <c r="F29" i="39"/>
  <c r="F34" i="39"/>
  <c r="E29" i="39"/>
  <c r="E34" i="39" s="1"/>
  <c r="D29" i="39"/>
  <c r="D34" i="39"/>
  <c r="M28" i="39"/>
  <c r="L28" i="39"/>
  <c r="K28" i="39"/>
  <c r="K33" i="39"/>
  <c r="J28" i="39"/>
  <c r="J33" i="39" s="1"/>
  <c r="I28" i="39"/>
  <c r="H28" i="39"/>
  <c r="G28" i="39"/>
  <c r="G33" i="39" s="1"/>
  <c r="F28" i="39"/>
  <c r="F33" i="39"/>
  <c r="E28" i="39"/>
  <c r="E33" i="39" s="1"/>
  <c r="E36" i="39" s="1"/>
  <c r="D28" i="39"/>
  <c r="M20" i="39"/>
  <c r="M25" i="39" s="1"/>
  <c r="L20" i="39"/>
  <c r="L25" i="39"/>
  <c r="K20" i="39"/>
  <c r="K25" i="39" s="1"/>
  <c r="J20" i="39"/>
  <c r="J25" i="39"/>
  <c r="I20" i="39"/>
  <c r="I25" i="39" s="1"/>
  <c r="H20" i="39"/>
  <c r="H25" i="39"/>
  <c r="G20" i="39"/>
  <c r="G25" i="39" s="1"/>
  <c r="F20" i="39"/>
  <c r="F25" i="39"/>
  <c r="E20" i="39"/>
  <c r="E25" i="39" s="1"/>
  <c r="D20" i="39"/>
  <c r="D25" i="39"/>
  <c r="M19" i="39"/>
  <c r="M24" i="39" s="1"/>
  <c r="L19" i="39"/>
  <c r="L24" i="39"/>
  <c r="L18" i="39"/>
  <c r="L23" i="39" s="1"/>
  <c r="L26" i="39" s="1"/>
  <c r="K19" i="39"/>
  <c r="K24" i="39" s="1"/>
  <c r="J19" i="39"/>
  <c r="J24" i="39"/>
  <c r="J18" i="39"/>
  <c r="J23" i="39" s="1"/>
  <c r="J26" i="39" s="1"/>
  <c r="I19" i="39"/>
  <c r="I24" i="39"/>
  <c r="H19" i="39"/>
  <c r="H24" i="39" s="1"/>
  <c r="H18" i="39"/>
  <c r="H23" i="39"/>
  <c r="H26" i="39" s="1"/>
  <c r="G19" i="39"/>
  <c r="G24" i="39"/>
  <c r="F19" i="39"/>
  <c r="F24" i="39" s="1"/>
  <c r="E19" i="39"/>
  <c r="E24" i="39"/>
  <c r="D19" i="39"/>
  <c r="D24" i="39" s="1"/>
  <c r="D26" i="39" s="1"/>
  <c r="D18" i="39"/>
  <c r="D23" i="39"/>
  <c r="AK21" i="39"/>
  <c r="AD21" i="39"/>
  <c r="U21" i="39"/>
  <c r="M18" i="39"/>
  <c r="M23" i="39" s="1"/>
  <c r="K18" i="39"/>
  <c r="K23" i="39"/>
  <c r="K26" i="39" s="1"/>
  <c r="I18" i="39"/>
  <c r="G18" i="39"/>
  <c r="G23" i="39"/>
  <c r="G26" i="39" s="1"/>
  <c r="F18" i="39"/>
  <c r="F23" i="39"/>
  <c r="E18" i="39"/>
  <c r="E23" i="39" s="1"/>
  <c r="M10" i="39"/>
  <c r="M15" i="39"/>
  <c r="M8" i="39"/>
  <c r="M13" i="39" s="1"/>
  <c r="M9" i="39"/>
  <c r="M14" i="39"/>
  <c r="M16" i="39"/>
  <c r="L10" i="39"/>
  <c r="L15" i="39" s="1"/>
  <c r="K10" i="39"/>
  <c r="J10" i="39"/>
  <c r="J15" i="39" s="1"/>
  <c r="I10" i="39"/>
  <c r="I15" i="39"/>
  <c r="H10" i="39"/>
  <c r="H15" i="39" s="1"/>
  <c r="G10" i="39"/>
  <c r="G15" i="39"/>
  <c r="F10" i="39"/>
  <c r="F15" i="39" s="1"/>
  <c r="E10" i="39"/>
  <c r="E15" i="39"/>
  <c r="D10" i="39"/>
  <c r="D15" i="39" s="1"/>
  <c r="L9" i="39"/>
  <c r="L14" i="39"/>
  <c r="K9" i="39"/>
  <c r="K14" i="39" s="1"/>
  <c r="J9" i="39"/>
  <c r="J14" i="39"/>
  <c r="I9" i="39"/>
  <c r="I14" i="39" s="1"/>
  <c r="H9" i="39"/>
  <c r="H14" i="39"/>
  <c r="H8" i="39"/>
  <c r="H13" i="39" s="1"/>
  <c r="H16" i="39" s="1"/>
  <c r="G9" i="39"/>
  <c r="G14" i="39"/>
  <c r="F9" i="39"/>
  <c r="F14" i="39" s="1"/>
  <c r="E9" i="39"/>
  <c r="E14" i="39"/>
  <c r="D9" i="39"/>
  <c r="D14" i="39" s="1"/>
  <c r="D8" i="39"/>
  <c r="D13" i="39"/>
  <c r="D16" i="39" s="1"/>
  <c r="AS11" i="39"/>
  <c r="L8" i="39"/>
  <c r="L13" i="39"/>
  <c r="K8" i="39"/>
  <c r="K13" i="39" s="1"/>
  <c r="J8" i="39"/>
  <c r="J13" i="39"/>
  <c r="J16" i="39" s="1"/>
  <c r="I8" i="39"/>
  <c r="I13" i="39"/>
  <c r="G8" i="39"/>
  <c r="G13" i="39" s="1"/>
  <c r="F8" i="39"/>
  <c r="F13" i="39"/>
  <c r="F16" i="39"/>
  <c r="E8" i="39"/>
  <c r="E13" i="39" s="1"/>
  <c r="AW7" i="39"/>
  <c r="AV7" i="39"/>
  <c r="AU7" i="39"/>
  <c r="AT7" i="39"/>
  <c r="AS7" i="39"/>
  <c r="AR7" i="39"/>
  <c r="AQ7" i="39"/>
  <c r="AP7" i="39"/>
  <c r="AO7" i="39"/>
  <c r="AN7" i="39"/>
  <c r="AK7" i="39"/>
  <c r="AJ7" i="39"/>
  <c r="AI7" i="39"/>
  <c r="AH7" i="39"/>
  <c r="AG7" i="39"/>
  <c r="AF7" i="39"/>
  <c r="AE7" i="39"/>
  <c r="AD7" i="39"/>
  <c r="AC7" i="39"/>
  <c r="AB7" i="39"/>
  <c r="Y7" i="39"/>
  <c r="X7" i="39"/>
  <c r="W7" i="39"/>
  <c r="V7" i="39"/>
  <c r="U7" i="39"/>
  <c r="T7" i="39"/>
  <c r="S7" i="39"/>
  <c r="R7" i="39"/>
  <c r="Q7" i="39"/>
  <c r="P7" i="39"/>
  <c r="M7" i="39"/>
  <c r="L7" i="39"/>
  <c r="K7" i="39"/>
  <c r="J7" i="39"/>
  <c r="I7" i="39"/>
  <c r="H7" i="39"/>
  <c r="G7" i="39"/>
  <c r="F7" i="39"/>
  <c r="E7" i="39"/>
  <c r="D7" i="39"/>
  <c r="L245" i="38"/>
  <c r="K245" i="38"/>
  <c r="J245" i="38"/>
  <c r="G245" i="38"/>
  <c r="G243" i="38"/>
  <c r="G244" i="38"/>
  <c r="F245" i="38"/>
  <c r="D245" i="38"/>
  <c r="B240" i="38"/>
  <c r="B246" i="38" s="1"/>
  <c r="M244" i="38"/>
  <c r="M243" i="38"/>
  <c r="M246" i="38" s="1"/>
  <c r="M245" i="38"/>
  <c r="L244" i="38"/>
  <c r="I244" i="38"/>
  <c r="H244" i="38"/>
  <c r="F244" i="38"/>
  <c r="E244" i="38"/>
  <c r="D244" i="38"/>
  <c r="D243" i="38"/>
  <c r="D246" i="38" s="1"/>
  <c r="B239" i="38"/>
  <c r="L243" i="38"/>
  <c r="K243" i="38"/>
  <c r="J243" i="38"/>
  <c r="I243" i="38"/>
  <c r="I245" i="38"/>
  <c r="I246" i="38"/>
  <c r="H243" i="38"/>
  <c r="F243" i="38"/>
  <c r="F246" i="38" s="1"/>
  <c r="B238" i="38"/>
  <c r="M235" i="38"/>
  <c r="L235" i="38"/>
  <c r="H235" i="38"/>
  <c r="H233" i="38"/>
  <c r="H236" i="38" s="1"/>
  <c r="H234" i="38"/>
  <c r="E235" i="38"/>
  <c r="D235" i="38"/>
  <c r="B236" i="38"/>
  <c r="M234" i="38"/>
  <c r="J234" i="38"/>
  <c r="I234" i="38"/>
  <c r="I236" i="38" s="1"/>
  <c r="I233" i="38"/>
  <c r="I235" i="38"/>
  <c r="E234" i="38"/>
  <c r="L233" i="38"/>
  <c r="J233" i="38"/>
  <c r="F233" i="38"/>
  <c r="E233" i="38"/>
  <c r="D233" i="38"/>
  <c r="M225" i="38"/>
  <c r="K225" i="38"/>
  <c r="J225" i="38"/>
  <c r="I225" i="38"/>
  <c r="F225" i="38"/>
  <c r="B220" i="38"/>
  <c r="B226" i="38"/>
  <c r="L224" i="38"/>
  <c r="L225" i="38"/>
  <c r="G224" i="38"/>
  <c r="G225" i="38"/>
  <c r="D224" i="38"/>
  <c r="B219" i="38"/>
  <c r="M224" i="38"/>
  <c r="D223" i="38"/>
  <c r="B218" i="38"/>
  <c r="L215" i="38"/>
  <c r="I215" i="38"/>
  <c r="F215" i="38"/>
  <c r="D215" i="38"/>
  <c r="B210" i="38"/>
  <c r="B216" i="38" s="1"/>
  <c r="K214" i="38"/>
  <c r="B209" i="38"/>
  <c r="M213" i="38"/>
  <c r="L213" i="38"/>
  <c r="I213" i="38"/>
  <c r="H213" i="38"/>
  <c r="G213" i="38"/>
  <c r="F213" i="38"/>
  <c r="E213" i="38"/>
  <c r="D213" i="38"/>
  <c r="B208" i="38"/>
  <c r="L205" i="38"/>
  <c r="G205" i="38"/>
  <c r="F205" i="38"/>
  <c r="E205" i="38"/>
  <c r="D205" i="38"/>
  <c r="B200" i="38"/>
  <c r="B206" i="38"/>
  <c r="M204" i="38"/>
  <c r="L204" i="38"/>
  <c r="K204" i="38"/>
  <c r="J204" i="38"/>
  <c r="G204" i="38"/>
  <c r="G203" i="38"/>
  <c r="G206" i="38" s="1"/>
  <c r="E204" i="38"/>
  <c r="B199" i="38"/>
  <c r="M203" i="38"/>
  <c r="L203" i="38"/>
  <c r="J203" i="38"/>
  <c r="I203" i="38"/>
  <c r="H203" i="38"/>
  <c r="H206" i="38" s="1"/>
  <c r="H204" i="38"/>
  <c r="H205" i="38"/>
  <c r="F203" i="38"/>
  <c r="E203" i="38"/>
  <c r="E206" i="38"/>
  <c r="B198" i="38"/>
  <c r="M195" i="38"/>
  <c r="L195" i="38"/>
  <c r="J195" i="38"/>
  <c r="G195" i="38"/>
  <c r="F195" i="38"/>
  <c r="B190" i="38"/>
  <c r="B196" i="38"/>
  <c r="M194" i="38"/>
  <c r="L194" i="38"/>
  <c r="K194" i="38"/>
  <c r="F194" i="38"/>
  <c r="D194" i="38"/>
  <c r="B189" i="38"/>
  <c r="M193" i="38"/>
  <c r="M196" i="38"/>
  <c r="L193" i="38"/>
  <c r="L196" i="38"/>
  <c r="H193" i="38"/>
  <c r="G193" i="38"/>
  <c r="E193" i="38"/>
  <c r="D193" i="38"/>
  <c r="D195" i="38"/>
  <c r="D196" i="38"/>
  <c r="B188" i="38"/>
  <c r="J185" i="38"/>
  <c r="H185" i="38"/>
  <c r="B180" i="38"/>
  <c r="B186" i="38" s="1"/>
  <c r="L184" i="38"/>
  <c r="K184" i="38"/>
  <c r="J184" i="38"/>
  <c r="B179" i="38"/>
  <c r="M184" i="38"/>
  <c r="M185" i="38"/>
  <c r="H183" i="38"/>
  <c r="B178" i="38"/>
  <c r="L175" i="38"/>
  <c r="K175" i="38"/>
  <c r="I175" i="38"/>
  <c r="H175" i="38"/>
  <c r="H173" i="38"/>
  <c r="H176" i="38" s="1"/>
  <c r="H174" i="38"/>
  <c r="G175" i="38"/>
  <c r="E175" i="38"/>
  <c r="D175" i="38"/>
  <c r="B170" i="38"/>
  <c r="B176" i="38" s="1"/>
  <c r="L174" i="38"/>
  <c r="J174" i="38"/>
  <c r="F174" i="38"/>
  <c r="F173" i="38"/>
  <c r="F175" i="38"/>
  <c r="D174" i="38"/>
  <c r="B169" i="38"/>
  <c r="M173" i="38"/>
  <c r="J173" i="38"/>
  <c r="I173" i="38"/>
  <c r="B168" i="38"/>
  <c r="L165" i="38"/>
  <c r="K165" i="38"/>
  <c r="H165" i="38"/>
  <c r="G165" i="38"/>
  <c r="B160" i="38"/>
  <c r="B166" i="38" s="1"/>
  <c r="L164" i="38"/>
  <c r="I164" i="38"/>
  <c r="E164" i="38"/>
  <c r="D164" i="38"/>
  <c r="B159" i="38"/>
  <c r="E163" i="38"/>
  <c r="E166" i="38" s="1"/>
  <c r="E165" i="38"/>
  <c r="B158" i="38"/>
  <c r="M155" i="38"/>
  <c r="I155" i="38"/>
  <c r="E155" i="38"/>
  <c r="B150" i="38"/>
  <c r="B156" i="38" s="1"/>
  <c r="H154" i="38"/>
  <c r="B149" i="38"/>
  <c r="M153" i="38"/>
  <c r="L153" i="38"/>
  <c r="J153" i="38"/>
  <c r="H153" i="38"/>
  <c r="H155" i="38"/>
  <c r="H156" i="38"/>
  <c r="G153" i="38"/>
  <c r="F153" i="38"/>
  <c r="B148" i="38"/>
  <c r="J145" i="38"/>
  <c r="F145" i="38"/>
  <c r="B140" i="38"/>
  <c r="B146" i="38" s="1"/>
  <c r="M144" i="38"/>
  <c r="M146" i="38" s="1"/>
  <c r="M143" i="38"/>
  <c r="M145" i="38"/>
  <c r="K144" i="38"/>
  <c r="H144" i="38"/>
  <c r="G144" i="38"/>
  <c r="E144" i="38"/>
  <c r="B139" i="38"/>
  <c r="L143" i="38"/>
  <c r="D143" i="38"/>
  <c r="B138" i="38"/>
  <c r="I135" i="38"/>
  <c r="H135" i="38"/>
  <c r="E135" i="38"/>
  <c r="B130" i="38"/>
  <c r="B136" i="38" s="1"/>
  <c r="M134" i="38"/>
  <c r="K134" i="38"/>
  <c r="J134" i="38"/>
  <c r="H134" i="38"/>
  <c r="F134" i="38"/>
  <c r="D134" i="38"/>
  <c r="B129" i="38"/>
  <c r="K133" i="38"/>
  <c r="I133" i="38"/>
  <c r="G133" i="38"/>
  <c r="F133" i="38"/>
  <c r="E133" i="38"/>
  <c r="B128" i="38"/>
  <c r="L125" i="38"/>
  <c r="J125" i="38"/>
  <c r="F125" i="38"/>
  <c r="E125" i="38"/>
  <c r="B120" i="38"/>
  <c r="B126" i="38" s="1"/>
  <c r="J124" i="38"/>
  <c r="H124" i="38"/>
  <c r="G124" i="38"/>
  <c r="B119" i="38"/>
  <c r="M123" i="38"/>
  <c r="J123" i="38"/>
  <c r="J126" i="38"/>
  <c r="I123" i="38"/>
  <c r="G123" i="38"/>
  <c r="E123" i="38"/>
  <c r="D123" i="38"/>
  <c r="B118" i="38"/>
  <c r="M115" i="38"/>
  <c r="L115" i="38"/>
  <c r="I115" i="38"/>
  <c r="H115" i="38"/>
  <c r="E115" i="38"/>
  <c r="D115" i="38"/>
  <c r="D113" i="38"/>
  <c r="D116" i="38" s="1"/>
  <c r="D114" i="38"/>
  <c r="B110" i="38"/>
  <c r="B116" i="38"/>
  <c r="K114" i="38"/>
  <c r="J114" i="38"/>
  <c r="H114" i="38"/>
  <c r="G114" i="38"/>
  <c r="B109" i="38"/>
  <c r="L113" i="38"/>
  <c r="L114" i="38"/>
  <c r="L116" i="38"/>
  <c r="H113" i="38"/>
  <c r="G113" i="38"/>
  <c r="E113" i="38"/>
  <c r="E114" i="38"/>
  <c r="E116" i="38" s="1"/>
  <c r="B108" i="38"/>
  <c r="L105" i="38"/>
  <c r="K105" i="38"/>
  <c r="J105" i="38"/>
  <c r="G105" i="38"/>
  <c r="F105" i="38"/>
  <c r="F103" i="38"/>
  <c r="F106" i="38" s="1"/>
  <c r="F104" i="38"/>
  <c r="B100" i="38"/>
  <c r="B106" i="38"/>
  <c r="M104" i="38"/>
  <c r="I104" i="38"/>
  <c r="H104" i="38"/>
  <c r="E104" i="38"/>
  <c r="D104" i="38"/>
  <c r="D103" i="38"/>
  <c r="D105" i="38"/>
  <c r="D106" i="38"/>
  <c r="B99" i="38"/>
  <c r="M103" i="38"/>
  <c r="M105" i="38"/>
  <c r="M106" i="38"/>
  <c r="K103" i="38"/>
  <c r="I103" i="38"/>
  <c r="G103" i="38"/>
  <c r="B98" i="38"/>
  <c r="K95" i="38"/>
  <c r="J95" i="38"/>
  <c r="I95" i="38"/>
  <c r="G95" i="38"/>
  <c r="B90" i="38"/>
  <c r="B96" i="38" s="1"/>
  <c r="M94" i="38"/>
  <c r="L94" i="38"/>
  <c r="K94" i="38"/>
  <c r="J94" i="38"/>
  <c r="I94" i="38"/>
  <c r="H94" i="38"/>
  <c r="G94" i="38"/>
  <c r="E94" i="38"/>
  <c r="B89" i="38"/>
  <c r="M93" i="38"/>
  <c r="L93" i="38"/>
  <c r="K93" i="38"/>
  <c r="H93" i="38"/>
  <c r="E93" i="38"/>
  <c r="D93" i="38"/>
  <c r="B88" i="38"/>
  <c r="M85" i="38"/>
  <c r="M83" i="38"/>
  <c r="M86" i="38" s="1"/>
  <c r="M84" i="38"/>
  <c r="J85" i="38"/>
  <c r="I85" i="38"/>
  <c r="H85" i="38"/>
  <c r="E85" i="38"/>
  <c r="B80" i="38"/>
  <c r="B86" i="38"/>
  <c r="L84" i="38"/>
  <c r="K84" i="38"/>
  <c r="H84" i="38"/>
  <c r="H83" i="38"/>
  <c r="H86" i="38" s="1"/>
  <c r="F84" i="38"/>
  <c r="B79" i="38"/>
  <c r="K83" i="38"/>
  <c r="K86" i="38" s="1"/>
  <c r="K85" i="38"/>
  <c r="J83" i="38"/>
  <c r="I83" i="38"/>
  <c r="G83" i="38"/>
  <c r="F83" i="38"/>
  <c r="F85" i="38"/>
  <c r="F86" i="38"/>
  <c r="E83" i="38"/>
  <c r="D83" i="38"/>
  <c r="B78" i="38"/>
  <c r="M70" i="38"/>
  <c r="M75" i="38" s="1"/>
  <c r="M76" i="38" s="1"/>
  <c r="L70" i="38"/>
  <c r="L75" i="38"/>
  <c r="L68" i="38"/>
  <c r="L73" i="38" s="1"/>
  <c r="L76" i="38" s="1"/>
  <c r="L69" i="38"/>
  <c r="L74" i="38"/>
  <c r="K70" i="38"/>
  <c r="K71" i="38" s="1"/>
  <c r="J70" i="38"/>
  <c r="J75" i="38"/>
  <c r="I70" i="38"/>
  <c r="I75" i="38" s="1"/>
  <c r="H70" i="38"/>
  <c r="H75" i="38"/>
  <c r="G70" i="38"/>
  <c r="F70" i="38"/>
  <c r="E70" i="38"/>
  <c r="D70" i="38"/>
  <c r="B70" i="38"/>
  <c r="B76" i="38" s="1"/>
  <c r="M69" i="38"/>
  <c r="K69" i="38"/>
  <c r="K74" i="38"/>
  <c r="J69" i="38"/>
  <c r="J71" i="38" s="1"/>
  <c r="N71" i="38" s="1"/>
  <c r="J68" i="38"/>
  <c r="I69" i="38"/>
  <c r="I74" i="38" s="1"/>
  <c r="H69" i="38"/>
  <c r="H74" i="38" s="1"/>
  <c r="G69" i="38"/>
  <c r="G74" i="38"/>
  <c r="F69" i="38"/>
  <c r="F74" i="38" s="1"/>
  <c r="E69" i="38"/>
  <c r="D69" i="38"/>
  <c r="D74" i="38" s="1"/>
  <c r="B69" i="38"/>
  <c r="M68" i="38"/>
  <c r="M71" i="38"/>
  <c r="M73" i="38"/>
  <c r="K68" i="38"/>
  <c r="K73" i="38"/>
  <c r="I68" i="38"/>
  <c r="I73" i="38" s="1"/>
  <c r="H68" i="38"/>
  <c r="H73" i="38" s="1"/>
  <c r="H76" i="38" s="1"/>
  <c r="G68" i="38"/>
  <c r="G73" i="38"/>
  <c r="F68" i="38"/>
  <c r="F73" i="38" s="1"/>
  <c r="E68" i="38"/>
  <c r="E73" i="38"/>
  <c r="D68" i="38"/>
  <c r="D73" i="38" s="1"/>
  <c r="D76" i="38" s="1"/>
  <c r="B68" i="38"/>
  <c r="M65" i="38"/>
  <c r="L65" i="38"/>
  <c r="F65" i="38"/>
  <c r="B60" i="38"/>
  <c r="B66" i="38"/>
  <c r="L64" i="38"/>
  <c r="K64" i="38"/>
  <c r="H64" i="38"/>
  <c r="G64" i="38"/>
  <c r="F64" i="38"/>
  <c r="D64" i="38"/>
  <c r="B59" i="38"/>
  <c r="M63" i="38"/>
  <c r="K63" i="38"/>
  <c r="J63" i="38"/>
  <c r="I63" i="38"/>
  <c r="F63" i="38"/>
  <c r="E63" i="38"/>
  <c r="B58" i="38"/>
  <c r="K55" i="38"/>
  <c r="I55" i="38"/>
  <c r="G55" i="38"/>
  <c r="E55" i="38"/>
  <c r="B50" i="38"/>
  <c r="B56" i="38"/>
  <c r="L54" i="38"/>
  <c r="K54" i="38"/>
  <c r="I54" i="38"/>
  <c r="I53" i="38"/>
  <c r="I56" i="38" s="1"/>
  <c r="B49" i="38"/>
  <c r="H53" i="38"/>
  <c r="D53" i="38"/>
  <c r="B48" i="38"/>
  <c r="M45" i="38"/>
  <c r="K45" i="38"/>
  <c r="J45" i="38"/>
  <c r="G45" i="38"/>
  <c r="E45" i="38"/>
  <c r="B40" i="38"/>
  <c r="B46" i="38"/>
  <c r="K44" i="38"/>
  <c r="J44" i="38"/>
  <c r="G44" i="38"/>
  <c r="B39" i="38"/>
  <c r="M43" i="38"/>
  <c r="K43" i="38"/>
  <c r="J43" i="38"/>
  <c r="J46" i="38"/>
  <c r="I43" i="38"/>
  <c r="F43" i="38"/>
  <c r="E43" i="38"/>
  <c r="B38" i="38"/>
  <c r="M30" i="38"/>
  <c r="M35" i="38" s="1"/>
  <c r="L30" i="38"/>
  <c r="K30" i="38"/>
  <c r="K35" i="38" s="1"/>
  <c r="J30" i="38"/>
  <c r="J35" i="38"/>
  <c r="I30" i="38"/>
  <c r="I35" i="38" s="1"/>
  <c r="H30" i="38"/>
  <c r="H35" i="38"/>
  <c r="G30" i="38"/>
  <c r="G35" i="38" s="1"/>
  <c r="F30" i="38"/>
  <c r="E30" i="38"/>
  <c r="E35" i="38"/>
  <c r="D30" i="38"/>
  <c r="B30" i="38"/>
  <c r="B36" i="38"/>
  <c r="U31" i="38"/>
  <c r="M29" i="38"/>
  <c r="M34" i="38" s="1"/>
  <c r="L29" i="38"/>
  <c r="L34" i="38"/>
  <c r="K29" i="38"/>
  <c r="K34" i="38" s="1"/>
  <c r="J29" i="38"/>
  <c r="J34" i="38"/>
  <c r="I29" i="38"/>
  <c r="I34" i="38" s="1"/>
  <c r="I36" i="38" s="1"/>
  <c r="H29" i="38"/>
  <c r="H34" i="38"/>
  <c r="G29" i="38"/>
  <c r="G34" i="38" s="1"/>
  <c r="F29" i="38"/>
  <c r="F34" i="38"/>
  <c r="E29" i="38"/>
  <c r="E34" i="38" s="1"/>
  <c r="E36" i="38" s="1"/>
  <c r="D29" i="38"/>
  <c r="D34" i="38"/>
  <c r="B29" i="38"/>
  <c r="Y31" i="38"/>
  <c r="T31" i="38"/>
  <c r="M28" i="38"/>
  <c r="M33" i="38" s="1"/>
  <c r="L28" i="38"/>
  <c r="L33" i="38"/>
  <c r="K28" i="38"/>
  <c r="J28" i="38"/>
  <c r="J33" i="38" s="1"/>
  <c r="J36" i="38" s="1"/>
  <c r="I28" i="38"/>
  <c r="H28" i="38"/>
  <c r="H33" i="38" s="1"/>
  <c r="H36" i="38" s="1"/>
  <c r="G28" i="38"/>
  <c r="F28" i="38"/>
  <c r="F33" i="38"/>
  <c r="E28" i="38"/>
  <c r="E31" i="38" s="1"/>
  <c r="N31" i="38" s="1"/>
  <c r="D28" i="38"/>
  <c r="D33" i="38"/>
  <c r="B28" i="38"/>
  <c r="M25" i="38"/>
  <c r="L25" i="38"/>
  <c r="J25" i="38"/>
  <c r="I25" i="38"/>
  <c r="H25" i="38"/>
  <c r="G25" i="38"/>
  <c r="F25" i="38"/>
  <c r="E25" i="38"/>
  <c r="D25" i="38"/>
  <c r="M24" i="38"/>
  <c r="L24" i="38"/>
  <c r="K24" i="38"/>
  <c r="J24" i="38"/>
  <c r="J23" i="38"/>
  <c r="J26" i="38"/>
  <c r="I24" i="38"/>
  <c r="G24" i="38"/>
  <c r="F24" i="38"/>
  <c r="E24" i="38"/>
  <c r="K23" i="38"/>
  <c r="H23" i="38"/>
  <c r="B18" i="38"/>
  <c r="M15" i="38"/>
  <c r="L15" i="38"/>
  <c r="K15" i="38"/>
  <c r="K13" i="38"/>
  <c r="K14" i="38"/>
  <c r="K16" i="38" s="1"/>
  <c r="I15" i="38"/>
  <c r="H15" i="38"/>
  <c r="G15" i="38"/>
  <c r="F15" i="38"/>
  <c r="E15" i="38"/>
  <c r="D15" i="38"/>
  <c r="M14" i="38"/>
  <c r="L14" i="38"/>
  <c r="I14" i="38"/>
  <c r="I13" i="38"/>
  <c r="I16" i="38"/>
  <c r="H14" i="38"/>
  <c r="G14" i="38"/>
  <c r="E14" i="38"/>
  <c r="D14" i="38"/>
  <c r="L13" i="38"/>
  <c r="J13" i="38"/>
  <c r="H13" i="38"/>
  <c r="G13" i="38"/>
  <c r="G16" i="38" s="1"/>
  <c r="F13" i="38"/>
  <c r="D13" i="38"/>
  <c r="D16" i="38"/>
  <c r="B8" i="38"/>
  <c r="AW7" i="38"/>
  <c r="AV7" i="38"/>
  <c r="AU7" i="38"/>
  <c r="AT7" i="38"/>
  <c r="AS7" i="38"/>
  <c r="AR7" i="38"/>
  <c r="AQ7" i="38"/>
  <c r="AP7" i="38"/>
  <c r="AO7" i="38"/>
  <c r="AN7" i="38"/>
  <c r="AK7" i="38"/>
  <c r="AJ7" i="38"/>
  <c r="AI7" i="38"/>
  <c r="AH7" i="38"/>
  <c r="AG7" i="38"/>
  <c r="AF7" i="38"/>
  <c r="AE7" i="38"/>
  <c r="AD7" i="38"/>
  <c r="AC7" i="38"/>
  <c r="AB7" i="38"/>
  <c r="Y7" i="38"/>
  <c r="X7" i="38"/>
  <c r="W7" i="38"/>
  <c r="V7" i="38"/>
  <c r="U7" i="38"/>
  <c r="T7" i="38"/>
  <c r="S7" i="38"/>
  <c r="R7" i="38"/>
  <c r="Q7" i="38"/>
  <c r="P7" i="38"/>
  <c r="M7" i="38"/>
  <c r="L7" i="38"/>
  <c r="K7" i="38"/>
  <c r="J7" i="38"/>
  <c r="I7" i="38"/>
  <c r="H7" i="38"/>
  <c r="G7" i="38"/>
  <c r="F7" i="38"/>
  <c r="E7" i="38"/>
  <c r="D7" i="38"/>
  <c r="B7" i="38"/>
  <c r="I26" i="49"/>
  <c r="I33" i="49" s="1"/>
  <c r="H26" i="49"/>
  <c r="H33" i="49" s="1"/>
  <c r="G26" i="49"/>
  <c r="G33" i="49" s="1"/>
  <c r="F26" i="49"/>
  <c r="F33" i="49" s="1"/>
  <c r="E26" i="49"/>
  <c r="E33" i="49" s="1"/>
  <c r="D26" i="49"/>
  <c r="D33" i="49" s="1"/>
  <c r="D12" i="59"/>
  <c r="I20" i="49"/>
  <c r="I31" i="49" s="1"/>
  <c r="I34" i="49" s="1"/>
  <c r="H20" i="49"/>
  <c r="H31" i="49"/>
  <c r="G20" i="49"/>
  <c r="G31" i="49" s="1"/>
  <c r="F20" i="49"/>
  <c r="F31" i="49"/>
  <c r="E20" i="49"/>
  <c r="E31" i="49" s="1"/>
  <c r="E34" i="49" s="1"/>
  <c r="D20" i="49"/>
  <c r="D31" i="49"/>
  <c r="J13" i="49"/>
  <c r="I13" i="49"/>
  <c r="H13" i="49"/>
  <c r="G13" i="49"/>
  <c r="F13" i="49"/>
  <c r="E13" i="49"/>
  <c r="D13" i="49"/>
  <c r="C13" i="49"/>
  <c r="C24" i="49" s="1"/>
  <c r="C26" i="49" s="1"/>
  <c r="C33" i="49" s="1"/>
  <c r="I10" i="49"/>
  <c r="I21" i="49" s="1"/>
  <c r="I23" i="49" s="1"/>
  <c r="I32" i="49" s="1"/>
  <c r="H10" i="49"/>
  <c r="H21" i="49" s="1"/>
  <c r="H23" i="49" s="1"/>
  <c r="H32" i="49" s="1"/>
  <c r="H34" i="49" s="1"/>
  <c r="G10" i="49"/>
  <c r="G21" i="49" s="1"/>
  <c r="G23" i="49" s="1"/>
  <c r="G32" i="49" s="1"/>
  <c r="F10" i="49"/>
  <c r="F21" i="49" s="1"/>
  <c r="F23" i="49" s="1"/>
  <c r="F32" i="49" s="1"/>
  <c r="F34" i="49" s="1"/>
  <c r="E10" i="49"/>
  <c r="E21" i="49" s="1"/>
  <c r="E23" i="49" s="1"/>
  <c r="E32" i="49" s="1"/>
  <c r="D10" i="49"/>
  <c r="D21" i="49" s="1"/>
  <c r="D23" i="49" s="1"/>
  <c r="D32" i="49" s="1"/>
  <c r="D34" i="49" s="1"/>
  <c r="C10" i="49"/>
  <c r="C21" i="49" s="1"/>
  <c r="C23" i="49" s="1"/>
  <c r="C32" i="49" s="1"/>
  <c r="J7" i="49"/>
  <c r="I7" i="49"/>
  <c r="H7" i="49"/>
  <c r="G7" i="49"/>
  <c r="F7" i="49"/>
  <c r="E7" i="49"/>
  <c r="D7" i="49"/>
  <c r="C7" i="49"/>
  <c r="C18" i="49"/>
  <c r="C20" i="49" s="1"/>
  <c r="C31" i="49" s="1"/>
  <c r="C34" i="49" s="1"/>
  <c r="B37" i="36"/>
  <c r="B36" i="36"/>
  <c r="B35" i="36"/>
  <c r="B34" i="36"/>
  <c r="B33" i="36"/>
  <c r="B32" i="36"/>
  <c r="B31" i="36"/>
  <c r="B30" i="36"/>
  <c r="B29" i="36"/>
  <c r="B28" i="36"/>
  <c r="B27" i="36"/>
  <c r="B26" i="36"/>
  <c r="B25" i="36"/>
  <c r="B24" i="36"/>
  <c r="B23" i="36"/>
  <c r="B22" i="36"/>
  <c r="B21" i="36"/>
  <c r="B18" i="36"/>
  <c r="B17" i="36"/>
  <c r="B16" i="36"/>
  <c r="B15" i="36"/>
  <c r="B12" i="36"/>
  <c r="B11" i="36"/>
  <c r="B10" i="36"/>
  <c r="D14" i="57"/>
  <c r="D45" i="38"/>
  <c r="H45" i="38"/>
  <c r="F54" i="38"/>
  <c r="J54" i="38"/>
  <c r="J65" i="38"/>
  <c r="K75" i="38"/>
  <c r="D85" i="38"/>
  <c r="L85" i="38"/>
  <c r="F94" i="38"/>
  <c r="G115" i="38"/>
  <c r="K115" i="38"/>
  <c r="D125" i="38"/>
  <c r="H125" i="38"/>
  <c r="G75" i="38"/>
  <c r="G155" i="38"/>
  <c r="K155" i="38"/>
  <c r="D165" i="38"/>
  <c r="F185" i="38"/>
  <c r="H194" i="38"/>
  <c r="K195" i="38"/>
  <c r="I204" i="38"/>
  <c r="J214" i="38"/>
  <c r="AI121" i="39"/>
  <c r="M55" i="38"/>
  <c r="K104" i="38"/>
  <c r="K106" i="38"/>
  <c r="F44" i="38"/>
  <c r="I45" i="38"/>
  <c r="E95" i="38"/>
  <c r="E96" i="38"/>
  <c r="M135" i="38"/>
  <c r="K244" i="38"/>
  <c r="F45" i="38"/>
  <c r="D54" i="38"/>
  <c r="H54" i="38"/>
  <c r="G104" i="38"/>
  <c r="G184" i="38"/>
  <c r="D44" i="38"/>
  <c r="H44" i="38"/>
  <c r="L44" i="38"/>
  <c r="G65" i="38"/>
  <c r="K65" i="38"/>
  <c r="E74" i="38"/>
  <c r="M74" i="38"/>
  <c r="J84" i="38"/>
  <c r="F95" i="38"/>
  <c r="I114" i="38"/>
  <c r="M114" i="38"/>
  <c r="F124" i="38"/>
  <c r="D65" i="38"/>
  <c r="H65" i="38"/>
  <c r="D94" i="38"/>
  <c r="H105" i="38"/>
  <c r="G135" i="38"/>
  <c r="K135" i="38"/>
  <c r="I144" i="38"/>
  <c r="D145" i="38"/>
  <c r="H145" i="38"/>
  <c r="L145" i="38"/>
  <c r="D55" i="38"/>
  <c r="H55" i="38"/>
  <c r="L55" i="38"/>
  <c r="J64" i="38"/>
  <c r="E65" i="38"/>
  <c r="F75" i="38"/>
  <c r="D84" i="38"/>
  <c r="G85" i="38"/>
  <c r="D95" i="38"/>
  <c r="H95" i="38"/>
  <c r="L95" i="38"/>
  <c r="J104" i="38"/>
  <c r="E105" i="38"/>
  <c r="I105" i="38"/>
  <c r="F115" i="38"/>
  <c r="J115" i="38"/>
  <c r="D124" i="38"/>
  <c r="L124" i="38"/>
  <c r="G125" i="38"/>
  <c r="K125" i="38"/>
  <c r="E134" i="38"/>
  <c r="G145" i="38"/>
  <c r="K145" i="38"/>
  <c r="E154" i="38"/>
  <c r="I154" i="38"/>
  <c r="M154" i="38"/>
  <c r="D155" i="38"/>
  <c r="L155" i="38"/>
  <c r="F164" i="38"/>
  <c r="J164" i="38"/>
  <c r="I165" i="38"/>
  <c r="M165" i="38"/>
  <c r="G174" i="38"/>
  <c r="K174" i="38"/>
  <c r="J175" i="38"/>
  <c r="F154" i="38"/>
  <c r="G164" i="38"/>
  <c r="K164" i="38"/>
  <c r="J165" i="38"/>
  <c r="E184" i="38"/>
  <c r="I184" i="38"/>
  <c r="D185" i="38"/>
  <c r="L185" i="38"/>
  <c r="J194" i="38"/>
  <c r="E195" i="38"/>
  <c r="D135" i="38"/>
  <c r="L135" i="38"/>
  <c r="F144" i="38"/>
  <c r="J144" i="38"/>
  <c r="E145" i="38"/>
  <c r="G154" i="38"/>
  <c r="G156" i="38" s="1"/>
  <c r="H164" i="38"/>
  <c r="E174" i="38"/>
  <c r="I174" i="38"/>
  <c r="I176" i="38" s="1"/>
  <c r="D184" i="38"/>
  <c r="H184" i="38"/>
  <c r="E194" i="38"/>
  <c r="I194" i="38"/>
  <c r="H195" i="38"/>
  <c r="I205" i="38"/>
  <c r="M205" i="38"/>
  <c r="G214" i="38"/>
  <c r="J215" i="38"/>
  <c r="H214" i="38"/>
  <c r="G215" i="38"/>
  <c r="K215" i="38"/>
  <c r="E224" i="38"/>
  <c r="D225" i="38"/>
  <c r="H225" i="38"/>
  <c r="D234" i="38"/>
  <c r="L234" i="38"/>
  <c r="G235" i="38"/>
  <c r="K235" i="38"/>
  <c r="F184" i="38"/>
  <c r="E185" i="38"/>
  <c r="I185" i="38"/>
  <c r="D204" i="38"/>
  <c r="K205" i="38"/>
  <c r="H224" i="38"/>
  <c r="G234" i="38"/>
  <c r="K234" i="38"/>
  <c r="F235" i="38"/>
  <c r="J235" i="38"/>
  <c r="E214" i="38"/>
  <c r="I214" i="38"/>
  <c r="M214" i="38"/>
  <c r="F224" i="38"/>
  <c r="J224" i="38"/>
  <c r="J244" i="38"/>
  <c r="E245" i="38"/>
  <c r="J133" i="40"/>
  <c r="AB11" i="40"/>
  <c r="AF11" i="40"/>
  <c r="AB21" i="40"/>
  <c r="L173" i="40"/>
  <c r="L176" i="40"/>
  <c r="L171" i="40"/>
  <c r="AR51" i="40"/>
  <c r="AJ31" i="40"/>
  <c r="E81" i="40"/>
  <c r="AJ221" i="40"/>
  <c r="AD131" i="40"/>
  <c r="G131" i="40"/>
  <c r="AK151" i="40"/>
  <c r="AB231" i="40"/>
  <c r="H231" i="40"/>
  <c r="AH81" i="40"/>
  <c r="E85" i="40"/>
  <c r="V101" i="40"/>
  <c r="L121" i="40"/>
  <c r="H174" i="40"/>
  <c r="H171" i="40"/>
  <c r="AJ171" i="40"/>
  <c r="K131" i="40"/>
  <c r="M131" i="40"/>
  <c r="K133" i="40"/>
  <c r="K141" i="40"/>
  <c r="AE141" i="40"/>
  <c r="D161" i="40"/>
  <c r="R161" i="40"/>
  <c r="AT171" i="40"/>
  <c r="AB171" i="40"/>
  <c r="E136" i="40"/>
  <c r="M136" i="40"/>
  <c r="L156" i="40"/>
  <c r="I155" i="40"/>
  <c r="G191" i="40"/>
  <c r="G221" i="40"/>
  <c r="L196" i="40"/>
  <c r="E26" i="39"/>
  <c r="E76" i="39"/>
  <c r="AR221" i="39"/>
  <c r="Y231" i="39"/>
  <c r="Y101" i="39"/>
  <c r="D126" i="39"/>
  <c r="S191" i="39"/>
  <c r="AW201" i="39"/>
  <c r="I16" i="39"/>
  <c r="K11" i="39"/>
  <c r="AK41" i="39"/>
  <c r="U81" i="39"/>
  <c r="I111" i="39"/>
  <c r="I113" i="39"/>
  <c r="I116" i="39"/>
  <c r="Q31" i="39"/>
  <c r="H65" i="39"/>
  <c r="L61" i="39"/>
  <c r="AW81" i="39"/>
  <c r="G106" i="39"/>
  <c r="K101" i="39"/>
  <c r="AR141" i="39"/>
  <c r="F106" i="39"/>
  <c r="G101" i="39"/>
  <c r="H245" i="39"/>
  <c r="V241" i="39"/>
  <c r="AP241" i="39"/>
  <c r="AQ131" i="39"/>
  <c r="K201" i="39"/>
  <c r="AP231" i="39"/>
  <c r="W161" i="39"/>
  <c r="AK191" i="39"/>
  <c r="G201" i="39"/>
  <c r="G231" i="39"/>
  <c r="K231" i="39"/>
  <c r="AW231" i="39"/>
  <c r="M161" i="39"/>
  <c r="AC161" i="39"/>
  <c r="AU161" i="39"/>
  <c r="U201" i="39"/>
  <c r="AI201" i="39"/>
  <c r="F226" i="39"/>
  <c r="J226" i="39"/>
  <c r="F221" i="39"/>
  <c r="F236" i="39"/>
  <c r="AS231" i="39"/>
  <c r="AG31" i="38"/>
  <c r="L43" i="38"/>
  <c r="L53" i="38"/>
  <c r="L56" i="38" s="1"/>
  <c r="AS31" i="38"/>
  <c r="V31" i="38"/>
  <c r="AC71" i="38"/>
  <c r="AG71" i="38"/>
  <c r="M124" i="38"/>
  <c r="E153" i="38"/>
  <c r="I193" i="38"/>
  <c r="H53" i="40"/>
  <c r="I223" i="40"/>
  <c r="I226" i="40"/>
  <c r="AK221" i="40"/>
  <c r="G23" i="40"/>
  <c r="AE21" i="40"/>
  <c r="AQ21" i="40"/>
  <c r="T31" i="40"/>
  <c r="AV31" i="40"/>
  <c r="AD51" i="40"/>
  <c r="F123" i="40"/>
  <c r="F126" i="40" s="1"/>
  <c r="F121" i="40"/>
  <c r="H121" i="40"/>
  <c r="H125" i="40"/>
  <c r="H126" i="40" s="1"/>
  <c r="AB121" i="40"/>
  <c r="AP31" i="40"/>
  <c r="D53" i="40"/>
  <c r="M223" i="40"/>
  <c r="M221" i="40"/>
  <c r="AR31" i="40"/>
  <c r="J41" i="40"/>
  <c r="AD41" i="40"/>
  <c r="D73" i="40"/>
  <c r="D71" i="40"/>
  <c r="H73" i="40"/>
  <c r="L73" i="40"/>
  <c r="AB71" i="40"/>
  <c r="AT71" i="40"/>
  <c r="K31" i="40"/>
  <c r="AH51" i="40"/>
  <c r="E223" i="40"/>
  <c r="E226" i="40" s="1"/>
  <c r="E221" i="40"/>
  <c r="AG221" i="40"/>
  <c r="M16" i="40"/>
  <c r="S11" i="40"/>
  <c r="AC11" i="40"/>
  <c r="F61" i="40"/>
  <c r="J63" i="40"/>
  <c r="T61" i="40"/>
  <c r="K91" i="40"/>
  <c r="K94" i="40"/>
  <c r="D91" i="40"/>
  <c r="G94" i="40"/>
  <c r="L125" i="40"/>
  <c r="I31" i="40"/>
  <c r="AC31" i="40"/>
  <c r="G41" i="40"/>
  <c r="M71" i="40"/>
  <c r="AQ71" i="40"/>
  <c r="L81" i="40"/>
  <c r="AF81" i="40"/>
  <c r="D83" i="40"/>
  <c r="D86" i="40" s="1"/>
  <c r="E93" i="40"/>
  <c r="I93" i="40"/>
  <c r="M93" i="40"/>
  <c r="H91" i="40"/>
  <c r="G96" i="40"/>
  <c r="F103" i="40"/>
  <c r="J103" i="40"/>
  <c r="J101" i="40"/>
  <c r="J115" i="40"/>
  <c r="D133" i="40"/>
  <c r="D136" i="40"/>
  <c r="D131" i="40"/>
  <c r="H131" i="40"/>
  <c r="L133" i="40"/>
  <c r="AJ131" i="40"/>
  <c r="F146" i="40"/>
  <c r="AK41" i="40"/>
  <c r="G51" i="40"/>
  <c r="K51" i="40"/>
  <c r="AI51" i="40"/>
  <c r="AO51" i="40"/>
  <c r="S61" i="40"/>
  <c r="AG61" i="40"/>
  <c r="AW71" i="40"/>
  <c r="AJ91" i="40"/>
  <c r="F136" i="40"/>
  <c r="G83" i="40"/>
  <c r="G86" i="40" s="1"/>
  <c r="G81" i="40"/>
  <c r="AO81" i="40"/>
  <c r="AS81" i="40"/>
  <c r="AW81" i="40"/>
  <c r="L96" i="40"/>
  <c r="L91" i="40"/>
  <c r="AF91" i="40"/>
  <c r="M106" i="40"/>
  <c r="D113" i="40"/>
  <c r="D116" i="40" s="1"/>
  <c r="D111" i="40"/>
  <c r="H111" i="40"/>
  <c r="L113" i="40"/>
  <c r="L116" i="40" s="1"/>
  <c r="L111" i="40"/>
  <c r="AB111" i="40"/>
  <c r="AJ111" i="40"/>
  <c r="AP111" i="40"/>
  <c r="AT111" i="40"/>
  <c r="E141" i="40"/>
  <c r="I143" i="40"/>
  <c r="M143" i="40"/>
  <c r="M141" i="40"/>
  <c r="S141" i="40"/>
  <c r="AC141" i="40"/>
  <c r="AG141" i="40"/>
  <c r="Q141" i="40"/>
  <c r="Y141" i="40"/>
  <c r="E163" i="40"/>
  <c r="E166" i="40" s="1"/>
  <c r="I163" i="40"/>
  <c r="I161" i="40"/>
  <c r="M163" i="40"/>
  <c r="M166" i="40" s="1"/>
  <c r="AK161" i="40"/>
  <c r="AH161" i="40"/>
  <c r="G101" i="40"/>
  <c r="AE101" i="40"/>
  <c r="AI101" i="40"/>
  <c r="AO101" i="40"/>
  <c r="E111" i="40"/>
  <c r="I111" i="40"/>
  <c r="AG111" i="40"/>
  <c r="AQ111" i="40"/>
  <c r="AU111" i="40"/>
  <c r="AI121" i="40"/>
  <c r="F131" i="40"/>
  <c r="I133" i="40"/>
  <c r="E155" i="40"/>
  <c r="E101" i="40"/>
  <c r="AG101" i="40"/>
  <c r="AU101" i="40"/>
  <c r="AE111" i="40"/>
  <c r="AW111" i="40"/>
  <c r="E121" i="40"/>
  <c r="I121" i="40"/>
  <c r="AG121" i="40"/>
  <c r="AK121" i="40"/>
  <c r="AQ121" i="40"/>
  <c r="F156" i="40"/>
  <c r="J156" i="40"/>
  <c r="M156" i="40"/>
  <c r="AD161" i="40"/>
  <c r="K166" i="40"/>
  <c r="AI131" i="40"/>
  <c r="G136" i="40"/>
  <c r="K153" i="40"/>
  <c r="K156" i="40" s="1"/>
  <c r="Y151" i="40"/>
  <c r="AI151" i="40"/>
  <c r="AO151" i="40"/>
  <c r="K161" i="40"/>
  <c r="AI161" i="40"/>
  <c r="E213" i="40"/>
  <c r="E216" i="40"/>
  <c r="I213" i="40"/>
  <c r="I211" i="40"/>
  <c r="M213" i="40"/>
  <c r="M216" i="40"/>
  <c r="AC211" i="40"/>
  <c r="AG211" i="40"/>
  <c r="AK211" i="40"/>
  <c r="F214" i="40"/>
  <c r="F216" i="40" s="1"/>
  <c r="F211" i="40"/>
  <c r="J214" i="40"/>
  <c r="P211" i="40"/>
  <c r="AH211" i="40"/>
  <c r="F141" i="40"/>
  <c r="X141" i="40"/>
  <c r="AH141" i="40"/>
  <c r="D151" i="40"/>
  <c r="H151" i="40"/>
  <c r="L151" i="40"/>
  <c r="AF151" i="40"/>
  <c r="G161" i="40"/>
  <c r="D163" i="40"/>
  <c r="D166" i="40" s="1"/>
  <c r="J163" i="40"/>
  <c r="J166" i="40" s="1"/>
  <c r="D176" i="40"/>
  <c r="L183" i="40"/>
  <c r="L186" i="40"/>
  <c r="G203" i="40"/>
  <c r="G206" i="40"/>
  <c r="K203" i="40"/>
  <c r="K206" i="40"/>
  <c r="AE201" i="40"/>
  <c r="AI201" i="40"/>
  <c r="AK201" i="40"/>
  <c r="AC201" i="40"/>
  <c r="D141" i="40"/>
  <c r="H141" i="40"/>
  <c r="AB141" i="40"/>
  <c r="AF141" i="40"/>
  <c r="F151" i="40"/>
  <c r="AH151" i="40"/>
  <c r="AV151" i="40"/>
  <c r="F173" i="40"/>
  <c r="F176" i="40" s="1"/>
  <c r="F171" i="40"/>
  <c r="J171" i="40"/>
  <c r="D171" i="40"/>
  <c r="AD181" i="40"/>
  <c r="I176" i="40"/>
  <c r="D183" i="40"/>
  <c r="D186" i="40"/>
  <c r="D181" i="40"/>
  <c r="H183" i="40"/>
  <c r="H186" i="40" s="1"/>
  <c r="AB181" i="40"/>
  <c r="AJ181" i="40"/>
  <c r="AP181" i="40"/>
  <c r="AH181" i="40"/>
  <c r="I201" i="40"/>
  <c r="K171" i="40"/>
  <c r="AE171" i="40"/>
  <c r="AI171" i="40"/>
  <c r="AS171" i="40"/>
  <c r="I181" i="40"/>
  <c r="M181" i="40"/>
  <c r="W181" i="40"/>
  <c r="AC181" i="40"/>
  <c r="AG181" i="40"/>
  <c r="AU181" i="40"/>
  <c r="F193" i="40"/>
  <c r="F191" i="40"/>
  <c r="J193" i="40"/>
  <c r="P191" i="40"/>
  <c r="T191" i="40"/>
  <c r="AD191" i="40"/>
  <c r="AH191" i="40"/>
  <c r="AN191" i="40"/>
  <c r="AV191" i="40"/>
  <c r="D191" i="40"/>
  <c r="L191" i="40"/>
  <c r="AF191" i="40"/>
  <c r="E201" i="40"/>
  <c r="E171" i="40"/>
  <c r="I171" i="40"/>
  <c r="M171" i="40"/>
  <c r="AG171" i="40"/>
  <c r="AK171" i="40"/>
  <c r="G181" i="40"/>
  <c r="K181" i="40"/>
  <c r="AE181" i="40"/>
  <c r="AB191" i="40"/>
  <c r="AJ191" i="40"/>
  <c r="D203" i="40"/>
  <c r="D206" i="40" s="1"/>
  <c r="D201" i="40"/>
  <c r="H203" i="40"/>
  <c r="H206" i="40"/>
  <c r="H201" i="40"/>
  <c r="L203" i="40"/>
  <c r="L206" i="40" s="1"/>
  <c r="L201" i="40"/>
  <c r="V201" i="40"/>
  <c r="AB201" i="40"/>
  <c r="AJ201" i="40"/>
  <c r="AT201" i="40"/>
  <c r="M201" i="40"/>
  <c r="E193" i="40"/>
  <c r="E196" i="40" s="1"/>
  <c r="E191" i="40"/>
  <c r="M193" i="40"/>
  <c r="M196" i="40"/>
  <c r="W191" i="40"/>
  <c r="K191" i="40"/>
  <c r="AE191" i="40"/>
  <c r="AW211" i="40"/>
  <c r="D213" i="40"/>
  <c r="H213" i="40"/>
  <c r="H216" i="40"/>
  <c r="L213" i="40"/>
  <c r="L216" i="40"/>
  <c r="L211" i="40"/>
  <c r="AB211" i="40"/>
  <c r="AF211" i="40"/>
  <c r="F201" i="40"/>
  <c r="J201" i="40"/>
  <c r="AD201" i="40"/>
  <c r="F221" i="40"/>
  <c r="F223" i="40"/>
  <c r="J221" i="40"/>
  <c r="D221" i="40"/>
  <c r="F243" i="40"/>
  <c r="F246" i="40"/>
  <c r="F241" i="40"/>
  <c r="J243" i="40"/>
  <c r="J246" i="40" s="1"/>
  <c r="AD241" i="40"/>
  <c r="AR241" i="40"/>
  <c r="H245" i="40"/>
  <c r="H246" i="40" s="1"/>
  <c r="L241" i="40"/>
  <c r="L245" i="40"/>
  <c r="R241" i="40"/>
  <c r="D241" i="40"/>
  <c r="AE221" i="40"/>
  <c r="F233" i="40"/>
  <c r="F236" i="40"/>
  <c r="J233" i="40"/>
  <c r="J231" i="40"/>
  <c r="AH231" i="40"/>
  <c r="D231" i="40"/>
  <c r="L231" i="40"/>
  <c r="AF231" i="40"/>
  <c r="D236" i="40"/>
  <c r="G246" i="40"/>
  <c r="G233" i="40"/>
  <c r="G236" i="40"/>
  <c r="G231" i="40"/>
  <c r="K233" i="40"/>
  <c r="K236" i="40" s="1"/>
  <c r="K231" i="40"/>
  <c r="AE231" i="40"/>
  <c r="AI231" i="40"/>
  <c r="M231" i="40"/>
  <c r="AG231" i="40"/>
  <c r="M236" i="40"/>
  <c r="D246" i="40"/>
  <c r="I241" i="40"/>
  <c r="M241" i="40"/>
  <c r="AG241" i="40"/>
  <c r="AK241" i="40"/>
  <c r="G241" i="40"/>
  <c r="AE241" i="40"/>
  <c r="AI241" i="40"/>
  <c r="J36" i="39"/>
  <c r="G16" i="39"/>
  <c r="F26" i="39"/>
  <c r="F36" i="39"/>
  <c r="G11" i="39"/>
  <c r="K15" i="39"/>
  <c r="K16" i="39"/>
  <c r="E21" i="39"/>
  <c r="AG21" i="39"/>
  <c r="AU21" i="39"/>
  <c r="D53" i="39"/>
  <c r="D56" i="39" s="1"/>
  <c r="AF51" i="39"/>
  <c r="AN11" i="39"/>
  <c r="D21" i="39"/>
  <c r="H21" i="39"/>
  <c r="L21" i="39"/>
  <c r="R21" i="39"/>
  <c r="AT21" i="39"/>
  <c r="F31" i="39"/>
  <c r="P31" i="39"/>
  <c r="G43" i="39"/>
  <c r="K43" i="39"/>
  <c r="AI41" i="39"/>
  <c r="AO41" i="39"/>
  <c r="AS41" i="39"/>
  <c r="AW41" i="39"/>
  <c r="E41" i="39"/>
  <c r="AQ41" i="39"/>
  <c r="J51" i="39"/>
  <c r="F71" i="39"/>
  <c r="AE11" i="39"/>
  <c r="L53" i="39"/>
  <c r="L56" i="39" s="1"/>
  <c r="L51" i="39"/>
  <c r="AP51" i="39"/>
  <c r="V11" i="39"/>
  <c r="AP11" i="39"/>
  <c r="F21" i="39"/>
  <c r="J21" i="39"/>
  <c r="T21" i="39"/>
  <c r="AH21" i="39"/>
  <c r="AN21" i="39"/>
  <c r="D33" i="39"/>
  <c r="D36" i="39"/>
  <c r="D31" i="39"/>
  <c r="H33" i="39"/>
  <c r="H36" i="39" s="1"/>
  <c r="H31" i="39"/>
  <c r="L33" i="39"/>
  <c r="L36" i="39"/>
  <c r="L31" i="39"/>
  <c r="V31" i="39"/>
  <c r="AB31" i="39"/>
  <c r="AP31" i="39"/>
  <c r="AT31" i="39"/>
  <c r="J31" i="39"/>
  <c r="T31" i="39"/>
  <c r="AD31" i="39"/>
  <c r="AN31" i="39"/>
  <c r="E53" i="39"/>
  <c r="I53" i="39"/>
  <c r="M53" i="39"/>
  <c r="M51" i="39"/>
  <c r="S51" i="39"/>
  <c r="AQ51" i="39"/>
  <c r="AU51" i="39"/>
  <c r="H73" i="39"/>
  <c r="L73" i="39"/>
  <c r="L71" i="39"/>
  <c r="R71" i="39"/>
  <c r="F76" i="39"/>
  <c r="G93" i="39"/>
  <c r="K93" i="39"/>
  <c r="K96" i="39" s="1"/>
  <c r="E95" i="39"/>
  <c r="E91" i="39"/>
  <c r="M95" i="39"/>
  <c r="W91" i="39"/>
  <c r="AC91" i="39"/>
  <c r="G113" i="39"/>
  <c r="K113" i="39"/>
  <c r="K116" i="39"/>
  <c r="K111" i="39"/>
  <c r="U111" i="39"/>
  <c r="AI111" i="39"/>
  <c r="D114" i="39"/>
  <c r="D116" i="39" s="1"/>
  <c r="D111" i="39"/>
  <c r="R111" i="39"/>
  <c r="AF111" i="39"/>
  <c r="E115" i="39"/>
  <c r="E111" i="39"/>
  <c r="W111" i="39"/>
  <c r="AQ111" i="39"/>
  <c r="H53" i="39"/>
  <c r="H56" i="39"/>
  <c r="H51" i="39"/>
  <c r="E11" i="39"/>
  <c r="I11" i="39"/>
  <c r="M11" i="39"/>
  <c r="AC11" i="39"/>
  <c r="AQ11" i="39"/>
  <c r="AU11" i="39"/>
  <c r="Q21" i="39"/>
  <c r="Y21" i="39"/>
  <c r="W31" i="39"/>
  <c r="K36" i="39"/>
  <c r="F43" i="39"/>
  <c r="F41" i="39"/>
  <c r="J43" i="39"/>
  <c r="J46" i="39" s="1"/>
  <c r="X41" i="39"/>
  <c r="D41" i="39"/>
  <c r="L41" i="39"/>
  <c r="F63" i="39"/>
  <c r="F66" i="39"/>
  <c r="F61" i="39"/>
  <c r="J63" i="39"/>
  <c r="J61" i="39"/>
  <c r="AD61" i="39"/>
  <c r="AR61" i="39"/>
  <c r="M76" i="39"/>
  <c r="AN71" i="39"/>
  <c r="D96" i="39"/>
  <c r="K61" i="39"/>
  <c r="U61" i="39"/>
  <c r="Y61" i="39"/>
  <c r="AS61" i="39"/>
  <c r="AW61" i="39"/>
  <c r="E71" i="39"/>
  <c r="S71" i="39"/>
  <c r="W71" i="39"/>
  <c r="AC71" i="39"/>
  <c r="AQ71" i="39"/>
  <c r="F96" i="39"/>
  <c r="K121" i="39"/>
  <c r="AW121" i="39"/>
  <c r="AO51" i="39"/>
  <c r="AW51" i="39"/>
  <c r="E61" i="39"/>
  <c r="M61" i="39"/>
  <c r="W61" i="39"/>
  <c r="AK61" i="39"/>
  <c r="AQ61" i="39"/>
  <c r="K71" i="39"/>
  <c r="AE71" i="39"/>
  <c r="AW71" i="39"/>
  <c r="D86" i="39"/>
  <c r="H86" i="39"/>
  <c r="H106" i="39"/>
  <c r="E123" i="39"/>
  <c r="E126" i="39"/>
  <c r="I126" i="39"/>
  <c r="M123" i="39"/>
  <c r="M126" i="39" s="1"/>
  <c r="W121" i="39"/>
  <c r="AG121" i="39"/>
  <c r="F121" i="39"/>
  <c r="J124" i="39"/>
  <c r="J126" i="39"/>
  <c r="J121" i="39"/>
  <c r="P121" i="39"/>
  <c r="AD121" i="39"/>
  <c r="AN121" i="39"/>
  <c r="AV121" i="39"/>
  <c r="U121" i="39"/>
  <c r="G133" i="39"/>
  <c r="K133" i="39"/>
  <c r="K136" i="39" s="1"/>
  <c r="K131" i="39"/>
  <c r="AO131" i="39"/>
  <c r="AS131" i="39"/>
  <c r="AW131" i="39"/>
  <c r="D134" i="39"/>
  <c r="D136" i="39" s="1"/>
  <c r="D131" i="39"/>
  <c r="H134" i="39"/>
  <c r="H136" i="39"/>
  <c r="H131" i="39"/>
  <c r="R131" i="39"/>
  <c r="AB131" i="39"/>
  <c r="AP131" i="39"/>
  <c r="AC131" i="39"/>
  <c r="AU131" i="39"/>
  <c r="G153" i="39"/>
  <c r="G156" i="39"/>
  <c r="G151" i="39"/>
  <c r="K153" i="39"/>
  <c r="K156" i="39" s="1"/>
  <c r="K151" i="39"/>
  <c r="AO151" i="39"/>
  <c r="AS151" i="39"/>
  <c r="AW151" i="39"/>
  <c r="L154" i="39"/>
  <c r="L156" i="39" s="1"/>
  <c r="AP151" i="39"/>
  <c r="I83" i="39"/>
  <c r="AK81" i="39"/>
  <c r="E103" i="39"/>
  <c r="E101" i="39"/>
  <c r="I103" i="39"/>
  <c r="I106" i="39"/>
  <c r="I101" i="39"/>
  <c r="M103" i="39"/>
  <c r="M101" i="39"/>
  <c r="S101" i="39"/>
  <c r="W101" i="39"/>
  <c r="AG101" i="39"/>
  <c r="AK101" i="39"/>
  <c r="AQ101" i="39"/>
  <c r="AU101" i="39"/>
  <c r="G121" i="39"/>
  <c r="AS121" i="39"/>
  <c r="AG131" i="39"/>
  <c r="AT151" i="39"/>
  <c r="J81" i="39"/>
  <c r="X81" i="39"/>
  <c r="AN81" i="39"/>
  <c r="AR81" i="39"/>
  <c r="AV81" i="39"/>
  <c r="D91" i="39"/>
  <c r="L91" i="39"/>
  <c r="AB91" i="39"/>
  <c r="AT91" i="39"/>
  <c r="J101" i="39"/>
  <c r="AD101" i="39"/>
  <c r="AN101" i="39"/>
  <c r="AR101" i="39"/>
  <c r="AV101" i="39"/>
  <c r="E143" i="39"/>
  <c r="E146" i="39" s="1"/>
  <c r="E141" i="39"/>
  <c r="I143" i="39"/>
  <c r="I146" i="39"/>
  <c r="I141" i="39"/>
  <c r="M143" i="39"/>
  <c r="M146" i="39" s="1"/>
  <c r="M141" i="39"/>
  <c r="S141" i="39"/>
  <c r="AC141" i="39"/>
  <c r="AQ141" i="39"/>
  <c r="AU141" i="39"/>
  <c r="AO141" i="39"/>
  <c r="AW141" i="39"/>
  <c r="P151" i="39"/>
  <c r="X151" i="39"/>
  <c r="AN151" i="39"/>
  <c r="AR151" i="39"/>
  <c r="AV151" i="39"/>
  <c r="K213" i="39"/>
  <c r="Q211" i="39"/>
  <c r="AI211" i="39"/>
  <c r="AS211" i="39"/>
  <c r="AW211" i="39"/>
  <c r="D81" i="39"/>
  <c r="L81" i="39"/>
  <c r="R81" i="39"/>
  <c r="AB81" i="39"/>
  <c r="AF81" i="39"/>
  <c r="AP81" i="39"/>
  <c r="AT81" i="39"/>
  <c r="F91" i="39"/>
  <c r="P91" i="39"/>
  <c r="AN91" i="39"/>
  <c r="AR91" i="39"/>
  <c r="AV91" i="39"/>
  <c r="D101" i="39"/>
  <c r="L101" i="39"/>
  <c r="V101" i="39"/>
  <c r="AF101" i="39"/>
  <c r="AJ101" i="39"/>
  <c r="AP101" i="39"/>
  <c r="AT101" i="39"/>
  <c r="F111" i="39"/>
  <c r="P111" i="39"/>
  <c r="T111" i="39"/>
  <c r="AD111" i="39"/>
  <c r="AN111" i="39"/>
  <c r="AV111" i="39"/>
  <c r="D121" i="39"/>
  <c r="H121" i="39"/>
  <c r="R121" i="39"/>
  <c r="AP121" i="39"/>
  <c r="AT121" i="39"/>
  <c r="F131" i="39"/>
  <c r="P131" i="39"/>
  <c r="AR131" i="39"/>
  <c r="AV131" i="39"/>
  <c r="Y141" i="39"/>
  <c r="AS141" i="39"/>
  <c r="F163" i="39"/>
  <c r="T161" i="39"/>
  <c r="AH161" i="39"/>
  <c r="AN161" i="39"/>
  <c r="AR161" i="39"/>
  <c r="AV161" i="39"/>
  <c r="D143" i="39"/>
  <c r="H143" i="39"/>
  <c r="H146" i="39"/>
  <c r="L143" i="39"/>
  <c r="AB141" i="39"/>
  <c r="AP141" i="39"/>
  <c r="AT141" i="39"/>
  <c r="AD141" i="39"/>
  <c r="AN141" i="39"/>
  <c r="AV141" i="39"/>
  <c r="M156" i="39"/>
  <c r="G213" i="39"/>
  <c r="K171" i="39"/>
  <c r="AW171" i="39"/>
  <c r="I186" i="39"/>
  <c r="AK181" i="39"/>
  <c r="G183" i="39"/>
  <c r="G186" i="39" s="1"/>
  <c r="M151" i="39"/>
  <c r="S151" i="39"/>
  <c r="AQ151" i="39"/>
  <c r="G163" i="39"/>
  <c r="G166" i="39"/>
  <c r="G161" i="39"/>
  <c r="K163" i="39"/>
  <c r="K166" i="39" s="1"/>
  <c r="Q161" i="39"/>
  <c r="U161" i="39"/>
  <c r="AI161" i="39"/>
  <c r="AO161" i="39"/>
  <c r="AS161" i="39"/>
  <c r="AW161" i="39"/>
  <c r="D164" i="39"/>
  <c r="H166" i="39"/>
  <c r="H161" i="39"/>
  <c r="L161" i="39"/>
  <c r="AF161" i="39"/>
  <c r="AP161" i="39"/>
  <c r="AT161" i="39"/>
  <c r="M165" i="39"/>
  <c r="E173" i="39"/>
  <c r="E176" i="39" s="1"/>
  <c r="E171" i="39"/>
  <c r="M173" i="39"/>
  <c r="M176" i="39"/>
  <c r="M171" i="39"/>
  <c r="W171" i="39"/>
  <c r="AK171" i="39"/>
  <c r="AQ171" i="39"/>
  <c r="AU171" i="39"/>
  <c r="F174" i="39"/>
  <c r="F171" i="39"/>
  <c r="J174" i="39"/>
  <c r="J176" i="39" s="1"/>
  <c r="J171" i="39"/>
  <c r="P171" i="39"/>
  <c r="AN171" i="39"/>
  <c r="AR171" i="39"/>
  <c r="G176" i="39"/>
  <c r="K183" i="39"/>
  <c r="K186" i="39"/>
  <c r="AS181" i="39"/>
  <c r="AW181" i="39"/>
  <c r="D184" i="39"/>
  <c r="D181" i="39"/>
  <c r="H184" i="39"/>
  <c r="H186" i="39"/>
  <c r="H181" i="39"/>
  <c r="L184" i="39"/>
  <c r="V181" i="39"/>
  <c r="AF181" i="39"/>
  <c r="AP181" i="39"/>
  <c r="I181" i="39"/>
  <c r="AU181" i="39"/>
  <c r="G193" i="39"/>
  <c r="G191" i="39"/>
  <c r="K191" i="39"/>
  <c r="U191" i="39"/>
  <c r="AI191" i="39"/>
  <c r="AO191" i="39"/>
  <c r="AS191" i="39"/>
  <c r="AW191" i="39"/>
  <c r="M195" i="39"/>
  <c r="AQ191" i="39"/>
  <c r="AC191" i="39"/>
  <c r="G171" i="39"/>
  <c r="AS171" i="39"/>
  <c r="M181" i="39"/>
  <c r="Q221" i="39"/>
  <c r="U221" i="39"/>
  <c r="AE221" i="39"/>
  <c r="AO221" i="39"/>
  <c r="AS221" i="39"/>
  <c r="AW221" i="39"/>
  <c r="S221" i="39"/>
  <c r="H171" i="39"/>
  <c r="L171" i="39"/>
  <c r="V171" i="39"/>
  <c r="AF171" i="39"/>
  <c r="AJ171" i="39"/>
  <c r="AP171" i="39"/>
  <c r="AT171" i="39"/>
  <c r="J181" i="39"/>
  <c r="P181" i="39"/>
  <c r="T181" i="39"/>
  <c r="AN181" i="39"/>
  <c r="AR181" i="39"/>
  <c r="E203" i="39"/>
  <c r="E206" i="39" s="1"/>
  <c r="E201" i="39"/>
  <c r="M203" i="39"/>
  <c r="M206" i="39"/>
  <c r="S201" i="39"/>
  <c r="AC201" i="39"/>
  <c r="AG201" i="39"/>
  <c r="AK201" i="39"/>
  <c r="AQ201" i="39"/>
  <c r="AU201" i="39"/>
  <c r="K206" i="39"/>
  <c r="L191" i="39"/>
  <c r="AF191" i="39"/>
  <c r="AP191" i="39"/>
  <c r="AT191" i="39"/>
  <c r="J201" i="39"/>
  <c r="P201" i="39"/>
  <c r="AN201" i="39"/>
  <c r="AR201" i="39"/>
  <c r="AV201" i="39"/>
  <c r="P211" i="39"/>
  <c r="X211" i="39"/>
  <c r="AR211" i="39"/>
  <c r="F191" i="39"/>
  <c r="J191" i="39"/>
  <c r="X191" i="39"/>
  <c r="AH191" i="39"/>
  <c r="AR191" i="39"/>
  <c r="D201" i="39"/>
  <c r="V201" i="39"/>
  <c r="AP201" i="39"/>
  <c r="D213" i="39"/>
  <c r="D216" i="39" s="1"/>
  <c r="D211" i="39"/>
  <c r="H213" i="39"/>
  <c r="H216" i="39"/>
  <c r="H211" i="39"/>
  <c r="L213" i="39"/>
  <c r="L216" i="39" s="1"/>
  <c r="L211" i="39"/>
  <c r="AB211" i="39"/>
  <c r="AJ211" i="39"/>
  <c r="AP211" i="39"/>
  <c r="AT211" i="39"/>
  <c r="J211" i="39"/>
  <c r="T211" i="39"/>
  <c r="AN211" i="39"/>
  <c r="AV211" i="39"/>
  <c r="E213" i="39"/>
  <c r="E211" i="39"/>
  <c r="I213" i="39"/>
  <c r="AK211" i="39"/>
  <c r="AQ211" i="39"/>
  <c r="AU211" i="39"/>
  <c r="J221" i="39"/>
  <c r="AQ221" i="39"/>
  <c r="D223" i="39"/>
  <c r="D226" i="39"/>
  <c r="D221" i="39"/>
  <c r="H223" i="39"/>
  <c r="H226" i="39" s="1"/>
  <c r="H221" i="39"/>
  <c r="L223" i="39"/>
  <c r="L226" i="39"/>
  <c r="L221" i="39"/>
  <c r="R221" i="39"/>
  <c r="AB221" i="39"/>
  <c r="AP221" i="39"/>
  <c r="AT221" i="39"/>
  <c r="M221" i="39"/>
  <c r="AN221" i="39"/>
  <c r="G236" i="39"/>
  <c r="K246" i="39"/>
  <c r="AU221" i="39"/>
  <c r="I233" i="39"/>
  <c r="I236" i="39"/>
  <c r="I231" i="39"/>
  <c r="M233" i="39"/>
  <c r="M236" i="39" s="1"/>
  <c r="M231" i="39"/>
  <c r="W231" i="39"/>
  <c r="AC231" i="39"/>
  <c r="AK231" i="39"/>
  <c r="AQ231" i="39"/>
  <c r="AU231" i="39"/>
  <c r="K236" i="39"/>
  <c r="P231" i="39"/>
  <c r="T231" i="39"/>
  <c r="AH231" i="39"/>
  <c r="AN231" i="39"/>
  <c r="AV231" i="39"/>
  <c r="L241" i="39"/>
  <c r="AF241" i="39"/>
  <c r="D231" i="39"/>
  <c r="H231" i="39"/>
  <c r="L231" i="39"/>
  <c r="AB231" i="39"/>
  <c r="AF231" i="39"/>
  <c r="AT231" i="39"/>
  <c r="F243" i="39"/>
  <c r="F246" i="39" s="1"/>
  <c r="P241" i="39"/>
  <c r="AN241" i="39"/>
  <c r="AR241" i="39"/>
  <c r="AV241" i="39"/>
  <c r="G241" i="39"/>
  <c r="K241" i="39"/>
  <c r="Y241" i="39"/>
  <c r="AI241" i="39"/>
  <c r="AO241" i="39"/>
  <c r="AS241" i="39"/>
  <c r="AW241" i="39"/>
  <c r="I241" i="39"/>
  <c r="W241" i="39"/>
  <c r="AC241" i="39"/>
  <c r="AQ241" i="39"/>
  <c r="J73" i="38"/>
  <c r="T71" i="38"/>
  <c r="E13" i="38"/>
  <c r="E16" i="38"/>
  <c r="F14" i="38"/>
  <c r="J14" i="38"/>
  <c r="D43" i="38"/>
  <c r="D46" i="38"/>
  <c r="I183" i="38"/>
  <c r="G185" i="38"/>
  <c r="K185" i="38"/>
  <c r="X71" i="38"/>
  <c r="G23" i="38"/>
  <c r="G26" i="38"/>
  <c r="D24" i="38"/>
  <c r="H24" i="38"/>
  <c r="H26" i="38" s="1"/>
  <c r="E33" i="38"/>
  <c r="I33" i="38"/>
  <c r="M31" i="38"/>
  <c r="J31" i="38"/>
  <c r="AO71" i="38"/>
  <c r="AW71" i="38"/>
  <c r="E53" i="38"/>
  <c r="M53" i="38"/>
  <c r="F53" i="38"/>
  <c r="J53" i="38"/>
  <c r="G54" i="38"/>
  <c r="J143" i="38"/>
  <c r="R71" i="38"/>
  <c r="V71" i="38"/>
  <c r="L83" i="38"/>
  <c r="E84" i="38"/>
  <c r="I84" i="38"/>
  <c r="H103" i="38"/>
  <c r="L103" i="38"/>
  <c r="D133" i="38"/>
  <c r="D136" i="38"/>
  <c r="L133" i="38"/>
  <c r="J135" i="38"/>
  <c r="D63" i="38"/>
  <c r="H63" i="38"/>
  <c r="E64" i="38"/>
  <c r="I64" i="38"/>
  <c r="M64" i="38"/>
  <c r="F93" i="38"/>
  <c r="J93" i="38"/>
  <c r="J96" i="38"/>
  <c r="I71" i="38"/>
  <c r="F113" i="38"/>
  <c r="J113" i="38"/>
  <c r="H123" i="38"/>
  <c r="H126" i="38" s="1"/>
  <c r="E124" i="38"/>
  <c r="I124" i="38"/>
  <c r="K123" i="38"/>
  <c r="I163" i="38"/>
  <c r="M163" i="38"/>
  <c r="K153" i="38"/>
  <c r="E143" i="38"/>
  <c r="I143" i="38"/>
  <c r="D203" i="38"/>
  <c r="D206" i="38"/>
  <c r="J205" i="38"/>
  <c r="G173" i="38"/>
  <c r="K173" i="38"/>
  <c r="M175" i="38"/>
  <c r="E223" i="38"/>
  <c r="F193" i="38"/>
  <c r="J193" i="38"/>
  <c r="K193" i="38"/>
  <c r="K196" i="38" s="1"/>
  <c r="F223" i="38"/>
  <c r="K224" i="38"/>
  <c r="G233" i="38"/>
  <c r="K233" i="38"/>
  <c r="K236" i="38"/>
  <c r="E243" i="38"/>
  <c r="J34" i="49"/>
  <c r="G106" i="41"/>
  <c r="R98" i="41"/>
  <c r="G50" i="41"/>
  <c r="G138" i="41"/>
  <c r="R66" i="41"/>
  <c r="G90" i="41"/>
  <c r="G130" i="41"/>
  <c r="G194" i="41"/>
  <c r="G26" i="41"/>
  <c r="G34" i="41"/>
  <c r="R58" i="41"/>
  <c r="G74" i="41"/>
  <c r="G98" i="41"/>
  <c r="G58" i="41"/>
  <c r="R106" i="41"/>
  <c r="G146" i="41"/>
  <c r="G114" i="41"/>
  <c r="G122" i="41"/>
  <c r="R130" i="41"/>
  <c r="G186" i="41"/>
  <c r="G154" i="41"/>
  <c r="G170" i="41"/>
  <c r="G178" i="41"/>
  <c r="G162" i="41"/>
  <c r="R194" i="41"/>
  <c r="G202" i="41"/>
  <c r="G18" i="41"/>
  <c r="R74" i="41"/>
  <c r="G82" i="41"/>
  <c r="G66" i="41"/>
  <c r="M206" i="38"/>
  <c r="D86" i="38"/>
  <c r="L96" i="38"/>
  <c r="K96" i="38"/>
  <c r="M156" i="38"/>
  <c r="I186" i="38"/>
  <c r="AD31" i="40"/>
  <c r="AI111" i="40"/>
  <c r="D45" i="40"/>
  <c r="D46" i="40"/>
  <c r="D41" i="40"/>
  <c r="AN41" i="40"/>
  <c r="M54" i="40"/>
  <c r="M56" i="40"/>
  <c r="M51" i="40"/>
  <c r="AK51" i="40"/>
  <c r="AE51" i="40"/>
  <c r="AJ71" i="40"/>
  <c r="F74" i="40"/>
  <c r="F76" i="40"/>
  <c r="F71" i="40"/>
  <c r="F83" i="40"/>
  <c r="F86" i="40" s="1"/>
  <c r="F81" i="40"/>
  <c r="F96" i="40"/>
  <c r="D103" i="40"/>
  <c r="D106" i="40" s="1"/>
  <c r="D101" i="40"/>
  <c r="H101" i="40"/>
  <c r="H103" i="40"/>
  <c r="H106" i="40"/>
  <c r="L101" i="40"/>
  <c r="L103" i="40"/>
  <c r="L106" i="40" s="1"/>
  <c r="AF111" i="40"/>
  <c r="AP121" i="40"/>
  <c r="AH121" i="40"/>
  <c r="AB161" i="40"/>
  <c r="AR81" i="40"/>
  <c r="AR91" i="40"/>
  <c r="AC101" i="40"/>
  <c r="E14" i="40"/>
  <c r="E11" i="40"/>
  <c r="I11" i="40"/>
  <c r="AD11" i="40"/>
  <c r="T21" i="40"/>
  <c r="AI21" i="40"/>
  <c r="U21" i="40"/>
  <c r="AK21" i="40"/>
  <c r="L46" i="40"/>
  <c r="AH61" i="40"/>
  <c r="I95" i="40"/>
  <c r="I96" i="40"/>
  <c r="I91" i="40"/>
  <c r="M95" i="40"/>
  <c r="M91" i="40"/>
  <c r="M35" i="40"/>
  <c r="M31" i="40"/>
  <c r="AB81" i="40"/>
  <c r="AN81" i="40"/>
  <c r="AV81" i="40"/>
  <c r="AN91" i="40"/>
  <c r="M96" i="40"/>
  <c r="D15" i="40"/>
  <c r="D16" i="40"/>
  <c r="D11" i="40"/>
  <c r="G35" i="40"/>
  <c r="G36" i="40" s="1"/>
  <c r="G31" i="40"/>
  <c r="X61" i="40"/>
  <c r="H64" i="40"/>
  <c r="H66" i="40" s="1"/>
  <c r="H61" i="40"/>
  <c r="AJ61" i="40"/>
  <c r="AE71" i="40"/>
  <c r="AG81" i="40"/>
  <c r="I84" i="40"/>
  <c r="I86" i="40" s="1"/>
  <c r="I81" i="40"/>
  <c r="F104" i="40"/>
  <c r="F101" i="40"/>
  <c r="AD111" i="40"/>
  <c r="J106" i="40"/>
  <c r="J16" i="40"/>
  <c r="K46" i="40"/>
  <c r="AD61" i="40"/>
  <c r="D81" i="40"/>
  <c r="K81" i="40"/>
  <c r="J81" i="40"/>
  <c r="AK111" i="40"/>
  <c r="E116" i="40"/>
  <c r="L161" i="40"/>
  <c r="L163" i="40"/>
  <c r="L166" i="40" s="1"/>
  <c r="I166" i="40"/>
  <c r="F186" i="40"/>
  <c r="L226" i="40"/>
  <c r="AQ11" i="40"/>
  <c r="F21" i="40"/>
  <c r="I36" i="40"/>
  <c r="J46" i="40"/>
  <c r="D51" i="40"/>
  <c r="G66" i="40"/>
  <c r="AE81" i="40"/>
  <c r="H96" i="40"/>
  <c r="H116" i="40"/>
  <c r="AC111" i="40"/>
  <c r="K126" i="40"/>
  <c r="H176" i="40"/>
  <c r="H196" i="40"/>
  <c r="K216" i="40"/>
  <c r="F226" i="40"/>
  <c r="E96" i="40"/>
  <c r="H76" i="40"/>
  <c r="AW21" i="40"/>
  <c r="AR101" i="40"/>
  <c r="D146" i="40"/>
  <c r="H156" i="40"/>
  <c r="G166" i="40"/>
  <c r="L246" i="40"/>
  <c r="AF121" i="40"/>
  <c r="AJ141" i="40"/>
  <c r="F166" i="40"/>
  <c r="AU201" i="40"/>
  <c r="J206" i="40"/>
  <c r="J216" i="40"/>
  <c r="W211" i="40"/>
  <c r="I186" i="40"/>
  <c r="M186" i="40"/>
  <c r="G196" i="40"/>
  <c r="F206" i="40"/>
  <c r="J236" i="40"/>
  <c r="AN241" i="40"/>
  <c r="U111" i="40"/>
  <c r="D126" i="40"/>
  <c r="G126" i="40"/>
  <c r="AG161" i="40"/>
  <c r="I196" i="40"/>
  <c r="F196" i="40"/>
  <c r="K201" i="40"/>
  <c r="E206" i="40"/>
  <c r="M211" i="40"/>
  <c r="G226" i="40"/>
  <c r="J226" i="40"/>
  <c r="L236" i="40"/>
  <c r="AS91" i="40"/>
  <c r="AS111" i="40"/>
  <c r="AU191" i="40"/>
  <c r="AR221" i="40"/>
  <c r="AV241" i="40"/>
  <c r="AT241" i="40"/>
  <c r="AT141" i="40"/>
  <c r="AR211" i="40"/>
  <c r="AS51" i="40"/>
  <c r="AQ91" i="40"/>
  <c r="AQ41" i="40"/>
  <c r="AW91" i="40"/>
  <c r="AV141" i="40"/>
  <c r="AU161" i="40"/>
  <c r="AP11" i="40"/>
  <c r="AS21" i="40"/>
  <c r="AU21" i="40"/>
  <c r="AO21" i="40"/>
  <c r="AV51" i="40"/>
  <c r="AU61" i="40"/>
  <c r="AO61" i="40"/>
  <c r="AT81" i="40"/>
  <c r="AU81" i="40"/>
  <c r="AO131" i="40"/>
  <c r="AS151" i="40"/>
  <c r="AN201" i="40"/>
  <c r="AR201" i="40"/>
  <c r="AQ181" i="40"/>
  <c r="AR171" i="40"/>
  <c r="AW121" i="40"/>
  <c r="AR21" i="40"/>
  <c r="AP51" i="40"/>
  <c r="AR61" i="40"/>
  <c r="AN171" i="40"/>
  <c r="AP231" i="40"/>
  <c r="AP241" i="40"/>
  <c r="AT21" i="40"/>
  <c r="AU91" i="40"/>
  <c r="AO41" i="40"/>
  <c r="AO11" i="39"/>
  <c r="AQ91" i="39"/>
  <c r="AT11" i="39"/>
  <c r="AW11" i="39"/>
  <c r="AP61" i="39"/>
  <c r="AS111" i="39"/>
  <c r="AW111" i="39"/>
  <c r="AU191" i="39"/>
  <c r="AT241" i="39"/>
  <c r="AO61" i="39"/>
  <c r="AU71" i="39"/>
  <c r="AO91" i="39"/>
  <c r="AR11" i="39"/>
  <c r="AO21" i="39"/>
  <c r="AS21" i="39"/>
  <c r="AW21" i="39"/>
  <c r="AR31" i="39"/>
  <c r="AV31" i="39"/>
  <c r="AQ31" i="39"/>
  <c r="AU31" i="39"/>
  <c r="AO31" i="39"/>
  <c r="AW31" i="39"/>
  <c r="AP41" i="39"/>
  <c r="AU41" i="39"/>
  <c r="AT51" i="39"/>
  <c r="AN51" i="39"/>
  <c r="AV51" i="39"/>
  <c r="AR71" i="39"/>
  <c r="AS91" i="39"/>
  <c r="AW91" i="39"/>
  <c r="AQ181" i="39"/>
  <c r="AS201" i="39"/>
  <c r="AO201" i="39"/>
  <c r="AR71" i="38"/>
  <c r="AQ171" i="40"/>
  <c r="AN51" i="40"/>
  <c r="AP91" i="40"/>
  <c r="AP81" i="40"/>
  <c r="AQ241" i="40"/>
  <c r="AP151" i="40"/>
  <c r="AR161" i="40"/>
  <c r="AO111" i="40"/>
  <c r="AO71" i="40"/>
  <c r="AT91" i="40"/>
  <c r="AV61" i="40"/>
  <c r="AN31" i="40"/>
  <c r="AT51" i="40"/>
  <c r="AU131" i="40"/>
  <c r="AV111" i="40"/>
  <c r="AP61" i="40"/>
  <c r="AT41" i="40"/>
  <c r="AS61" i="40"/>
  <c r="AW11" i="40"/>
  <c r="AW231" i="40"/>
  <c r="AP141" i="40"/>
  <c r="AW51" i="40"/>
  <c r="AT131" i="40"/>
  <c r="AQ131" i="40"/>
  <c r="AU151" i="40"/>
  <c r="AR41" i="40"/>
  <c r="AU241" i="39"/>
  <c r="AR231" i="39"/>
  <c r="AN191" i="39"/>
  <c r="AV181" i="39"/>
  <c r="AT181" i="39"/>
  <c r="AO211" i="39"/>
  <c r="AU81" i="39"/>
  <c r="AR121" i="39"/>
  <c r="AQ121" i="39"/>
  <c r="AP111" i="39"/>
  <c r="AV71" i="39"/>
  <c r="AV221" i="39"/>
  <c r="AT201" i="39"/>
  <c r="AV191" i="39"/>
  <c r="AO171" i="39"/>
  <c r="AU151" i="39"/>
  <c r="AR111" i="39"/>
  <c r="AT131" i="39"/>
  <c r="AU121" i="39"/>
  <c r="AS51" i="39"/>
  <c r="AT111" i="39"/>
  <c r="AP21" i="39"/>
  <c r="AO231" i="39"/>
  <c r="AO181" i="39"/>
  <c r="AV171" i="39"/>
  <c r="AQ81" i="39"/>
  <c r="AO121" i="39"/>
  <c r="AU61" i="39"/>
  <c r="AO111" i="39"/>
  <c r="AV11" i="39"/>
  <c r="AO81" i="39"/>
  <c r="AR51" i="39"/>
  <c r="AN131" i="39"/>
  <c r="AQ71" i="38"/>
  <c r="AU71" i="38"/>
  <c r="AV71" i="38"/>
  <c r="AP31" i="38"/>
  <c r="AT31" i="38"/>
  <c r="AO31" i="38"/>
  <c r="AQ31" i="38"/>
  <c r="G75" i="45"/>
  <c r="AW61" i="40"/>
  <c r="AN121" i="40"/>
  <c r="AS241" i="40"/>
  <c r="AQ101" i="40"/>
  <c r="AS71" i="40"/>
  <c r="AV21" i="40"/>
  <c r="AN131" i="40"/>
  <c r="AV91" i="40"/>
  <c r="AV101" i="40"/>
  <c r="AO231" i="40"/>
  <c r="AP221" i="40"/>
  <c r="AP211" i="40"/>
  <c r="AV161" i="40"/>
  <c r="AU121" i="40"/>
  <c r="AW101" i="40"/>
  <c r="AN111" i="40"/>
  <c r="AW41" i="40"/>
  <c r="AU11" i="40"/>
  <c r="AP71" i="40"/>
  <c r="AV121" i="40"/>
  <c r="AO141" i="40"/>
  <c r="AN71" i="40"/>
  <c r="AQ51" i="40"/>
  <c r="AT11" i="40"/>
  <c r="AU71" i="40"/>
  <c r="AV171" i="40"/>
  <c r="AW151" i="40"/>
  <c r="AQ61" i="40"/>
  <c r="AN21" i="40"/>
  <c r="AS131" i="40"/>
  <c r="AS231" i="40"/>
  <c r="AN161" i="40"/>
  <c r="AS101" i="40"/>
  <c r="AN101" i="40"/>
  <c r="AU51" i="40"/>
  <c r="AO91" i="40"/>
  <c r="AW131" i="40"/>
  <c r="AT101" i="40"/>
  <c r="AR71" i="40"/>
  <c r="AV11" i="40"/>
  <c r="AO11" i="40"/>
  <c r="AP21" i="40"/>
  <c r="AS41" i="40"/>
  <c r="AP41" i="40"/>
  <c r="AS11" i="40"/>
  <c r="AN11" i="40"/>
  <c r="AW101" i="39"/>
  <c r="AN61" i="39"/>
  <c r="AV41" i="39"/>
  <c r="AT71" i="39"/>
  <c r="AR21" i="39"/>
  <c r="AQ21" i="39"/>
  <c r="AS31" i="39"/>
  <c r="AS81" i="39"/>
  <c r="AQ161" i="39"/>
  <c r="AP91" i="39"/>
  <c r="AV61" i="39"/>
  <c r="AN41" i="39"/>
  <c r="AS101" i="39"/>
  <c r="AS71" i="39"/>
  <c r="AU91" i="39"/>
  <c r="AO101" i="39"/>
  <c r="AR41" i="39"/>
  <c r="AP71" i="39"/>
  <c r="AV21" i="39"/>
  <c r="AO71" i="39"/>
  <c r="AT41" i="39"/>
  <c r="AT61" i="39"/>
  <c r="AN31" i="38"/>
  <c r="AU31" i="38"/>
  <c r="AS71" i="38"/>
  <c r="AN71" i="38"/>
  <c r="AT71" i="38"/>
  <c r="AP71" i="38"/>
  <c r="AV31" i="38"/>
  <c r="AX71" i="38"/>
  <c r="AR31" i="38"/>
  <c r="AW31" i="38"/>
  <c r="W113" i="41"/>
  <c r="W169" i="41"/>
  <c r="L193" i="41"/>
  <c r="J169" i="41"/>
  <c r="J17" i="41"/>
  <c r="AA57" i="41"/>
  <c r="K65" i="41"/>
  <c r="V73" i="41"/>
  <c r="L89" i="41"/>
  <c r="U105" i="41"/>
  <c r="V113" i="41"/>
  <c r="U73" i="41"/>
  <c r="K105" i="41"/>
  <c r="L113" i="41"/>
  <c r="V121" i="41"/>
  <c r="J177" i="41"/>
  <c r="W25" i="41"/>
  <c r="L105" i="41"/>
  <c r="U113" i="41"/>
  <c r="J121" i="41"/>
  <c r="L153" i="41"/>
  <c r="V161" i="41"/>
  <c r="L33" i="41"/>
  <c r="AB41" i="41"/>
  <c r="U97" i="41"/>
  <c r="AA105" i="41"/>
  <c r="AC106" i="41" s="1"/>
  <c r="V145" i="41"/>
  <c r="J161" i="41"/>
  <c r="V17" i="41"/>
  <c r="V33" i="41"/>
  <c r="U57" i="41"/>
  <c r="W105" i="41"/>
  <c r="V105" i="41"/>
  <c r="K113" i="41"/>
  <c r="U121" i="41"/>
  <c r="L121" i="41"/>
  <c r="U129" i="41"/>
  <c r="K137" i="41"/>
  <c r="W137" i="41"/>
  <c r="AA137" i="41"/>
  <c r="AC138" i="41"/>
  <c r="W145" i="41"/>
  <c r="L145" i="41"/>
  <c r="W153" i="41"/>
  <c r="L161" i="41"/>
  <c r="W193" i="41"/>
  <c r="J25" i="41"/>
  <c r="V25" i="41"/>
  <c r="J57" i="41"/>
  <c r="W185" i="41"/>
  <c r="AA129" i="41"/>
  <c r="AC130" i="41" s="1"/>
  <c r="AB65" i="41"/>
  <c r="L65" i="41"/>
  <c r="J193" i="41"/>
  <c r="V193" i="41"/>
  <c r="K201" i="41"/>
  <c r="AB25" i="41"/>
  <c r="J33" i="41"/>
  <c r="AB33" i="41"/>
  <c r="U41" i="41"/>
  <c r="L49" i="41"/>
  <c r="L25" i="41"/>
  <c r="W121" i="41"/>
  <c r="W122" i="41"/>
  <c r="D27" i="36" s="1"/>
  <c r="W41" i="41"/>
  <c r="U49" i="41"/>
  <c r="V65" i="41"/>
  <c r="U65" i="41"/>
  <c r="L81" i="41"/>
  <c r="U89" i="41"/>
  <c r="K169" i="41"/>
  <c r="AA169" i="41"/>
  <c r="AC170" i="41"/>
  <c r="W177" i="41"/>
  <c r="V177" i="41"/>
  <c r="L185" i="41"/>
  <c r="AA193" i="41"/>
  <c r="AC194" i="41" s="1"/>
  <c r="K193" i="41"/>
  <c r="J201" i="41"/>
  <c r="V201" i="41"/>
  <c r="U201" i="41"/>
  <c r="L201" i="41"/>
  <c r="AA17" i="41"/>
  <c r="AC57" i="41"/>
  <c r="AA161" i="41"/>
  <c r="AC162" i="41"/>
  <c r="L57" i="41"/>
  <c r="U17" i="41"/>
  <c r="AA33" i="41"/>
  <c r="K57" i="41"/>
  <c r="W57" i="41"/>
  <c r="AA89" i="41"/>
  <c r="AC90" i="41" s="1"/>
  <c r="AA49" i="41"/>
  <c r="L17" i="41"/>
  <c r="K17" i="41"/>
  <c r="W17" i="41"/>
  <c r="K25" i="41"/>
  <c r="AC25" i="41"/>
  <c r="U25" i="41"/>
  <c r="U33" i="41"/>
  <c r="L41" i="41"/>
  <c r="AA185" i="41"/>
  <c r="AC186" i="41"/>
  <c r="K185" i="41"/>
  <c r="U193" i="41"/>
  <c r="AA41" i="41"/>
  <c r="K49" i="41"/>
  <c r="W49" i="41"/>
  <c r="V57" i="41"/>
  <c r="K73" i="41"/>
  <c r="W73" i="41"/>
  <c r="J81" i="41"/>
  <c r="V81" i="41"/>
  <c r="U81" i="41"/>
  <c r="J89" i="41"/>
  <c r="V89" i="41"/>
  <c r="K89" i="41"/>
  <c r="J97" i="41"/>
  <c r="V97" i="41"/>
  <c r="L97" i="41"/>
  <c r="K97" i="41"/>
  <c r="W97" i="41"/>
  <c r="J105" i="41"/>
  <c r="L129" i="41"/>
  <c r="K129" i="41"/>
  <c r="W129" i="41"/>
  <c r="J129" i="41"/>
  <c r="V129" i="41"/>
  <c r="U137" i="41"/>
  <c r="L137" i="41"/>
  <c r="J137" i="41"/>
  <c r="U145" i="41"/>
  <c r="K145" i="41"/>
  <c r="J145" i="41"/>
  <c r="U153" i="41"/>
  <c r="AA153" i="41"/>
  <c r="AC154" i="41"/>
  <c r="K153" i="41"/>
  <c r="J153" i="41"/>
  <c r="V153" i="41"/>
  <c r="U161" i="41"/>
  <c r="K161" i="41"/>
  <c r="L162" i="41"/>
  <c r="C32" i="36" s="1"/>
  <c r="W161" i="41"/>
  <c r="U169" i="41"/>
  <c r="L169" i="41"/>
  <c r="V169" i="41"/>
  <c r="U177" i="41"/>
  <c r="K177" i="41"/>
  <c r="J185" i="41"/>
  <c r="V185" i="41"/>
  <c r="U185" i="41"/>
  <c r="AA201" i="41"/>
  <c r="AC202" i="41"/>
  <c r="W201" i="41"/>
  <c r="AA65" i="41"/>
  <c r="W65" i="41"/>
  <c r="L73" i="41"/>
  <c r="J73" i="41"/>
  <c r="AA121" i="41"/>
  <c r="AC122" i="41" s="1"/>
  <c r="K121" i="41"/>
  <c r="AB17" i="41"/>
  <c r="AC65" i="41"/>
  <c r="AA81" i="41"/>
  <c r="AC82" i="41"/>
  <c r="AC41" i="41"/>
  <c r="AC49" i="41"/>
  <c r="AB49" i="41"/>
  <c r="AB57" i="41"/>
  <c r="AA97" i="41"/>
  <c r="AC98" i="41"/>
  <c r="AA145" i="41"/>
  <c r="AC146" i="41"/>
  <c r="AA177" i="41"/>
  <c r="AC178" i="41"/>
  <c r="AC17" i="41"/>
  <c r="AA73" i="41"/>
  <c r="AC74" i="41" s="1"/>
  <c r="W81" i="41"/>
  <c r="K33" i="41"/>
  <c r="W33" i="41"/>
  <c r="K81" i="41"/>
  <c r="AA113" i="41"/>
  <c r="AC114" i="41" s="1"/>
  <c r="AC33" i="41"/>
  <c r="AA25" i="41"/>
  <c r="K41" i="41"/>
  <c r="J41" i="41"/>
  <c r="V41" i="41"/>
  <c r="J49" i="41"/>
  <c r="V49" i="41"/>
  <c r="J65" i="41"/>
  <c r="W89" i="41"/>
  <c r="J113" i="41"/>
  <c r="L177" i="41"/>
  <c r="V137" i="41"/>
  <c r="AF31" i="40"/>
  <c r="AE41" i="40"/>
  <c r="AC51" i="40"/>
  <c r="AK61" i="40"/>
  <c r="AD121" i="40"/>
  <c r="AD151" i="40"/>
  <c r="AI181" i="40"/>
  <c r="AI191" i="40"/>
  <c r="AF221" i="40"/>
  <c r="AJ211" i="40"/>
  <c r="AE211" i="40"/>
  <c r="AF201" i="40"/>
  <c r="AE161" i="40"/>
  <c r="AC161" i="40"/>
  <c r="AB131" i="40"/>
  <c r="AJ241" i="40"/>
  <c r="AF181" i="40"/>
  <c r="AJ11" i="40"/>
  <c r="AK31" i="40"/>
  <c r="AF41" i="40"/>
  <c r="AE91" i="40"/>
  <c r="AH91" i="40"/>
  <c r="AK91" i="40"/>
  <c r="AH101" i="40"/>
  <c r="AH201" i="40"/>
  <c r="AC191" i="40"/>
  <c r="AB151" i="40"/>
  <c r="AD141" i="40"/>
  <c r="AK101" i="40"/>
  <c r="AJ231" i="40"/>
  <c r="AF171" i="40"/>
  <c r="AD81" i="40"/>
  <c r="AI91" i="40"/>
  <c r="AF61" i="40"/>
  <c r="AC21" i="40"/>
  <c r="AG71" i="40"/>
  <c r="AK181" i="40"/>
  <c r="AI31" i="40"/>
  <c r="AG41" i="40"/>
  <c r="AB51" i="40"/>
  <c r="AH71" i="40"/>
  <c r="AJ81" i="40"/>
  <c r="AG91" i="40"/>
  <c r="AF101" i="40"/>
  <c r="AC121" i="40"/>
  <c r="AC131" i="40"/>
  <c r="AG131" i="40"/>
  <c r="AK131" i="40"/>
  <c r="AC151" i="40"/>
  <c r="AG151" i="40"/>
  <c r="AC171" i="40"/>
  <c r="AD171" i="40"/>
  <c r="AD211" i="40"/>
  <c r="AC221" i="40"/>
  <c r="AC231" i="40"/>
  <c r="AB241" i="40"/>
  <c r="AG11" i="40"/>
  <c r="AF51" i="40"/>
  <c r="AI61" i="40"/>
  <c r="AB61" i="40"/>
  <c r="AI71" i="40"/>
  <c r="AF131" i="40"/>
  <c r="AH41" i="40"/>
  <c r="AD101" i="40"/>
  <c r="AH131" i="40"/>
  <c r="AI41" i="40"/>
  <c r="AC91" i="40"/>
  <c r="AD221" i="40"/>
  <c r="AI141" i="40"/>
  <c r="AI81" i="40"/>
  <c r="AC61" i="40"/>
  <c r="AB91" i="40"/>
  <c r="AK71" i="40"/>
  <c r="AE61" i="40"/>
  <c r="AG51" i="40"/>
  <c r="AG31" i="40"/>
  <c r="AJ161" i="40"/>
  <c r="AH111" i="40"/>
  <c r="AJ101" i="40"/>
  <c r="AB101" i="40"/>
  <c r="AH21" i="40"/>
  <c r="AB31" i="40"/>
  <c r="AJ41" i="40"/>
  <c r="AH31" i="40"/>
  <c r="AC241" i="40"/>
  <c r="AH221" i="40"/>
  <c r="AI211" i="40"/>
  <c r="AE151" i="40"/>
  <c r="AC81" i="40"/>
  <c r="AC41" i="40"/>
  <c r="AK11" i="40"/>
  <c r="AG21" i="40"/>
  <c r="AJ21" i="40"/>
  <c r="AE31" i="40"/>
  <c r="AB41" i="40"/>
  <c r="AH241" i="40"/>
  <c r="AD231" i="40"/>
  <c r="AG191" i="40"/>
  <c r="AH171" i="40"/>
  <c r="AG201" i="40"/>
  <c r="AF161" i="40"/>
  <c r="AJ151" i="40"/>
  <c r="AK81" i="40"/>
  <c r="AC71" i="40"/>
  <c r="AH11" i="40"/>
  <c r="AF21" i="40"/>
  <c r="AJ121" i="40"/>
  <c r="AD21" i="40"/>
  <c r="AF241" i="40"/>
  <c r="AE131" i="40"/>
  <c r="AD91" i="40"/>
  <c r="AD71" i="40"/>
  <c r="AI221" i="40"/>
  <c r="AE11" i="40"/>
  <c r="P151" i="40"/>
  <c r="U161" i="40"/>
  <c r="Y161" i="40"/>
  <c r="W171" i="40"/>
  <c r="V141" i="40"/>
  <c r="U151" i="40"/>
  <c r="Y41" i="40"/>
  <c r="X51" i="40"/>
  <c r="S111" i="40"/>
  <c r="P121" i="40"/>
  <c r="R121" i="40"/>
  <c r="R141" i="40"/>
  <c r="U211" i="40"/>
  <c r="P231" i="40"/>
  <c r="U221" i="40"/>
  <c r="Y211" i="40"/>
  <c r="Y11" i="40"/>
  <c r="V211" i="40"/>
  <c r="P241" i="40"/>
  <c r="T201" i="40"/>
  <c r="T171" i="40"/>
  <c r="X181" i="40"/>
  <c r="U191" i="40"/>
  <c r="V221" i="40"/>
  <c r="Q181" i="40"/>
  <c r="R181" i="40"/>
  <c r="T141" i="40"/>
  <c r="Q61" i="40"/>
  <c r="U91" i="40"/>
  <c r="W161" i="40"/>
  <c r="R201" i="40"/>
  <c r="Y101" i="40"/>
  <c r="T131" i="40"/>
  <c r="V131" i="40"/>
  <c r="R11" i="40"/>
  <c r="X71" i="40"/>
  <c r="R221" i="40"/>
  <c r="X201" i="40"/>
  <c r="S211" i="40"/>
  <c r="Q111" i="40"/>
  <c r="Q101" i="40"/>
  <c r="R131" i="40"/>
  <c r="V71" i="40"/>
  <c r="W31" i="40"/>
  <c r="R71" i="40"/>
  <c r="S161" i="40"/>
  <c r="R231" i="40"/>
  <c r="U241" i="40"/>
  <c r="V241" i="40"/>
  <c r="X221" i="40"/>
  <c r="Y181" i="40"/>
  <c r="X191" i="40"/>
  <c r="T211" i="40"/>
  <c r="Q121" i="40"/>
  <c r="U51" i="40"/>
  <c r="U141" i="40"/>
  <c r="Q221" i="40"/>
  <c r="T11" i="40"/>
  <c r="Q41" i="40"/>
  <c r="T91" i="40"/>
  <c r="R91" i="40"/>
  <c r="X101" i="40"/>
  <c r="X121" i="40"/>
  <c r="W151" i="40"/>
  <c r="Q21" i="40"/>
  <c r="T81" i="40"/>
  <c r="T111" i="40"/>
  <c r="P11" i="40"/>
  <c r="P41" i="40"/>
  <c r="V51" i="40"/>
  <c r="X231" i="40"/>
  <c r="P201" i="40"/>
  <c r="R191" i="40"/>
  <c r="P141" i="40"/>
  <c r="S131" i="40"/>
  <c r="Q31" i="40"/>
  <c r="U41" i="40"/>
  <c r="W51" i="40"/>
  <c r="W71" i="40"/>
  <c r="Y91" i="40"/>
  <c r="P131" i="40"/>
  <c r="W131" i="40"/>
  <c r="S151" i="40"/>
  <c r="V151" i="40"/>
  <c r="X11" i="40"/>
  <c r="Y81" i="40"/>
  <c r="P91" i="40"/>
  <c r="Y131" i="40"/>
  <c r="W141" i="40"/>
  <c r="X171" i="40"/>
  <c r="Q201" i="40"/>
  <c r="Y231" i="40"/>
  <c r="Q231" i="40"/>
  <c r="T231" i="40"/>
  <c r="T241" i="40"/>
  <c r="U181" i="40"/>
  <c r="Q81" i="40"/>
  <c r="W41" i="40"/>
  <c r="S221" i="40"/>
  <c r="T121" i="40"/>
  <c r="R21" i="40"/>
  <c r="Y21" i="40"/>
  <c r="Q11" i="40"/>
  <c r="P51" i="40"/>
  <c r="S201" i="40"/>
  <c r="Q91" i="40"/>
  <c r="V121" i="40"/>
  <c r="U11" i="40"/>
  <c r="X111" i="40"/>
  <c r="Q191" i="40"/>
  <c r="V161" i="40"/>
  <c r="Y221" i="40"/>
  <c r="W221" i="40"/>
  <c r="Q241" i="40"/>
  <c r="U231" i="40"/>
  <c r="X241" i="40"/>
  <c r="V171" i="40"/>
  <c r="P171" i="40"/>
  <c r="T151" i="40"/>
  <c r="Q211" i="40"/>
  <c r="Q161" i="40"/>
  <c r="U131" i="40"/>
  <c r="S101" i="40"/>
  <c r="U121" i="40"/>
  <c r="V111" i="40"/>
  <c r="S31" i="40"/>
  <c r="T41" i="40"/>
  <c r="W81" i="40"/>
  <c r="R41" i="40"/>
  <c r="T181" i="40"/>
  <c r="R61" i="40"/>
  <c r="P61" i="40"/>
  <c r="U71" i="40"/>
  <c r="W201" i="40"/>
  <c r="X211" i="40"/>
  <c r="R51" i="40"/>
  <c r="Y71" i="40"/>
  <c r="W91" i="40"/>
  <c r="R101" i="40"/>
  <c r="P111" i="40"/>
  <c r="Q131" i="40"/>
  <c r="P161" i="40"/>
  <c r="R171" i="40"/>
  <c r="U201" i="40"/>
  <c r="R211" i="40"/>
  <c r="S41" i="40"/>
  <c r="Q71" i="40"/>
  <c r="V81" i="40"/>
  <c r="W111" i="40"/>
  <c r="U171" i="40"/>
  <c r="Y241" i="40"/>
  <c r="S241" i="40"/>
  <c r="S171" i="40"/>
  <c r="Q171" i="40"/>
  <c r="X151" i="40"/>
  <c r="Y201" i="40"/>
  <c r="T161" i="40"/>
  <c r="W121" i="40"/>
  <c r="U101" i="40"/>
  <c r="R81" i="40"/>
  <c r="Y51" i="40"/>
  <c r="T101" i="40"/>
  <c r="S71" i="40"/>
  <c r="U61" i="40"/>
  <c r="S51" i="40"/>
  <c r="X41" i="40"/>
  <c r="W21" i="40"/>
  <c r="S21" i="40"/>
  <c r="V21" i="40"/>
  <c r="W11" i="40"/>
  <c r="X21" i="40"/>
  <c r="V41" i="40"/>
  <c r="T51" i="40"/>
  <c r="P71" i="40"/>
  <c r="U81" i="40"/>
  <c r="X81" i="40"/>
  <c r="X91" i="40"/>
  <c r="V91" i="40"/>
  <c r="W101" i="40"/>
  <c r="Y111" i="40"/>
  <c r="S121" i="40"/>
  <c r="Y191" i="40"/>
  <c r="P21" i="40"/>
  <c r="X131" i="40"/>
  <c r="P181" i="40"/>
  <c r="Q51" i="40"/>
  <c r="V31" i="40"/>
  <c r="Y31" i="40"/>
  <c r="X31" i="40"/>
  <c r="Y121" i="40"/>
  <c r="S181" i="40"/>
  <c r="V181" i="40"/>
  <c r="V231" i="40"/>
  <c r="W241" i="40"/>
  <c r="W231" i="40"/>
  <c r="V191" i="40"/>
  <c r="Y171" i="40"/>
  <c r="R151" i="40"/>
  <c r="X161" i="40"/>
  <c r="S91" i="40"/>
  <c r="S81" i="40"/>
  <c r="Y61" i="40"/>
  <c r="U31" i="40"/>
  <c r="R31" i="40"/>
  <c r="V61" i="40"/>
  <c r="T71" i="40"/>
  <c r="B53" i="40"/>
  <c r="P81" i="40"/>
  <c r="P101" i="40"/>
  <c r="S191" i="40"/>
  <c r="S231" i="40"/>
  <c r="J176" i="40"/>
  <c r="M176" i="40"/>
  <c r="K96" i="40"/>
  <c r="J66" i="40"/>
  <c r="L76" i="40"/>
  <c r="J76" i="40"/>
  <c r="I136" i="40"/>
  <c r="G176" i="40"/>
  <c r="K221" i="40"/>
  <c r="K211" i="40"/>
  <c r="I191" i="40"/>
  <c r="E211" i="40"/>
  <c r="M151" i="40"/>
  <c r="K121" i="40"/>
  <c r="M41" i="40"/>
  <c r="F106" i="40"/>
  <c r="H71" i="40"/>
  <c r="D76" i="40"/>
  <c r="M226" i="40"/>
  <c r="I231" i="40"/>
  <c r="I131" i="40"/>
  <c r="L26" i="40"/>
  <c r="K36" i="40"/>
  <c r="K76" i="40"/>
  <c r="H81" i="40"/>
  <c r="H83" i="40"/>
  <c r="H86" i="40" s="1"/>
  <c r="I116" i="40"/>
  <c r="M146" i="40"/>
  <c r="L141" i="40"/>
  <c r="L145" i="40"/>
  <c r="L146" i="40"/>
  <c r="E176" i="40"/>
  <c r="K176" i="40"/>
  <c r="D226" i="40"/>
  <c r="E246" i="40"/>
  <c r="K246" i="40"/>
  <c r="E241" i="40"/>
  <c r="E231" i="40"/>
  <c r="H241" i="40"/>
  <c r="L221" i="40"/>
  <c r="M191" i="40"/>
  <c r="H191" i="40"/>
  <c r="J191" i="40"/>
  <c r="G171" i="40"/>
  <c r="J181" i="40"/>
  <c r="J151" i="40"/>
  <c r="J141" i="40"/>
  <c r="G211" i="40"/>
  <c r="I216" i="40"/>
  <c r="G151" i="40"/>
  <c r="J161" i="40"/>
  <c r="G111" i="40"/>
  <c r="M101" i="40"/>
  <c r="G121" i="40"/>
  <c r="I141" i="40"/>
  <c r="K83" i="40"/>
  <c r="K86" i="40"/>
  <c r="L136" i="40"/>
  <c r="I51" i="40"/>
  <c r="L126" i="40"/>
  <c r="F91" i="40"/>
  <c r="J11" i="40"/>
  <c r="L181" i="40"/>
  <c r="E131" i="40"/>
  <c r="J111" i="40"/>
  <c r="G91" i="40"/>
  <c r="J71" i="40"/>
  <c r="L41" i="40"/>
  <c r="G16" i="40"/>
  <c r="M11" i="40"/>
  <c r="I14" i="40"/>
  <c r="I16" i="40" s="1"/>
  <c r="M36" i="40"/>
  <c r="G46" i="40"/>
  <c r="M76" i="40"/>
  <c r="L86" i="40"/>
  <c r="K106" i="40"/>
  <c r="M126" i="40"/>
  <c r="E151" i="40"/>
  <c r="E153" i="40"/>
  <c r="E156" i="40"/>
  <c r="H211" i="40"/>
  <c r="J196" i="40"/>
  <c r="J211" i="40"/>
  <c r="K151" i="40"/>
  <c r="M121" i="40"/>
  <c r="I101" i="40"/>
  <c r="K71" i="40"/>
  <c r="E61" i="40"/>
  <c r="E91" i="40"/>
  <c r="K41" i="40"/>
  <c r="L21" i="40"/>
  <c r="L71" i="40"/>
  <c r="D121" i="40"/>
  <c r="I221" i="40"/>
  <c r="H161" i="40"/>
  <c r="F16" i="40"/>
  <c r="H16" i="40"/>
  <c r="K26" i="40"/>
  <c r="D36" i="40"/>
  <c r="J36" i="40"/>
  <c r="H43" i="40"/>
  <c r="H46" i="40"/>
  <c r="H41" i="40"/>
  <c r="F54" i="40"/>
  <c r="J146" i="40"/>
  <c r="G216" i="40"/>
  <c r="M26" i="40"/>
  <c r="J31" i="40"/>
  <c r="L31" i="40"/>
  <c r="F36" i="40"/>
  <c r="H56" i="40"/>
  <c r="J61" i="40"/>
  <c r="I126" i="40"/>
  <c r="H136" i="40"/>
  <c r="L131" i="40"/>
  <c r="G146" i="40"/>
  <c r="G186" i="40"/>
  <c r="D196" i="40"/>
  <c r="M246" i="40"/>
  <c r="I106" i="40"/>
  <c r="G106" i="40"/>
  <c r="I146" i="40"/>
  <c r="G156" i="40"/>
  <c r="K196" i="40"/>
  <c r="I206" i="40"/>
  <c r="E23" i="40"/>
  <c r="E26" i="40"/>
  <c r="E21" i="40"/>
  <c r="H21" i="40"/>
  <c r="H23" i="40"/>
  <c r="H26" i="40"/>
  <c r="I154" i="40"/>
  <c r="I156" i="40"/>
  <c r="I151" i="40"/>
  <c r="K61" i="40"/>
  <c r="H31" i="40"/>
  <c r="L13" i="40"/>
  <c r="L16" i="40" s="1"/>
  <c r="L11" i="40"/>
  <c r="K16" i="40"/>
  <c r="D66" i="40"/>
  <c r="I64" i="40"/>
  <c r="I66" i="40"/>
  <c r="I61" i="40"/>
  <c r="K146" i="40"/>
  <c r="E181" i="40"/>
  <c r="H181" i="40"/>
  <c r="F161" i="40"/>
  <c r="K111" i="40"/>
  <c r="G141" i="40"/>
  <c r="E41" i="40"/>
  <c r="F31" i="40"/>
  <c r="M21" i="40"/>
  <c r="G11" i="40"/>
  <c r="D56" i="40"/>
  <c r="J125" i="40"/>
  <c r="J126" i="40"/>
  <c r="H11" i="40"/>
  <c r="F181" i="40"/>
  <c r="F11" i="40"/>
  <c r="D23" i="40"/>
  <c r="D26" i="40" s="1"/>
  <c r="D21" i="40"/>
  <c r="J23" i="40"/>
  <c r="J26" i="40"/>
  <c r="J21" i="40"/>
  <c r="F24" i="40"/>
  <c r="F26" i="40" s="1"/>
  <c r="I24" i="40"/>
  <c r="I26" i="40" s="1"/>
  <c r="I21" i="40"/>
  <c r="L51" i="40"/>
  <c r="L61" i="40"/>
  <c r="L65" i="40"/>
  <c r="I74" i="40"/>
  <c r="I76" i="40" s="1"/>
  <c r="I71" i="40"/>
  <c r="E86" i="40"/>
  <c r="J84" i="40"/>
  <c r="J86" i="40" s="1"/>
  <c r="M84" i="40"/>
  <c r="M86" i="40" s="1"/>
  <c r="M81" i="40"/>
  <c r="I43" i="40"/>
  <c r="I46" i="40"/>
  <c r="I41" i="40"/>
  <c r="M63" i="40"/>
  <c r="M66" i="40" s="1"/>
  <c r="M61" i="40"/>
  <c r="G74" i="40"/>
  <c r="G76" i="40"/>
  <c r="G71" i="40"/>
  <c r="E75" i="40"/>
  <c r="E76" i="40" s="1"/>
  <c r="E71" i="40"/>
  <c r="J93" i="40"/>
  <c r="J96" i="40"/>
  <c r="J91" i="40"/>
  <c r="K101" i="40"/>
  <c r="D31" i="40"/>
  <c r="K136" i="40"/>
  <c r="E33" i="40"/>
  <c r="E36" i="40"/>
  <c r="E31" i="40"/>
  <c r="K66" i="40"/>
  <c r="L66" i="40"/>
  <c r="J121" i="40"/>
  <c r="H223" i="40"/>
  <c r="H226" i="40"/>
  <c r="H221" i="40"/>
  <c r="K241" i="40"/>
  <c r="G201" i="40"/>
  <c r="M111" i="40"/>
  <c r="M161" i="40"/>
  <c r="G61" i="40"/>
  <c r="F66" i="40"/>
  <c r="L56" i="40"/>
  <c r="F41" i="40"/>
  <c r="K21" i="40"/>
  <c r="D61" i="40"/>
  <c r="E16" i="40"/>
  <c r="K11" i="40"/>
  <c r="G25" i="40"/>
  <c r="G26" i="40" s="1"/>
  <c r="G21" i="40"/>
  <c r="E46" i="40"/>
  <c r="E53" i="40"/>
  <c r="E56" i="40" s="1"/>
  <c r="E51" i="40"/>
  <c r="H51" i="40"/>
  <c r="K56" i="40"/>
  <c r="J55" i="40"/>
  <c r="J56" i="40"/>
  <c r="J51" i="40"/>
  <c r="J116" i="40"/>
  <c r="M116" i="40"/>
  <c r="K116" i="40"/>
  <c r="F115" i="40"/>
  <c r="F116" i="40"/>
  <c r="F111" i="40"/>
  <c r="K186" i="40"/>
  <c r="J134" i="40"/>
  <c r="J136" i="40"/>
  <c r="J131" i="40"/>
  <c r="AG41" i="39"/>
  <c r="AH51" i="39"/>
  <c r="AF121" i="39"/>
  <c r="AB171" i="39"/>
  <c r="AC181" i="39"/>
  <c r="AD11" i="39"/>
  <c r="AI31" i="39"/>
  <c r="AH41" i="39"/>
  <c r="AD41" i="39"/>
  <c r="AE51" i="39"/>
  <c r="AH61" i="39"/>
  <c r="AG71" i="39"/>
  <c r="AI81" i="39"/>
  <c r="AK111" i="39"/>
  <c r="AE111" i="39"/>
  <c r="AG111" i="39"/>
  <c r="AD161" i="39"/>
  <c r="AH211" i="39"/>
  <c r="AC41" i="39"/>
  <c r="AJ131" i="39"/>
  <c r="AK141" i="39"/>
  <c r="AJ181" i="39"/>
  <c r="AB191" i="39"/>
  <c r="AD221" i="39"/>
  <c r="AH181" i="39"/>
  <c r="AI181" i="39"/>
  <c r="AF141" i="39"/>
  <c r="AJ121" i="39"/>
  <c r="AG31" i="39"/>
  <c r="AJ31" i="39"/>
  <c r="AF21" i="39"/>
  <c r="AH201" i="39"/>
  <c r="AE191" i="39"/>
  <c r="AH91" i="39"/>
  <c r="AG61" i="39"/>
  <c r="AF11" i="39"/>
  <c r="AI11" i="39"/>
  <c r="AE41" i="39"/>
  <c r="AG81" i="39"/>
  <c r="AK91" i="39"/>
  <c r="AC101" i="39"/>
  <c r="AH101" i="39"/>
  <c r="AJ151" i="39"/>
  <c r="AJ161" i="39"/>
  <c r="AG191" i="39"/>
  <c r="AI71" i="39"/>
  <c r="AK121" i="39"/>
  <c r="AI131" i="39"/>
  <c r="AE181" i="39"/>
  <c r="AJ21" i="39"/>
  <c r="AK31" i="39"/>
  <c r="AI101" i="39"/>
  <c r="AH121" i="39"/>
  <c r="AE141" i="39"/>
  <c r="AD151" i="39"/>
  <c r="AI231" i="39"/>
  <c r="AB181" i="39"/>
  <c r="AE61" i="39"/>
  <c r="AI91" i="39"/>
  <c r="AB21" i="39"/>
  <c r="AC31" i="39"/>
  <c r="AJ41" i="39"/>
  <c r="AB51" i="39"/>
  <c r="AJ51" i="39"/>
  <c r="AC81" i="39"/>
  <c r="AJ81" i="39"/>
  <c r="AE201" i="39"/>
  <c r="AC211" i="39"/>
  <c r="AJ221" i="39"/>
  <c r="AG221" i="39"/>
  <c r="AG171" i="39"/>
  <c r="AE231" i="39"/>
  <c r="AD241" i="39"/>
  <c r="AB241" i="39"/>
  <c r="AF221" i="39"/>
  <c r="AJ201" i="39"/>
  <c r="AF41" i="39"/>
  <c r="AI21" i="39"/>
  <c r="AJ71" i="39"/>
  <c r="AH11" i="39"/>
  <c r="AD71" i="39"/>
  <c r="AE101" i="39"/>
  <c r="AB11" i="39"/>
  <c r="AG231" i="39"/>
  <c r="AC221" i="39"/>
  <c r="AD211" i="39"/>
  <c r="AH111" i="39"/>
  <c r="AE211" i="39"/>
  <c r="AG141" i="39"/>
  <c r="AI51" i="39"/>
  <c r="AB71" i="39"/>
  <c r="AK51" i="39"/>
  <c r="AJ11" i="39"/>
  <c r="AJ241" i="39"/>
  <c r="AE81" i="39"/>
  <c r="AH141" i="39"/>
  <c r="AF61" i="39"/>
  <c r="AJ231" i="39"/>
  <c r="AD231" i="39"/>
  <c r="AF201" i="39"/>
  <c r="AD201" i="39"/>
  <c r="AC171" i="39"/>
  <c r="AG151" i="39"/>
  <c r="AE171" i="39"/>
  <c r="AJ141" i="39"/>
  <c r="AB121" i="39"/>
  <c r="AB101" i="39"/>
  <c r="AD91" i="39"/>
  <c r="AJ91" i="39"/>
  <c r="AH81" i="39"/>
  <c r="AB151" i="39"/>
  <c r="AE151" i="39"/>
  <c r="AC61" i="39"/>
  <c r="AE121" i="39"/>
  <c r="AK71" i="39"/>
  <c r="AE21" i="39"/>
  <c r="AE91" i="39"/>
  <c r="AC51" i="39"/>
  <c r="AH31" i="39"/>
  <c r="AH131" i="39"/>
  <c r="AK11" i="39"/>
  <c r="AC21" i="39"/>
  <c r="AB41" i="39"/>
  <c r="AG161" i="39"/>
  <c r="AI171" i="39"/>
  <c r="AH221" i="39"/>
  <c r="AG241" i="39"/>
  <c r="AE241" i="39"/>
  <c r="AG211" i="39"/>
  <c r="AB201" i="39"/>
  <c r="AJ191" i="39"/>
  <c r="AK221" i="39"/>
  <c r="AD181" i="39"/>
  <c r="AG181" i="39"/>
  <c r="AD171" i="39"/>
  <c r="AB161" i="39"/>
  <c r="AC151" i="39"/>
  <c r="AI141" i="39"/>
  <c r="AD131" i="39"/>
  <c r="AF91" i="39"/>
  <c r="AD81" i="39"/>
  <c r="AK131" i="39"/>
  <c r="AE31" i="39"/>
  <c r="AG11" i="39"/>
  <c r="AC111" i="39"/>
  <c r="AJ111" i="39"/>
  <c r="AF71" i="39"/>
  <c r="AF31" i="39"/>
  <c r="AG51" i="39"/>
  <c r="AH71" i="39"/>
  <c r="AG91" i="39"/>
  <c r="R91" i="39"/>
  <c r="T121" i="39"/>
  <c r="R11" i="39"/>
  <c r="X11" i="39"/>
  <c r="P141" i="39"/>
  <c r="X131" i="39"/>
  <c r="V41" i="39"/>
  <c r="P71" i="39"/>
  <c r="T141" i="39"/>
  <c r="T201" i="39"/>
  <c r="V191" i="39"/>
  <c r="W191" i="39"/>
  <c r="R181" i="39"/>
  <c r="U181" i="39"/>
  <c r="P81" i="39"/>
  <c r="U51" i="39"/>
  <c r="Q61" i="39"/>
  <c r="W11" i="39"/>
  <c r="Q91" i="39"/>
  <c r="T11" i="39"/>
  <c r="U11" i="39"/>
  <c r="R61" i="39"/>
  <c r="Y81" i="39"/>
  <c r="S21" i="39"/>
  <c r="U41" i="39"/>
  <c r="W41" i="39"/>
  <c r="T71" i="39"/>
  <c r="X161" i="39"/>
  <c r="X241" i="39"/>
  <c r="V221" i="39"/>
  <c r="R191" i="39"/>
  <c r="S11" i="39"/>
  <c r="Y11" i="39"/>
  <c r="X21" i="39"/>
  <c r="Q11" i="39"/>
  <c r="V21" i="39"/>
  <c r="P11" i="39"/>
  <c r="P221" i="39"/>
  <c r="Q201" i="39"/>
  <c r="W51" i="39"/>
  <c r="S131" i="39"/>
  <c r="Q151" i="39"/>
  <c r="T171" i="39"/>
  <c r="Q181" i="39"/>
  <c r="Q71" i="39"/>
  <c r="Y91" i="39"/>
  <c r="V121" i="39"/>
  <c r="Y161" i="39"/>
  <c r="S171" i="39"/>
  <c r="X231" i="39"/>
  <c r="Q81" i="39"/>
  <c r="Q121" i="39"/>
  <c r="V141" i="39"/>
  <c r="X171" i="39"/>
  <c r="Y191" i="39"/>
  <c r="R201" i="39"/>
  <c r="Q241" i="39"/>
  <c r="V161" i="39"/>
  <c r="P41" i="39"/>
  <c r="S41" i="39"/>
  <c r="S61" i="39"/>
  <c r="X71" i="39"/>
  <c r="X91" i="39"/>
  <c r="U101" i="39"/>
  <c r="X101" i="39"/>
  <c r="R141" i="39"/>
  <c r="W151" i="39"/>
  <c r="Y181" i="39"/>
  <c r="R241" i="39"/>
  <c r="W211" i="39"/>
  <c r="U31" i="39"/>
  <c r="V51" i="39"/>
  <c r="V61" i="39"/>
  <c r="P21" i="39"/>
  <c r="S81" i="39"/>
  <c r="V91" i="39"/>
  <c r="U91" i="39"/>
  <c r="Q101" i="39"/>
  <c r="U151" i="39"/>
  <c r="T191" i="39"/>
  <c r="S241" i="39"/>
  <c r="U241" i="39"/>
  <c r="U231" i="39"/>
  <c r="T221" i="39"/>
  <c r="S161" i="39"/>
  <c r="U211" i="39"/>
  <c r="T151" i="39"/>
  <c r="P101" i="39"/>
  <c r="T81" i="39"/>
  <c r="U131" i="39"/>
  <c r="Q51" i="39"/>
  <c r="X61" i="39"/>
  <c r="S31" i="39"/>
  <c r="Q111" i="39"/>
  <c r="Q41" i="39"/>
  <c r="T41" i="39"/>
  <c r="Y51" i="39"/>
  <c r="R51" i="39"/>
  <c r="X51" i="39"/>
  <c r="V81" i="39"/>
  <c r="S91" i="39"/>
  <c r="R101" i="39"/>
  <c r="Y121" i="39"/>
  <c r="Y131" i="39"/>
  <c r="U141" i="39"/>
  <c r="V151" i="39"/>
  <c r="R151" i="39"/>
  <c r="R161" i="39"/>
  <c r="Y221" i="39"/>
  <c r="V231" i="39"/>
  <c r="S231" i="39"/>
  <c r="Q231" i="39"/>
  <c r="R211" i="39"/>
  <c r="R171" i="39"/>
  <c r="Y171" i="39"/>
  <c r="Q191" i="39"/>
  <c r="S181" i="39"/>
  <c r="P161" i="39"/>
  <c r="X111" i="39"/>
  <c r="Y151" i="39"/>
  <c r="V131" i="39"/>
  <c r="Q131" i="39"/>
  <c r="X121" i="39"/>
  <c r="R31" i="39"/>
  <c r="Y41" i="39"/>
  <c r="X31" i="39"/>
  <c r="Q171" i="39"/>
  <c r="X141" i="39"/>
  <c r="U71" i="39"/>
  <c r="Y71" i="39"/>
  <c r="W21" i="39"/>
  <c r="P51" i="39"/>
  <c r="T91" i="39"/>
  <c r="S111" i="39"/>
  <c r="S121" i="39"/>
  <c r="T131" i="39"/>
  <c r="W131" i="39"/>
  <c r="Q141" i="39"/>
  <c r="W141" i="39"/>
  <c r="X181" i="39"/>
  <c r="P191" i="39"/>
  <c r="S211" i="39"/>
  <c r="R231" i="39"/>
  <c r="T241" i="39"/>
  <c r="X201" i="39"/>
  <c r="T101" i="39"/>
  <c r="Y31" i="39"/>
  <c r="I33" i="39"/>
  <c r="I36" i="39" s="1"/>
  <c r="I31" i="39"/>
  <c r="K44" i="39"/>
  <c r="K46" i="39"/>
  <c r="K41" i="39"/>
  <c r="G53" i="39"/>
  <c r="G56" i="39" s="1"/>
  <c r="G51" i="39"/>
  <c r="K53" i="39"/>
  <c r="K56" i="39"/>
  <c r="K51" i="39"/>
  <c r="E55" i="39"/>
  <c r="E56" i="39" s="1"/>
  <c r="E51" i="39"/>
  <c r="I55" i="39"/>
  <c r="I56" i="39" s="1"/>
  <c r="I51" i="39"/>
  <c r="G63" i="39"/>
  <c r="G66" i="39"/>
  <c r="G61" i="39"/>
  <c r="D73" i="39"/>
  <c r="D76" i="39" s="1"/>
  <c r="D71" i="39"/>
  <c r="H75" i="39"/>
  <c r="H76" i="39"/>
  <c r="H71" i="39"/>
  <c r="I84" i="39"/>
  <c r="I86" i="39" s="1"/>
  <c r="I81" i="39"/>
  <c r="G85" i="39"/>
  <c r="G86" i="39"/>
  <c r="G81" i="39"/>
  <c r="J133" i="39"/>
  <c r="J136" i="39" s="1"/>
  <c r="J131" i="39"/>
  <c r="E135" i="39"/>
  <c r="E136" i="39"/>
  <c r="E131" i="39"/>
  <c r="M135" i="39"/>
  <c r="M136" i="39" s="1"/>
  <c r="M131" i="39"/>
  <c r="J144" i="39"/>
  <c r="J146" i="39"/>
  <c r="J141" i="39"/>
  <c r="D154" i="39"/>
  <c r="D151" i="39"/>
  <c r="H154" i="39"/>
  <c r="H156" i="39" s="1"/>
  <c r="H151" i="39"/>
  <c r="L183" i="39"/>
  <c r="L181" i="39"/>
  <c r="F185" i="39"/>
  <c r="F181" i="39"/>
  <c r="H193" i="39"/>
  <c r="H196" i="39"/>
  <c r="H191" i="39"/>
  <c r="E196" i="39"/>
  <c r="H204" i="39"/>
  <c r="H206" i="39"/>
  <c r="H201" i="39"/>
  <c r="L204" i="39"/>
  <c r="L206" i="39" s="1"/>
  <c r="L201" i="39"/>
  <c r="F205" i="39"/>
  <c r="F206" i="39"/>
  <c r="F201" i="39"/>
  <c r="I214" i="39"/>
  <c r="I216" i="39" s="1"/>
  <c r="I211" i="39"/>
  <c r="G215" i="39"/>
  <c r="G216" i="39" s="1"/>
  <c r="G211" i="39"/>
  <c r="K215" i="39"/>
  <c r="K216" i="39"/>
  <c r="K211" i="39"/>
  <c r="I225" i="39"/>
  <c r="I226" i="39" s="1"/>
  <c r="I221" i="39"/>
  <c r="E231" i="39"/>
  <c r="M211" i="39"/>
  <c r="E216" i="39"/>
  <c r="D191" i="39"/>
  <c r="I201" i="39"/>
  <c r="D141" i="39"/>
  <c r="L121" i="39"/>
  <c r="J151" i="39"/>
  <c r="K141" i="39"/>
  <c r="H91" i="39"/>
  <c r="J66" i="39"/>
  <c r="L111" i="39"/>
  <c r="H11" i="39"/>
  <c r="I165" i="39"/>
  <c r="I166" i="39" s="1"/>
  <c r="G131" i="39"/>
  <c r="E246" i="39"/>
  <c r="K221" i="39"/>
  <c r="G196" i="39"/>
  <c r="L141" i="39"/>
  <c r="G141" i="39"/>
  <c r="F151" i="39"/>
  <c r="G136" i="39"/>
  <c r="K21" i="39"/>
  <c r="G41" i="39"/>
  <c r="F11" i="39"/>
  <c r="I41" i="39"/>
  <c r="F211" i="39"/>
  <c r="G223" i="39"/>
  <c r="G226" i="39"/>
  <c r="K161" i="39"/>
  <c r="I131" i="39"/>
  <c r="M41" i="39"/>
  <c r="D61" i="39"/>
  <c r="D63" i="39"/>
  <c r="D66" i="39"/>
  <c r="L96" i="39"/>
  <c r="D166" i="39"/>
  <c r="F176" i="39"/>
  <c r="D186" i="39"/>
  <c r="F186" i="39"/>
  <c r="E184" i="39"/>
  <c r="E181" i="39"/>
  <c r="I191" i="39"/>
  <c r="I193" i="39"/>
  <c r="I196" i="39" s="1"/>
  <c r="H246" i="39"/>
  <c r="F231" i="39"/>
  <c r="E191" i="39"/>
  <c r="K181" i="39"/>
  <c r="I151" i="39"/>
  <c r="L146" i="39"/>
  <c r="D146" i="39"/>
  <c r="M106" i="39"/>
  <c r="J41" i="39"/>
  <c r="F46" i="39"/>
  <c r="L76" i="39"/>
  <c r="M56" i="39"/>
  <c r="G46" i="39"/>
  <c r="D51" i="39"/>
  <c r="G181" i="39"/>
  <c r="D241" i="39"/>
  <c r="G71" i="39"/>
  <c r="L16" i="39"/>
  <c r="G36" i="39"/>
  <c r="E66" i="39"/>
  <c r="I66" i="39"/>
  <c r="H66" i="39"/>
  <c r="J71" i="39"/>
  <c r="J75" i="39"/>
  <c r="J76" i="39"/>
  <c r="K86" i="39"/>
  <c r="M86" i="39"/>
  <c r="E96" i="39"/>
  <c r="L116" i="39"/>
  <c r="I136" i="39"/>
  <c r="D156" i="39"/>
  <c r="K226" i="39"/>
  <c r="E226" i="39"/>
  <c r="J241" i="39"/>
  <c r="L186" i="39"/>
  <c r="E151" i="39"/>
  <c r="E106" i="39"/>
  <c r="M121" i="39"/>
  <c r="M71" i="39"/>
  <c r="D46" i="39"/>
  <c r="H43" i="39"/>
  <c r="H46" i="39"/>
  <c r="H41" i="39"/>
  <c r="L46" i="39"/>
  <c r="F53" i="39"/>
  <c r="F56" i="39"/>
  <c r="F51" i="39"/>
  <c r="K76" i="39"/>
  <c r="M96" i="39"/>
  <c r="D106" i="39"/>
  <c r="E116" i="39"/>
  <c r="M111" i="39"/>
  <c r="E156" i="39"/>
  <c r="I156" i="39"/>
  <c r="J161" i="39"/>
  <c r="M166" i="39"/>
  <c r="D176" i="39"/>
  <c r="I176" i="39"/>
  <c r="E186" i="39"/>
  <c r="J186" i="39"/>
  <c r="L236" i="39"/>
  <c r="I246" i="39"/>
  <c r="L246" i="39"/>
  <c r="F196" i="39"/>
  <c r="H126" i="39"/>
  <c r="J206" i="39"/>
  <c r="F216" i="39"/>
  <c r="I23" i="39"/>
  <c r="I26" i="39" s="1"/>
  <c r="I21" i="39"/>
  <c r="E241" i="39"/>
  <c r="E221" i="39"/>
  <c r="I171" i="39"/>
  <c r="H141" i="39"/>
  <c r="J163" i="39"/>
  <c r="J166" i="39"/>
  <c r="H101" i="39"/>
  <c r="H81" i="39"/>
  <c r="M81" i="39"/>
  <c r="I121" i="39"/>
  <c r="K31" i="39"/>
  <c r="M33" i="39"/>
  <c r="M36" i="39" s="1"/>
  <c r="E31" i="39"/>
  <c r="G21" i="39"/>
  <c r="M115" i="39"/>
  <c r="M116" i="39" s="1"/>
  <c r="H111" i="39"/>
  <c r="M91" i="39"/>
  <c r="K91" i="39"/>
  <c r="D11" i="39"/>
  <c r="M21" i="39"/>
  <c r="E161" i="39"/>
  <c r="L131" i="39"/>
  <c r="K81" i="39"/>
  <c r="H241" i="39"/>
  <c r="F141" i="39"/>
  <c r="G31" i="39"/>
  <c r="E16" i="39"/>
  <c r="M241" i="39"/>
  <c r="F241" i="39"/>
  <c r="J231" i="39"/>
  <c r="D171" i="39"/>
  <c r="J111" i="39"/>
  <c r="J91" i="39"/>
  <c r="F101" i="39"/>
  <c r="F81" i="39"/>
  <c r="E81" i="39"/>
  <c r="L151" i="39"/>
  <c r="I61" i="39"/>
  <c r="I71" i="39"/>
  <c r="L11" i="39"/>
  <c r="J11" i="39"/>
  <c r="I93" i="39"/>
  <c r="I96" i="39" s="1"/>
  <c r="I91" i="39"/>
  <c r="AI31" i="38"/>
  <c r="AB31" i="38"/>
  <c r="AJ31" i="38"/>
  <c r="AE71" i="38"/>
  <c r="AH31" i="38"/>
  <c r="AE31" i="38"/>
  <c r="AI71" i="38"/>
  <c r="AH71" i="38"/>
  <c r="AB71" i="38"/>
  <c r="AJ71" i="38"/>
  <c r="AF71" i="38"/>
  <c r="AK31" i="38"/>
  <c r="AF31" i="38"/>
  <c r="AD71" i="38"/>
  <c r="AC31" i="38"/>
  <c r="AD31" i="38"/>
  <c r="AK71" i="38"/>
  <c r="P71" i="38"/>
  <c r="Z71" i="38" s="1"/>
  <c r="Y71" i="38"/>
  <c r="S71" i="38"/>
  <c r="W71" i="38"/>
  <c r="W31" i="38"/>
  <c r="S31" i="38"/>
  <c r="Q31" i="38"/>
  <c r="P31" i="38"/>
  <c r="U71" i="38"/>
  <c r="Q71" i="38"/>
  <c r="X31" i="38"/>
  <c r="R31" i="38"/>
  <c r="M54" i="38"/>
  <c r="M56" i="38" s="1"/>
  <c r="H215" i="38"/>
  <c r="H216" i="38" s="1"/>
  <c r="F196" i="38"/>
  <c r="H43" i="38"/>
  <c r="H56" i="38"/>
  <c r="F165" i="38"/>
  <c r="E173" i="38"/>
  <c r="E176" i="38"/>
  <c r="G183" i="38"/>
  <c r="G186" i="38"/>
  <c r="J213" i="38"/>
  <c r="E215" i="38"/>
  <c r="E216" i="38" s="1"/>
  <c r="F226" i="38"/>
  <c r="J223" i="38"/>
  <c r="J226" i="38"/>
  <c r="I31" i="38"/>
  <c r="L45" i="38"/>
  <c r="L46" i="38" s="1"/>
  <c r="E225" i="38"/>
  <c r="E226" i="38" s="1"/>
  <c r="M95" i="38"/>
  <c r="M96" i="38"/>
  <c r="M13" i="38"/>
  <c r="M16" i="38"/>
  <c r="L23" i="38"/>
  <c r="L26" i="38"/>
  <c r="M133" i="38"/>
  <c r="G134" i="38"/>
  <c r="G136" i="38" s="1"/>
  <c r="G143" i="38"/>
  <c r="G146" i="38" s="1"/>
  <c r="I145" i="38"/>
  <c r="I146" i="38" s="1"/>
  <c r="H163" i="38"/>
  <c r="H166" i="38" s="1"/>
  <c r="M164" i="38"/>
  <c r="M166" i="38" s="1"/>
  <c r="K53" i="38"/>
  <c r="K56" i="38" s="1"/>
  <c r="D173" i="38"/>
  <c r="D176" i="38" s="1"/>
  <c r="J176" i="38"/>
  <c r="K203" i="38"/>
  <c r="K206" i="38"/>
  <c r="F204" i="38"/>
  <c r="F206" i="38"/>
  <c r="L246" i="38"/>
  <c r="K246" i="38"/>
  <c r="I166" i="38"/>
  <c r="L154" i="38"/>
  <c r="L156" i="38"/>
  <c r="E156" i="38"/>
  <c r="E54" i="38"/>
  <c r="E56" i="38" s="1"/>
  <c r="E23" i="38"/>
  <c r="E26" i="38" s="1"/>
  <c r="I23" i="38"/>
  <c r="I26" i="38" s="1"/>
  <c r="M23" i="38"/>
  <c r="M26" i="38" s="1"/>
  <c r="G33" i="38"/>
  <c r="G36" i="38" s="1"/>
  <c r="G31" i="38"/>
  <c r="K33" i="38"/>
  <c r="K31" i="38"/>
  <c r="D66" i="38"/>
  <c r="D71" i="38"/>
  <c r="D75" i="38"/>
  <c r="D96" i="38"/>
  <c r="F114" i="38"/>
  <c r="F116" i="38" s="1"/>
  <c r="E126" i="38"/>
  <c r="L134" i="38"/>
  <c r="L136" i="38" s="1"/>
  <c r="F135" i="38"/>
  <c r="F136" i="38" s="1"/>
  <c r="L144" i="38"/>
  <c r="J146" i="38"/>
  <c r="F155" i="38"/>
  <c r="F156" i="38"/>
  <c r="J155" i="38"/>
  <c r="H245" i="38"/>
  <c r="H246" i="38"/>
  <c r="H106" i="38"/>
  <c r="H46" i="38"/>
  <c r="F46" i="38"/>
  <c r="K46" i="38"/>
  <c r="J66" i="38"/>
  <c r="F66" i="38"/>
  <c r="G76" i="38"/>
  <c r="I86" i="38"/>
  <c r="G106" i="38"/>
  <c r="G116" i="38"/>
  <c r="D126" i="38"/>
  <c r="G126" i="38"/>
  <c r="E136" i="38"/>
  <c r="L146" i="38"/>
  <c r="H186" i="38"/>
  <c r="L206" i="38"/>
  <c r="G236" i="38"/>
  <c r="J196" i="38"/>
  <c r="G176" i="38"/>
  <c r="F96" i="38"/>
  <c r="H66" i="38"/>
  <c r="L86" i="38"/>
  <c r="H31" i="38"/>
  <c r="M44" i="38"/>
  <c r="M46" i="38" s="1"/>
  <c r="I216" i="38"/>
  <c r="G216" i="38"/>
  <c r="L214" i="38"/>
  <c r="L216" i="38"/>
  <c r="I106" i="38"/>
  <c r="J86" i="38"/>
  <c r="K66" i="38"/>
  <c r="L236" i="38"/>
  <c r="K176" i="38"/>
  <c r="H16" i="38"/>
  <c r="K76" i="38"/>
  <c r="M125" i="38"/>
  <c r="M126" i="38" s="1"/>
  <c r="D23" i="38"/>
  <c r="D26" i="38" s="1"/>
  <c r="K25" i="38"/>
  <c r="K26" i="38" s="1"/>
  <c r="F35" i="38"/>
  <c r="F36" i="38" s="1"/>
  <c r="F31" i="38"/>
  <c r="E44" i="38"/>
  <c r="E46" i="38" s="1"/>
  <c r="F123" i="38"/>
  <c r="F126" i="38"/>
  <c r="H133" i="38"/>
  <c r="H136" i="38"/>
  <c r="J15" i="38"/>
  <c r="J16" i="38"/>
  <c r="L35" i="38"/>
  <c r="L36" i="38"/>
  <c r="L31" i="38"/>
  <c r="G53" i="38"/>
  <c r="G56" i="38" s="1"/>
  <c r="J55" i="38"/>
  <c r="J56" i="38" s="1"/>
  <c r="E66" i="38"/>
  <c r="H96" i="38"/>
  <c r="I113" i="38"/>
  <c r="I116" i="38" s="1"/>
  <c r="M113" i="38"/>
  <c r="M116" i="38" s="1"/>
  <c r="D144" i="38"/>
  <c r="D146" i="38" s="1"/>
  <c r="E196" i="38"/>
  <c r="J216" i="38"/>
  <c r="J246" i="38"/>
  <c r="F16" i="38"/>
  <c r="H71" i="38"/>
  <c r="G71" i="38"/>
  <c r="J206" i="38"/>
  <c r="K124" i="38"/>
  <c r="K126" i="38" s="1"/>
  <c r="I44" i="38"/>
  <c r="I46" i="38" s="1"/>
  <c r="G63" i="38"/>
  <c r="G66" i="38" s="1"/>
  <c r="L63" i="38"/>
  <c r="L66" i="38" s="1"/>
  <c r="G84" i="38"/>
  <c r="G86" i="38" s="1"/>
  <c r="G93" i="38"/>
  <c r="G96" i="38" s="1"/>
  <c r="J103" i="38"/>
  <c r="J106" i="38" s="1"/>
  <c r="I125" i="38"/>
  <c r="I126" i="38" s="1"/>
  <c r="D153" i="38"/>
  <c r="D35" i="38"/>
  <c r="D36" i="38"/>
  <c r="D31" i="38"/>
  <c r="F55" i="38"/>
  <c r="F56" i="38" s="1"/>
  <c r="M66" i="38"/>
  <c r="E75" i="38"/>
  <c r="E76" i="38" s="1"/>
  <c r="E71" i="38"/>
  <c r="E103" i="38"/>
  <c r="E106" i="38"/>
  <c r="K143" i="38"/>
  <c r="K146" i="38"/>
  <c r="J116" i="38"/>
  <c r="G43" i="38"/>
  <c r="G46" i="38" s="1"/>
  <c r="F71" i="38"/>
  <c r="D236" i="38"/>
  <c r="I65" i="38"/>
  <c r="I66" i="38" s="1"/>
  <c r="J74" i="38"/>
  <c r="J76" i="38" s="1"/>
  <c r="L104" i="38"/>
  <c r="L106" i="38" s="1"/>
  <c r="F23" i="38"/>
  <c r="F26" i="38" s="1"/>
  <c r="J133" i="38"/>
  <c r="J136" i="38" s="1"/>
  <c r="M136" i="38"/>
  <c r="F143" i="38"/>
  <c r="F146" i="38" s="1"/>
  <c r="K163" i="38"/>
  <c r="K166" i="38"/>
  <c r="L173" i="38"/>
  <c r="L176" i="38"/>
  <c r="M174" i="38"/>
  <c r="M176" i="38"/>
  <c r="E183" i="38"/>
  <c r="E186" i="38"/>
  <c r="H196" i="38"/>
  <c r="G194" i="38"/>
  <c r="G196" i="38" s="1"/>
  <c r="I195" i="38"/>
  <c r="I196" i="38" s="1"/>
  <c r="M215" i="38"/>
  <c r="M216" i="38" s="1"/>
  <c r="D226" i="38"/>
  <c r="J236" i="38"/>
  <c r="M233" i="38"/>
  <c r="M236" i="38" s="1"/>
  <c r="F234" i="38"/>
  <c r="F236" i="38" s="1"/>
  <c r="E146" i="38"/>
  <c r="K136" i="38"/>
  <c r="E86" i="38"/>
  <c r="H143" i="38"/>
  <c r="H146" i="38"/>
  <c r="E236" i="38"/>
  <c r="H116" i="38"/>
  <c r="D56" i="38"/>
  <c r="L71" i="38"/>
  <c r="I93" i="38"/>
  <c r="I96" i="38"/>
  <c r="I153" i="38"/>
  <c r="I156" i="38"/>
  <c r="K213" i="38"/>
  <c r="K216" i="38"/>
  <c r="E246" i="38"/>
  <c r="L16" i="38"/>
  <c r="K113" i="38"/>
  <c r="K116" i="38"/>
  <c r="L123" i="38"/>
  <c r="L126" i="38"/>
  <c r="I134" i="38"/>
  <c r="I136" i="38"/>
  <c r="L183" i="38"/>
  <c r="L186" i="38"/>
  <c r="I206" i="38"/>
  <c r="H223" i="38"/>
  <c r="H226" i="38" s="1"/>
  <c r="I224" i="38"/>
  <c r="AX31" i="38"/>
  <c r="L170" i="41"/>
  <c r="C33" i="36" s="1"/>
  <c r="W162" i="41"/>
  <c r="D32" i="36" s="1"/>
  <c r="L106" i="41"/>
  <c r="C25" i="36" s="1"/>
  <c r="W66" i="41"/>
  <c r="D18" i="36" s="1"/>
  <c r="W106" i="41"/>
  <c r="D25" i="36" s="1"/>
  <c r="W58" i="41"/>
  <c r="D17" i="36" s="1"/>
  <c r="W114" i="41"/>
  <c r="D26" i="36" s="1"/>
  <c r="L66" i="41"/>
  <c r="C18" i="36" s="1"/>
  <c r="W34" i="41"/>
  <c r="D12" i="36" s="1"/>
  <c r="L186" i="41"/>
  <c r="C35" i="36" s="1"/>
  <c r="L114" i="41"/>
  <c r="C26" i="36" s="1"/>
  <c r="L178" i="41"/>
  <c r="C34" i="36" s="1"/>
  <c r="AC42" i="41"/>
  <c r="L122" i="41"/>
  <c r="C27" i="36"/>
  <c r="L202" i="41"/>
  <c r="C37" i="36"/>
  <c r="W74" i="41"/>
  <c r="D21" i="36"/>
  <c r="L58" i="41"/>
  <c r="C17" i="36"/>
  <c r="L34" i="41"/>
  <c r="C12" i="36"/>
  <c r="W146" i="41"/>
  <c r="D30" i="36"/>
  <c r="W194" i="41"/>
  <c r="D36" i="36"/>
  <c r="AC66" i="41"/>
  <c r="W178" i="41"/>
  <c r="D34" i="36" s="1"/>
  <c r="W26" i="41"/>
  <c r="D11" i="36" s="1"/>
  <c r="L18" i="41"/>
  <c r="C10" i="36" s="1"/>
  <c r="C13" i="36" s="1"/>
  <c r="L194" i="41"/>
  <c r="C36" i="36" s="1"/>
  <c r="W202" i="41"/>
  <c r="D37" i="36" s="1"/>
  <c r="AC58" i="41"/>
  <c r="W170" i="41"/>
  <c r="D33" i="36"/>
  <c r="W130" i="41"/>
  <c r="D28" i="36"/>
  <c r="W98" i="41"/>
  <c r="D24" i="36"/>
  <c r="W82" i="41"/>
  <c r="D22" i="36"/>
  <c r="W50" i="41"/>
  <c r="D16" i="36"/>
  <c r="W186" i="41"/>
  <c r="D35" i="36"/>
  <c r="L26" i="41"/>
  <c r="C11" i="36"/>
  <c r="W90" i="41"/>
  <c r="D23" i="36"/>
  <c r="W42" i="41"/>
  <c r="D15" i="36"/>
  <c r="AC26" i="41"/>
  <c r="L82" i="41"/>
  <c r="C22" i="36" s="1"/>
  <c r="W154" i="41"/>
  <c r="D31" i="36" s="1"/>
  <c r="L98" i="41"/>
  <c r="C24" i="36" s="1"/>
  <c r="AC18" i="41"/>
  <c r="L130" i="41"/>
  <c r="C28" i="36"/>
  <c r="L90" i="41"/>
  <c r="C23" i="36"/>
  <c r="W18" i="41"/>
  <c r="D10" i="36"/>
  <c r="W138" i="41"/>
  <c r="D29" i="36"/>
  <c r="L50" i="41"/>
  <c r="C16" i="36"/>
  <c r="AC34" i="41"/>
  <c r="L154" i="41"/>
  <c r="C31" i="36" s="1"/>
  <c r="L146" i="41"/>
  <c r="C30" i="36" s="1"/>
  <c r="L138" i="41"/>
  <c r="C29" i="36" s="1"/>
  <c r="L74" i="41"/>
  <c r="C21" i="36" s="1"/>
  <c r="C38" i="36" s="1"/>
  <c r="L42" i="41"/>
  <c r="C15" i="36" s="1"/>
  <c r="AC50" i="41"/>
  <c r="AL31" i="38"/>
  <c r="AL71" i="38"/>
  <c r="Z31" i="38"/>
  <c r="D13" i="36" l="1"/>
  <c r="D38" i="36"/>
  <c r="G34" i="49"/>
  <c r="D19" i="36"/>
  <c r="C19" i="36"/>
  <c r="C8" i="36" s="1"/>
  <c r="K36" i="38"/>
  <c r="F76" i="38"/>
  <c r="I76" i="38"/>
  <c r="M36" i="38"/>
  <c r="G246" i="38"/>
  <c r="I76" i="39"/>
  <c r="J86" i="39"/>
  <c r="F126" i="39"/>
  <c r="F136" i="39"/>
  <c r="F51" i="40"/>
  <c r="F53" i="40"/>
  <c r="F56" i="40" s="1"/>
  <c r="D215" i="40"/>
  <c r="D216" i="40" s="1"/>
  <c r="D211" i="40"/>
  <c r="E236" i="40"/>
  <c r="Z231" i="38"/>
  <c r="M221" i="38"/>
  <c r="M223" i="38"/>
  <c r="M226" i="38" s="1"/>
  <c r="I221" i="38"/>
  <c r="I223" i="38"/>
  <c r="I226" i="38" s="1"/>
  <c r="D183" i="38"/>
  <c r="D186" i="38" s="1"/>
  <c r="D181" i="38"/>
  <c r="J163" i="38"/>
  <c r="J166" i="38" s="1"/>
  <c r="J161" i="38"/>
  <c r="F161" i="38"/>
  <c r="F163" i="38"/>
  <c r="F166" i="38" s="1"/>
  <c r="AX161" i="38"/>
  <c r="Z161" i="38"/>
  <c r="J151" i="38"/>
  <c r="J154" i="38"/>
  <c r="J156" i="38" s="1"/>
  <c r="Z131" i="38"/>
  <c r="G11" i="59"/>
  <c r="N32" i="49"/>
  <c r="C10" i="59"/>
  <c r="AS90" i="41"/>
  <c r="F23" i="36" s="1"/>
  <c r="W246" i="40"/>
  <c r="F176" i="38"/>
  <c r="M26" i="39"/>
  <c r="M31" i="39"/>
  <c r="H96" i="39"/>
  <c r="G114" i="39"/>
  <c r="G116" i="39" s="1"/>
  <c r="G111" i="39"/>
  <c r="L166" i="39"/>
  <c r="F165" i="39"/>
  <c r="F166" i="39" s="1"/>
  <c r="F161" i="39"/>
  <c r="K176" i="39"/>
  <c r="H236" i="39"/>
  <c r="L36" i="40"/>
  <c r="D96" i="40"/>
  <c r="E146" i="40"/>
  <c r="E161" i="40"/>
  <c r="J186" i="40"/>
  <c r="M206" i="40"/>
  <c r="I236" i="40"/>
  <c r="AX221" i="38"/>
  <c r="Z221" i="38"/>
  <c r="F214" i="38"/>
  <c r="F216" i="38" s="1"/>
  <c r="F211" i="38"/>
  <c r="M183" i="38"/>
  <c r="M186" i="38" s="1"/>
  <c r="M181" i="38"/>
  <c r="N171" i="38"/>
  <c r="AL171" i="38"/>
  <c r="G163" i="38"/>
  <c r="G166" i="38" s="1"/>
  <c r="G161" i="38"/>
  <c r="K151" i="38"/>
  <c r="K154" i="38"/>
  <c r="K156" i="38" s="1"/>
  <c r="AX151" i="38"/>
  <c r="N111" i="38"/>
  <c r="N101" i="38"/>
  <c r="N91" i="38"/>
  <c r="L25" i="12"/>
  <c r="N25" i="12" s="1"/>
  <c r="W25" i="12" s="1"/>
  <c r="L17" i="12"/>
  <c r="N17" i="12" s="1"/>
  <c r="W17" i="12" s="1"/>
  <c r="E12" i="59"/>
  <c r="AH194" i="41"/>
  <c r="E36" i="36" s="1"/>
  <c r="AS178" i="41"/>
  <c r="F34" i="36" s="1"/>
  <c r="AH178" i="41"/>
  <c r="E34" i="36" s="1"/>
  <c r="AH114" i="41"/>
  <c r="E26" i="36" s="1"/>
  <c r="AS98" i="41"/>
  <c r="F24" i="36" s="1"/>
  <c r="AH82" i="41"/>
  <c r="E22" i="36" s="1"/>
  <c r="AH74" i="41"/>
  <c r="E21" i="36" s="1"/>
  <c r="AS26" i="41"/>
  <c r="F11" i="36" s="1"/>
  <c r="W226" i="40"/>
  <c r="AK76" i="40"/>
  <c r="H116" i="39"/>
  <c r="K126" i="39"/>
  <c r="D236" i="39"/>
  <c r="I56" i="40"/>
  <c r="E126" i="40"/>
  <c r="H146" i="40"/>
  <c r="H166" i="40"/>
  <c r="I246" i="40"/>
  <c r="R18" i="41"/>
  <c r="N231" i="38"/>
  <c r="AL231" i="38"/>
  <c r="K223" i="38"/>
  <c r="K226" i="38" s="1"/>
  <c r="K221" i="38"/>
  <c r="G223" i="38"/>
  <c r="G226" i="38" s="1"/>
  <c r="G221" i="38"/>
  <c r="AX211" i="38"/>
  <c r="J181" i="38"/>
  <c r="J183" i="38"/>
  <c r="J186" i="38" s="1"/>
  <c r="F183" i="38"/>
  <c r="F186" i="38" s="1"/>
  <c r="F181" i="38"/>
  <c r="L161" i="38"/>
  <c r="L163" i="38"/>
  <c r="L166" i="38" s="1"/>
  <c r="D161" i="38"/>
  <c r="N161" i="38" s="1"/>
  <c r="D163" i="38"/>
  <c r="D166" i="38" s="1"/>
  <c r="D154" i="38"/>
  <c r="D156" i="38" s="1"/>
  <c r="D151" i="38"/>
  <c r="N151" i="38" s="1"/>
  <c r="N131" i="38"/>
  <c r="AL131" i="38"/>
  <c r="AS50" i="41"/>
  <c r="F16" i="36" s="1"/>
  <c r="AS34" i="41"/>
  <c r="F12" i="36" s="1"/>
  <c r="Q176" i="40"/>
  <c r="G95" i="39"/>
  <c r="G96" i="39" s="1"/>
  <c r="N96" i="39" s="1"/>
  <c r="C19" i="34" s="1"/>
  <c r="G91" i="39"/>
  <c r="L223" i="38"/>
  <c r="L226" i="38" s="1"/>
  <c r="L221" i="38"/>
  <c r="D211" i="38"/>
  <c r="N211" i="38" s="1"/>
  <c r="D214" i="38"/>
  <c r="D216" i="38" s="1"/>
  <c r="N191" i="38"/>
  <c r="AL191" i="38"/>
  <c r="K183" i="38"/>
  <c r="K186" i="38" s="1"/>
  <c r="K181" i="38"/>
  <c r="N51" i="38"/>
  <c r="N41" i="38"/>
  <c r="L12" i="12"/>
  <c r="N12" i="12" s="1"/>
  <c r="W12" i="12" s="1"/>
  <c r="AH202" i="41"/>
  <c r="E37" i="36" s="1"/>
  <c r="AH122" i="41"/>
  <c r="E27" i="36" s="1"/>
  <c r="F13" i="36"/>
  <c r="W156" i="40"/>
  <c r="Q146" i="40"/>
  <c r="AB106" i="40"/>
  <c r="AX61" i="38"/>
  <c r="K27" i="12"/>
  <c r="L19" i="12" s="1"/>
  <c r="N19" i="12" s="1"/>
  <c r="W19" i="12" s="1"/>
  <c r="AH170" i="41"/>
  <c r="E33" i="36" s="1"/>
  <c r="AH138" i="41"/>
  <c r="E29" i="36" s="1"/>
  <c r="AH34" i="41"/>
  <c r="E12" i="36" s="1"/>
  <c r="Q236" i="40"/>
  <c r="AK226" i="40"/>
  <c r="AC226" i="40"/>
  <c r="AF206" i="40"/>
  <c r="V206" i="40"/>
  <c r="AB196" i="40"/>
  <c r="X186" i="40"/>
  <c r="AI176" i="40"/>
  <c r="Y176" i="40"/>
  <c r="AC166" i="40"/>
  <c r="AG156" i="40"/>
  <c r="AI146" i="40"/>
  <c r="Y146" i="40"/>
  <c r="AC136" i="40"/>
  <c r="S136" i="40"/>
  <c r="W116" i="40"/>
  <c r="AJ106" i="40"/>
  <c r="AG96" i="40"/>
  <c r="AX169" i="41"/>
  <c r="AW73" i="41"/>
  <c r="L34" i="49"/>
  <c r="AL111" i="38"/>
  <c r="L61" i="38"/>
  <c r="H61" i="38"/>
  <c r="D61" i="38"/>
  <c r="AL51" i="38"/>
  <c r="M11" i="38"/>
  <c r="I11" i="38"/>
  <c r="E11" i="38"/>
  <c r="N11" i="38" s="1"/>
  <c r="K8" i="60"/>
  <c r="L6" i="60" s="1"/>
  <c r="N6" i="60" s="1"/>
  <c r="U6" i="60" s="1"/>
  <c r="L5" i="60"/>
  <c r="N5" i="60" s="1"/>
  <c r="U5" i="60" s="1"/>
  <c r="AR193" i="41"/>
  <c r="AS194" i="41" s="1"/>
  <c r="F36" i="36" s="1"/>
  <c r="BC185" i="41"/>
  <c r="AH185" i="41"/>
  <c r="BB175" i="41"/>
  <c r="AW177" i="41"/>
  <c r="BC153" i="41"/>
  <c r="AQ153" i="41"/>
  <c r="AS154" i="41" s="1"/>
  <c r="F31" i="36" s="1"/>
  <c r="AG145" i="41"/>
  <c r="AH146" i="41" s="1"/>
  <c r="E30" i="36" s="1"/>
  <c r="AQ121" i="41"/>
  <c r="AS122" i="41" s="1"/>
  <c r="F27" i="36" s="1"/>
  <c r="AR105" i="41"/>
  <c r="AS106" i="41" s="1"/>
  <c r="F25" i="36" s="1"/>
  <c r="AG97" i="41"/>
  <c r="AH98" i="41" s="1"/>
  <c r="E24" i="36" s="1"/>
  <c r="AQ81" i="41"/>
  <c r="AR65" i="41"/>
  <c r="AS66" i="41" s="1"/>
  <c r="F18" i="36" s="1"/>
  <c r="AG49" i="41"/>
  <c r="AR41" i="41"/>
  <c r="AS42" i="41" s="1"/>
  <c r="F15" i="36" s="1"/>
  <c r="F19" i="36" s="1"/>
  <c r="AH42" i="41"/>
  <c r="E15" i="36" s="1"/>
  <c r="AH25" i="41"/>
  <c r="Y236" i="40"/>
  <c r="P236" i="40"/>
  <c r="AV221" i="40"/>
  <c r="AJ226" i="40"/>
  <c r="R206" i="40"/>
  <c r="AO191" i="40"/>
  <c r="AO181" i="40"/>
  <c r="W186" i="40"/>
  <c r="AH176" i="40"/>
  <c r="U176" i="40"/>
  <c r="AC156" i="40"/>
  <c r="S156" i="40"/>
  <c r="R156" i="40"/>
  <c r="Q154" i="40"/>
  <c r="Q156" i="40" s="1"/>
  <c r="AH146" i="40"/>
  <c r="AK136" i="40"/>
  <c r="AB136" i="40"/>
  <c r="AD126" i="40"/>
  <c r="T126" i="40"/>
  <c r="AG116" i="40"/>
  <c r="AF106" i="40"/>
  <c r="V86" i="40"/>
  <c r="AG76" i="40"/>
  <c r="M193" i="39"/>
  <c r="M196" i="39" s="1"/>
  <c r="R26" i="41"/>
  <c r="R34" i="41"/>
  <c r="R170" i="41"/>
  <c r="AY153" i="41"/>
  <c r="AN106" i="41"/>
  <c r="AN170" i="41"/>
  <c r="N33" i="49"/>
  <c r="AL211" i="38"/>
  <c r="AL151" i="38"/>
  <c r="AL41" i="38"/>
  <c r="L7" i="12"/>
  <c r="N7" i="12" s="1"/>
  <c r="W7" i="12" s="1"/>
  <c r="L26" i="12"/>
  <c r="N26" i="12" s="1"/>
  <c r="W26" i="12" s="1"/>
  <c r="L22" i="12"/>
  <c r="N22" i="12" s="1"/>
  <c r="W22" i="12" s="1"/>
  <c r="L18" i="12"/>
  <c r="N18" i="12" s="1"/>
  <c r="W18" i="12" s="1"/>
  <c r="L10" i="12"/>
  <c r="N10" i="12" s="1"/>
  <c r="W10" i="12" s="1"/>
  <c r="AQ145" i="41"/>
  <c r="AS146" i="41" s="1"/>
  <c r="F30" i="36" s="1"/>
  <c r="AG129" i="41"/>
  <c r="AR113" i="41"/>
  <c r="AG89" i="41"/>
  <c r="AR73" i="41"/>
  <c r="AS65" i="41"/>
  <c r="AH49" i="41"/>
  <c r="AS41" i="41"/>
  <c r="AG246" i="40"/>
  <c r="V246" i="40"/>
  <c r="U236" i="40"/>
  <c r="AF226" i="40"/>
  <c r="X226" i="40"/>
  <c r="V226" i="40"/>
  <c r="AG216" i="40"/>
  <c r="V216" i="40"/>
  <c r="AJ206" i="40"/>
  <c r="Y206" i="40"/>
  <c r="S206" i="40"/>
  <c r="Q206" i="40"/>
  <c r="T186" i="40"/>
  <c r="AD176" i="40"/>
  <c r="V176" i="40"/>
  <c r="T176" i="40"/>
  <c r="W166" i="40"/>
  <c r="AJ156" i="40"/>
  <c r="AD156" i="40"/>
  <c r="AB156" i="40"/>
  <c r="AD146" i="40"/>
  <c r="V146" i="40"/>
  <c r="T146" i="40"/>
  <c r="AG136" i="40"/>
  <c r="V136" i="40"/>
  <c r="P136" i="40"/>
  <c r="AC126" i="40"/>
  <c r="P126" i="40"/>
  <c r="AC116" i="40"/>
  <c r="R116" i="40"/>
  <c r="AG106" i="40"/>
  <c r="AE106" i="40"/>
  <c r="S96" i="40"/>
  <c r="AF86" i="40"/>
  <c r="R138" i="41"/>
  <c r="AX97" i="41"/>
  <c r="AN178" i="41"/>
  <c r="AL91" i="38"/>
  <c r="AX11" i="38"/>
  <c r="AH186" i="41"/>
  <c r="E35" i="36" s="1"/>
  <c r="AS170" i="41"/>
  <c r="F33" i="36" s="1"/>
  <c r="AX105" i="41"/>
  <c r="BD96" i="41"/>
  <c r="AY97" i="41"/>
  <c r="AS81" i="41"/>
  <c r="AS73" i="41"/>
  <c r="AH58" i="41"/>
  <c r="E17" i="36" s="1"/>
  <c r="AH26" i="41"/>
  <c r="E11" i="36" s="1"/>
  <c r="E13" i="36" s="1"/>
  <c r="S246" i="40"/>
  <c r="R246" i="40"/>
  <c r="AE236" i="40"/>
  <c r="AD236" i="40"/>
  <c r="V236" i="40"/>
  <c r="T236" i="40"/>
  <c r="P224" i="40"/>
  <c r="P226" i="40" s="1"/>
  <c r="P221" i="40"/>
  <c r="AO211" i="40"/>
  <c r="S216" i="40"/>
  <c r="R216" i="40"/>
  <c r="AR206" i="40"/>
  <c r="AK206" i="40"/>
  <c r="AI206" i="40"/>
  <c r="AF196" i="40"/>
  <c r="U196" i="40"/>
  <c r="AD186" i="40"/>
  <c r="S186" i="40"/>
  <c r="AG166" i="40"/>
  <c r="V166" i="40"/>
  <c r="AF136" i="40"/>
  <c r="X126" i="40"/>
  <c r="W126" i="40"/>
  <c r="Q126" i="40"/>
  <c r="AK116" i="40"/>
  <c r="AJ116" i="40"/>
  <c r="AD116" i="40"/>
  <c r="AB116" i="40"/>
  <c r="R106" i="40"/>
  <c r="AK96" i="40"/>
  <c r="AB96" i="40"/>
  <c r="AP86" i="40"/>
  <c r="R86" i="40"/>
  <c r="Q86" i="40"/>
  <c r="AE56" i="40"/>
  <c r="U56" i="40"/>
  <c r="AF16" i="40"/>
  <c r="AB76" i="40"/>
  <c r="V66" i="40"/>
  <c r="Y56" i="40"/>
  <c r="T56" i="40"/>
  <c r="AJ46" i="40"/>
  <c r="AF36" i="40"/>
  <c r="U36" i="40"/>
  <c r="AE26" i="40"/>
  <c r="X26" i="40"/>
  <c r="AJ16" i="40"/>
  <c r="AE16" i="40"/>
  <c r="X16" i="40"/>
  <c r="AP246" i="39"/>
  <c r="AI156" i="39"/>
  <c r="U156" i="39"/>
  <c r="AE136" i="39"/>
  <c r="Q136" i="39"/>
  <c r="Y116" i="39"/>
  <c r="AU106" i="39"/>
  <c r="U96" i="39"/>
  <c r="AQ86" i="39"/>
  <c r="AR76" i="39"/>
  <c r="AJ76" i="39"/>
  <c r="T76" i="39"/>
  <c r="AI66" i="39"/>
  <c r="AT56" i="39"/>
  <c r="AK186" i="38"/>
  <c r="U186" i="38"/>
  <c r="T16" i="38"/>
  <c r="L37" i="65"/>
  <c r="V10" i="61" s="1"/>
  <c r="AF76" i="40"/>
  <c r="AB66" i="40"/>
  <c r="X56" i="40"/>
  <c r="AQ46" i="40"/>
  <c r="Q46" i="40"/>
  <c r="AK36" i="40"/>
  <c r="AI36" i="40"/>
  <c r="AB36" i="40"/>
  <c r="X36" i="40"/>
  <c r="Q36" i="40"/>
  <c r="AD26" i="40"/>
  <c r="AO16" i="40"/>
  <c r="AI16" i="40"/>
  <c r="W16" i="40"/>
  <c r="V14" i="40"/>
  <c r="V16" i="40" s="1"/>
  <c r="AO246" i="39"/>
  <c r="AE156" i="39"/>
  <c r="AD156" i="39"/>
  <c r="AK146" i="39"/>
  <c r="Y136" i="39"/>
  <c r="X136" i="39"/>
  <c r="AG126" i="39"/>
  <c r="U116" i="39"/>
  <c r="T116" i="39"/>
  <c r="AC106" i="39"/>
  <c r="AK86" i="39"/>
  <c r="R86" i="39"/>
  <c r="AN76" i="39"/>
  <c r="P76" i="39"/>
  <c r="AP56" i="39"/>
  <c r="AH56" i="39"/>
  <c r="AS46" i="39"/>
  <c r="AR16" i="39"/>
  <c r="AN16" i="39"/>
  <c r="V16" i="39"/>
  <c r="Y126" i="38"/>
  <c r="Q126" i="38"/>
  <c r="W76" i="40"/>
  <c r="AF66" i="40"/>
  <c r="Y66" i="40"/>
  <c r="AI56" i="40"/>
  <c r="Q56" i="40"/>
  <c r="AG46" i="40"/>
  <c r="U26" i="40"/>
  <c r="AB16" i="40"/>
  <c r="AU31" i="40"/>
  <c r="I54" i="62"/>
  <c r="AQ31" i="40"/>
  <c r="E54" i="62"/>
  <c r="P16" i="40"/>
  <c r="AS246" i="39"/>
  <c r="AF246" i="39"/>
  <c r="Y246" i="39"/>
  <c r="AN146" i="39"/>
  <c r="AG146" i="39"/>
  <c r="S146" i="39"/>
  <c r="AH126" i="39"/>
  <c r="AC126" i="39"/>
  <c r="AW116" i="39"/>
  <c r="AD106" i="39"/>
  <c r="W106" i="39"/>
  <c r="AS96" i="39"/>
  <c r="S86" i="39"/>
  <c r="AU66" i="39"/>
  <c r="W66" i="39"/>
  <c r="AW46" i="39"/>
  <c r="U46" i="39"/>
  <c r="AW181" i="38"/>
  <c r="AX181" i="38" s="1"/>
  <c r="AF181" i="38"/>
  <c r="AL181" i="38" s="1"/>
  <c r="AO121" i="38"/>
  <c r="AX121" i="38" s="1"/>
  <c r="AL61" i="38"/>
  <c r="AL11" i="38"/>
  <c r="Y6" i="50"/>
  <c r="Y4" i="50"/>
  <c r="Y15" i="50"/>
  <c r="Y16" i="50"/>
  <c r="AI16" i="50" s="1"/>
  <c r="Y17" i="50"/>
  <c r="AI17" i="50" s="1"/>
  <c r="Y18" i="50"/>
  <c r="AA18" i="50" s="1"/>
  <c r="Y19" i="50"/>
  <c r="Y20" i="50"/>
  <c r="AI20" i="50" s="1"/>
  <c r="Y21" i="50"/>
  <c r="AI21" i="50" s="1"/>
  <c r="Y22" i="50"/>
  <c r="AA22" i="50" s="1"/>
  <c r="Y23" i="50"/>
  <c r="Y24" i="50"/>
  <c r="AI24" i="50" s="1"/>
  <c r="AY177" i="41"/>
  <c r="AF161" i="41"/>
  <c r="AH162" i="41" s="1"/>
  <c r="E32" i="36" s="1"/>
  <c r="AH145" i="41"/>
  <c r="AF129" i="41"/>
  <c r="AH130" i="41" s="1"/>
  <c r="E28" i="36" s="1"/>
  <c r="AQ113" i="41"/>
  <c r="AS114" i="41" s="1"/>
  <c r="F26" i="36" s="1"/>
  <c r="AF89" i="41"/>
  <c r="AH90" i="41" s="1"/>
  <c r="E23" i="36" s="1"/>
  <c r="AQ73" i="41"/>
  <c r="AS74" i="41" s="1"/>
  <c r="F21" i="36" s="1"/>
  <c r="AW57" i="41"/>
  <c r="AF49" i="41"/>
  <c r="AH50" i="41" s="1"/>
  <c r="E16" i="36" s="1"/>
  <c r="AW41" i="41"/>
  <c r="BB25" i="41"/>
  <c r="AU241" i="40"/>
  <c r="AF246" i="40"/>
  <c r="X236" i="40"/>
  <c r="AB226" i="40"/>
  <c r="AF216" i="40"/>
  <c r="AV206" i="40"/>
  <c r="U206" i="40"/>
  <c r="AQ196" i="40"/>
  <c r="AE196" i="40"/>
  <c r="AT181" i="40"/>
  <c r="AC186" i="40"/>
  <c r="AW176" i="40"/>
  <c r="X176" i="40"/>
  <c r="AF166" i="40"/>
  <c r="AF156" i="40"/>
  <c r="X146" i="40"/>
  <c r="AJ136" i="40"/>
  <c r="R136" i="40"/>
  <c r="AK126" i="40"/>
  <c r="S126" i="40"/>
  <c r="AF116" i="40"/>
  <c r="AI106" i="40"/>
  <c r="Q106" i="40"/>
  <c r="AU96" i="40"/>
  <c r="AJ96" i="40"/>
  <c r="R96" i="40"/>
  <c r="AV86" i="40"/>
  <c r="AE86" i="40"/>
  <c r="AN76" i="40"/>
  <c r="V76" i="40"/>
  <c r="AE66" i="40"/>
  <c r="AH56" i="40"/>
  <c r="P56" i="40"/>
  <c r="AF46" i="40"/>
  <c r="Y46" i="40"/>
  <c r="AJ36" i="40"/>
  <c r="AC36" i="40"/>
  <c r="Y36" i="40"/>
  <c r="R36" i="40"/>
  <c r="P36" i="40"/>
  <c r="T26" i="40"/>
  <c r="H55" i="62"/>
  <c r="AT35" i="40"/>
  <c r="T35" i="40"/>
  <c r="T36" i="40" s="1"/>
  <c r="F50" i="62"/>
  <c r="D55" i="62"/>
  <c r="J54" i="62"/>
  <c r="AV34" i="40"/>
  <c r="F54" i="62"/>
  <c r="AR34" i="40"/>
  <c r="B54" i="62"/>
  <c r="H53" i="62"/>
  <c r="D53" i="62"/>
  <c r="AW246" i="39"/>
  <c r="AE246" i="39"/>
  <c r="AO156" i="39"/>
  <c r="AC146" i="39"/>
  <c r="AB146" i="39"/>
  <c r="T146" i="39"/>
  <c r="AI136" i="39"/>
  <c r="W126" i="39"/>
  <c r="V126" i="39"/>
  <c r="P126" i="39"/>
  <c r="AE116" i="39"/>
  <c r="S106" i="39"/>
  <c r="R106" i="39"/>
  <c r="AT96" i="39"/>
  <c r="Y96" i="39"/>
  <c r="AQ66" i="39"/>
  <c r="AP66" i="39"/>
  <c r="S66" i="39"/>
  <c r="R66" i="39"/>
  <c r="V56" i="39"/>
  <c r="U56" i="39"/>
  <c r="Y46" i="39"/>
  <c r="AF36" i="39"/>
  <c r="AB36" i="39"/>
  <c r="W36" i="39"/>
  <c r="S36" i="39"/>
  <c r="AW26" i="39"/>
  <c r="AS26" i="39"/>
  <c r="AC26" i="39"/>
  <c r="Y26" i="39"/>
  <c r="X26" i="39"/>
  <c r="Q26" i="39"/>
  <c r="AJ16" i="39"/>
  <c r="AT246" i="40"/>
  <c r="AQ236" i="40"/>
  <c r="AQ221" i="40"/>
  <c r="AP226" i="40"/>
  <c r="AS211" i="40"/>
  <c r="AW206" i="40"/>
  <c r="AQ201" i="40"/>
  <c r="AP191" i="40"/>
  <c r="AV181" i="40"/>
  <c r="AO171" i="40"/>
  <c r="AR156" i="40"/>
  <c r="AQ156" i="40"/>
  <c r="AO156" i="40"/>
  <c r="AT146" i="40"/>
  <c r="AT106" i="40"/>
  <c r="AW86" i="40"/>
  <c r="AU66" i="40"/>
  <c r="AP66" i="40"/>
  <c r="AS16" i="40"/>
  <c r="I45" i="62"/>
  <c r="I55" i="62"/>
  <c r="E45" i="62"/>
  <c r="E55" i="62"/>
  <c r="K44" i="62"/>
  <c r="K54" i="62"/>
  <c r="G44" i="62"/>
  <c r="G54" i="62"/>
  <c r="C44" i="62"/>
  <c r="C54" i="62"/>
  <c r="I53" i="62"/>
  <c r="E48" i="62"/>
  <c r="E53" i="62"/>
  <c r="AS156" i="39"/>
  <c r="AN156" i="39"/>
  <c r="Y156" i="39"/>
  <c r="T156" i="39"/>
  <c r="AQ146" i="39"/>
  <c r="AJ146" i="39"/>
  <c r="W146" i="39"/>
  <c r="R146" i="39"/>
  <c r="AO136" i="39"/>
  <c r="AH136" i="39"/>
  <c r="U136" i="39"/>
  <c r="P136" i="39"/>
  <c r="AK126" i="39"/>
  <c r="AF126" i="39"/>
  <c r="S126" i="39"/>
  <c r="AV116" i="39"/>
  <c r="AI116" i="39"/>
  <c r="AD116" i="39"/>
  <c r="Q116" i="39"/>
  <c r="AT106" i="39"/>
  <c r="AG106" i="39"/>
  <c r="AB106" i="39"/>
  <c r="AW96" i="39"/>
  <c r="AR96" i="39"/>
  <c r="AE96" i="39"/>
  <c r="X96" i="39"/>
  <c r="AU86" i="39"/>
  <c r="AP86" i="39"/>
  <c r="AC86" i="39"/>
  <c r="V86" i="39"/>
  <c r="Q86" i="39"/>
  <c r="AV76" i="39"/>
  <c r="AQ76" i="39"/>
  <c r="AB76" i="39"/>
  <c r="X76" i="39"/>
  <c r="S76" i="39"/>
  <c r="AS56" i="39"/>
  <c r="AK56" i="39"/>
  <c r="R56" i="39"/>
  <c r="AK46" i="39"/>
  <c r="AI46" i="39"/>
  <c r="AG46" i="39"/>
  <c r="AE46" i="39"/>
  <c r="AC46" i="39"/>
  <c r="T46" i="39"/>
  <c r="X36" i="39"/>
  <c r="T36" i="39"/>
  <c r="P36" i="39"/>
  <c r="K36" i="62"/>
  <c r="K26" i="62"/>
  <c r="K31" i="62"/>
  <c r="G36" i="62"/>
  <c r="G26" i="62"/>
  <c r="C36" i="62"/>
  <c r="C26" i="62"/>
  <c r="I35" i="62"/>
  <c r="I25" i="62"/>
  <c r="I30" i="62"/>
  <c r="AB216" i="38"/>
  <c r="R196" i="38"/>
  <c r="AY41" i="41"/>
  <c r="BB17" i="41"/>
  <c r="AU236" i="40"/>
  <c r="AW226" i="40"/>
  <c r="AS221" i="40"/>
  <c r="AQ211" i="40"/>
  <c r="AT196" i="40"/>
  <c r="AW186" i="40"/>
  <c r="AS186" i="40"/>
  <c r="AP176" i="40"/>
  <c r="AP136" i="40"/>
  <c r="AT86" i="40"/>
  <c r="AN86" i="40"/>
  <c r="AO76" i="40"/>
  <c r="AN66" i="40"/>
  <c r="AO56" i="40"/>
  <c r="B50" i="62"/>
  <c r="I48" i="62"/>
  <c r="AO34" i="40"/>
  <c r="AT26" i="40"/>
  <c r="J45" i="62"/>
  <c r="J55" i="62"/>
  <c r="F45" i="62"/>
  <c r="F55" i="62"/>
  <c r="B45" i="62"/>
  <c r="B55" i="62"/>
  <c r="H44" i="62"/>
  <c r="H54" i="62"/>
  <c r="D44" i="62"/>
  <c r="D54" i="62"/>
  <c r="J53" i="62"/>
  <c r="F53" i="62"/>
  <c r="B53" i="62"/>
  <c r="AR156" i="39"/>
  <c r="X156" i="39"/>
  <c r="AP146" i="39"/>
  <c r="V146" i="39"/>
  <c r="AN136" i="39"/>
  <c r="T136" i="39"/>
  <c r="AJ126" i="39"/>
  <c r="R126" i="39"/>
  <c r="AH116" i="39"/>
  <c r="P116" i="39"/>
  <c r="AF106" i="39"/>
  <c r="AV96" i="39"/>
  <c r="AD96" i="39"/>
  <c r="AT86" i="39"/>
  <c r="AB86" i="39"/>
  <c r="U86" i="39"/>
  <c r="AU76" i="39"/>
  <c r="W76" i="39"/>
  <c r="AW56" i="39"/>
  <c r="Q56" i="39"/>
  <c r="AH46" i="39"/>
  <c r="AD46" i="39"/>
  <c r="G31" i="62"/>
  <c r="AO35" i="39"/>
  <c r="AJ36" i="39"/>
  <c r="Y36" i="39"/>
  <c r="U36" i="39"/>
  <c r="Q36" i="39"/>
  <c r="AK26" i="39"/>
  <c r="AG26" i="39"/>
  <c r="H36" i="62"/>
  <c r="H31" i="62"/>
  <c r="H26" i="62"/>
  <c r="AT35" i="39"/>
  <c r="AE35" i="39"/>
  <c r="AE36" i="39" s="1"/>
  <c r="E31" i="62"/>
  <c r="D36" i="62"/>
  <c r="D31" i="62"/>
  <c r="D26" i="62"/>
  <c r="AP35" i="39"/>
  <c r="J35" i="62"/>
  <c r="J30" i="62"/>
  <c r="J25" i="62"/>
  <c r="F35" i="62"/>
  <c r="F30" i="62"/>
  <c r="F25" i="62"/>
  <c r="AV216" i="38"/>
  <c r="X176" i="38"/>
  <c r="AV26" i="39"/>
  <c r="AF26" i="39"/>
  <c r="P26" i="39"/>
  <c r="AQ16" i="39"/>
  <c r="I36" i="62"/>
  <c r="I26" i="62"/>
  <c r="E36" i="62"/>
  <c r="E26" i="62"/>
  <c r="K35" i="62"/>
  <c r="K25" i="62"/>
  <c r="G35" i="62"/>
  <c r="G25" i="62"/>
  <c r="R16" i="39"/>
  <c r="AV246" i="38"/>
  <c r="AW226" i="38"/>
  <c r="AK226" i="38"/>
  <c r="AG226" i="38"/>
  <c r="AE196" i="38"/>
  <c r="AG176" i="38"/>
  <c r="AB176" i="38"/>
  <c r="AF166" i="38"/>
  <c r="AO146" i="38"/>
  <c r="AJ26" i="39"/>
  <c r="T26" i="39"/>
  <c r="AU16" i="39"/>
  <c r="J36" i="62"/>
  <c r="J26" i="62"/>
  <c r="F36" i="62"/>
  <c r="F26" i="62"/>
  <c r="B36" i="62"/>
  <c r="B26" i="62"/>
  <c r="H35" i="62"/>
  <c r="H25" i="62"/>
  <c r="Y16" i="39"/>
  <c r="Q16" i="39"/>
  <c r="AU246" i="38"/>
  <c r="AQ246" i="38"/>
  <c r="AI246" i="38"/>
  <c r="AF246" i="38"/>
  <c r="W236" i="38"/>
  <c r="R236" i="38"/>
  <c r="U226" i="38"/>
  <c r="Q226" i="38"/>
  <c r="X216" i="38"/>
  <c r="T216" i="38"/>
  <c r="T206" i="38"/>
  <c r="AP186" i="38"/>
  <c r="AV176" i="38"/>
  <c r="AR176" i="38"/>
  <c r="AR166" i="38"/>
  <c r="W156" i="38"/>
  <c r="E35" i="62"/>
  <c r="D35" i="62"/>
  <c r="C35" i="62"/>
  <c r="B35" i="62"/>
  <c r="K34" i="62"/>
  <c r="J34" i="62"/>
  <c r="I34" i="62"/>
  <c r="H34" i="62"/>
  <c r="G34" i="62"/>
  <c r="F34" i="62"/>
  <c r="E34" i="62"/>
  <c r="D34" i="62"/>
  <c r="C34" i="62"/>
  <c r="B34" i="62"/>
  <c r="M36" i="62" s="1"/>
  <c r="L36" i="37" s="1"/>
  <c r="S246" i="38"/>
  <c r="AD236" i="38"/>
  <c r="V236" i="38"/>
  <c r="AO226" i="38"/>
  <c r="Y226" i="38"/>
  <c r="AF216" i="38"/>
  <c r="AQ206" i="38"/>
  <c r="AE206" i="38"/>
  <c r="S206" i="38"/>
  <c r="AD196" i="38"/>
  <c r="V196" i="38"/>
  <c r="AO186" i="38"/>
  <c r="Y186" i="38"/>
  <c r="AF176" i="38"/>
  <c r="AQ166" i="38"/>
  <c r="AE166" i="38"/>
  <c r="S166" i="38"/>
  <c r="AD156" i="38"/>
  <c r="V156" i="38"/>
  <c r="R156" i="38"/>
  <c r="AJ126" i="38"/>
  <c r="E25" i="62"/>
  <c r="D25" i="62"/>
  <c r="C25" i="62"/>
  <c r="B25" i="62"/>
  <c r="K24" i="62"/>
  <c r="J24" i="62"/>
  <c r="I24" i="62"/>
  <c r="H24" i="62"/>
  <c r="G24" i="62"/>
  <c r="F24" i="62"/>
  <c r="E24" i="62"/>
  <c r="D24" i="62"/>
  <c r="C24" i="62"/>
  <c r="B24" i="62"/>
  <c r="M26" i="62" s="1"/>
  <c r="L26" i="37" s="1"/>
  <c r="W246" i="38"/>
  <c r="R246" i="38"/>
  <c r="AP236" i="38"/>
  <c r="AH236" i="38"/>
  <c r="AC236" i="38"/>
  <c r="U236" i="38"/>
  <c r="AS226" i="38"/>
  <c r="AN226" i="38"/>
  <c r="AC226" i="38"/>
  <c r="X226" i="38"/>
  <c r="AN216" i="38"/>
  <c r="AJ216" i="38"/>
  <c r="AE216" i="38"/>
  <c r="P216" i="38"/>
  <c r="AU206" i="38"/>
  <c r="AP206" i="38"/>
  <c r="AI206" i="38"/>
  <c r="AD206" i="38"/>
  <c r="W206" i="38"/>
  <c r="R206" i="38"/>
  <c r="AP196" i="38"/>
  <c r="AH196" i="38"/>
  <c r="AC196" i="38"/>
  <c r="U196" i="38"/>
  <c r="AS186" i="38"/>
  <c r="AN186" i="38"/>
  <c r="AC186" i="38"/>
  <c r="X186" i="38"/>
  <c r="AN176" i="38"/>
  <c r="AJ176" i="38"/>
  <c r="AE176" i="38"/>
  <c r="P176" i="38"/>
  <c r="AU166" i="38"/>
  <c r="AP166" i="38"/>
  <c r="AI166" i="38"/>
  <c r="AD166" i="38"/>
  <c r="W166" i="38"/>
  <c r="R166" i="38"/>
  <c r="AP156" i="38"/>
  <c r="AH156" i="38"/>
  <c r="AC156" i="38"/>
  <c r="S156" i="38"/>
  <c r="AK146" i="38"/>
  <c r="AW136" i="38"/>
  <c r="AG76" i="38"/>
  <c r="B30" i="62"/>
  <c r="H29" i="62"/>
  <c r="D29" i="62"/>
  <c r="M31" i="62" s="1"/>
  <c r="L31" i="37" s="1"/>
  <c r="AW33" i="39"/>
  <c r="AW36" i="39" s="1"/>
  <c r="AV33" i="39"/>
  <c r="AV36" i="39" s="1"/>
  <c r="AU33" i="39"/>
  <c r="AU36" i="39" s="1"/>
  <c r="AT33" i="39"/>
  <c r="AT36" i="39" s="1"/>
  <c r="AS33" i="39"/>
  <c r="AS36" i="39" s="1"/>
  <c r="AR33" i="39"/>
  <c r="AR36" i="39" s="1"/>
  <c r="AQ33" i="39"/>
  <c r="AQ36" i="39" s="1"/>
  <c r="AP33" i="39"/>
  <c r="AP36" i="39" s="1"/>
  <c r="AO33" i="39"/>
  <c r="AO36" i="39" s="1"/>
  <c r="AN33" i="39"/>
  <c r="AN36" i="39" s="1"/>
  <c r="V246" i="38"/>
  <c r="AO236" i="38"/>
  <c r="AG236" i="38"/>
  <c r="Y236" i="38"/>
  <c r="AR226" i="38"/>
  <c r="AB226" i="38"/>
  <c r="AI216" i="38"/>
  <c r="AT206" i="38"/>
  <c r="AH206" i="38"/>
  <c r="V206" i="38"/>
  <c r="AO196" i="38"/>
  <c r="AG196" i="38"/>
  <c r="Y196" i="38"/>
  <c r="AR186" i="38"/>
  <c r="AB186" i="38"/>
  <c r="AI176" i="38"/>
  <c r="AT166" i="38"/>
  <c r="AH166" i="38"/>
  <c r="V166" i="38"/>
  <c r="AO156" i="38"/>
  <c r="AG156" i="38"/>
  <c r="Y156" i="38"/>
  <c r="T156" i="38"/>
  <c r="AN136" i="38"/>
  <c r="AK136" i="38"/>
  <c r="Q136" i="38"/>
  <c r="AF126" i="38"/>
  <c r="S126" i="38"/>
  <c r="AW116" i="38"/>
  <c r="AJ116" i="38"/>
  <c r="AS146" i="38"/>
  <c r="AN146" i="38"/>
  <c r="AF146" i="38"/>
  <c r="X146" i="38"/>
  <c r="AU136" i="38"/>
  <c r="AC136" i="38"/>
  <c r="U136" i="38"/>
  <c r="AN126" i="38"/>
  <c r="AH126" i="38"/>
  <c r="W126" i="38"/>
  <c r="V126" i="38"/>
  <c r="AS116" i="38"/>
  <c r="AH116" i="38"/>
  <c r="AG116" i="38"/>
  <c r="X116" i="38"/>
  <c r="AD96" i="38"/>
  <c r="AW86" i="38"/>
  <c r="AK86" i="38"/>
  <c r="Y86" i="38"/>
  <c r="AR146" i="38"/>
  <c r="R146" i="38"/>
  <c r="AO136" i="38"/>
  <c r="AG136" i="38"/>
  <c r="AB136" i="38"/>
  <c r="Y136" i="38"/>
  <c r="T136" i="38"/>
  <c r="S136" i="38"/>
  <c r="AR126" i="38"/>
  <c r="AD126" i="38"/>
  <c r="U126" i="38"/>
  <c r="AV116" i="38"/>
  <c r="AO116" i="38"/>
  <c r="AF116" i="38"/>
  <c r="AB116" i="38"/>
  <c r="AU106" i="38"/>
  <c r="AI106" i="38"/>
  <c r="W106" i="38"/>
  <c r="AK76" i="38"/>
  <c r="AC76" i="38"/>
  <c r="W116" i="38"/>
  <c r="AQ106" i="38"/>
  <c r="AE106" i="38"/>
  <c r="S106" i="38"/>
  <c r="AW96" i="38"/>
  <c r="AH96" i="38"/>
  <c r="Y96" i="38"/>
  <c r="R96" i="38"/>
  <c r="AV86" i="38"/>
  <c r="AO86" i="38"/>
  <c r="AJ86" i="38"/>
  <c r="AC86" i="38"/>
  <c r="X86" i="38"/>
  <c r="Q86" i="38"/>
  <c r="AG66" i="38"/>
  <c r="P56" i="38"/>
  <c r="AU46" i="38"/>
  <c r="AP106" i="38"/>
  <c r="AD106" i="38"/>
  <c r="R106" i="38"/>
  <c r="AO96" i="38"/>
  <c r="AG96" i="38"/>
  <c r="Q96" i="38"/>
  <c r="AN86" i="38"/>
  <c r="AB86" i="38"/>
  <c r="P86" i="38"/>
  <c r="AS66" i="38"/>
  <c r="AK66" i="38"/>
  <c r="AT106" i="38"/>
  <c r="AH106" i="38"/>
  <c r="V106" i="38"/>
  <c r="AK96" i="38"/>
  <c r="AI66" i="38"/>
  <c r="AE66" i="38"/>
  <c r="E17" i="62"/>
  <c r="AE55" i="38"/>
  <c r="AE56" i="38" s="1"/>
  <c r="AQ55" i="38"/>
  <c r="AQ56" i="38" s="1"/>
  <c r="AD44" i="38"/>
  <c r="AD46" i="38" s="1"/>
  <c r="AP44" i="38"/>
  <c r="AP46" i="38" s="1"/>
  <c r="D16" i="62"/>
  <c r="M17" i="62" s="1"/>
  <c r="L17" i="37" s="1"/>
  <c r="R64" i="38"/>
  <c r="AJ26" i="38"/>
  <c r="M12" i="62"/>
  <c r="L12" i="37" s="1"/>
  <c r="AP94" i="38"/>
  <c r="AP96" i="38" s="1"/>
  <c r="AD94" i="38"/>
  <c r="R94" i="38"/>
  <c r="AQ85" i="38"/>
  <c r="AQ86" i="38" s="1"/>
  <c r="AE85" i="38"/>
  <c r="AE86" i="38" s="1"/>
  <c r="S85" i="38"/>
  <c r="S86" i="38" s="1"/>
  <c r="AU76" i="38"/>
  <c r="AQ75" i="38"/>
  <c r="AQ76" i="38"/>
  <c r="AP74" i="38"/>
  <c r="AP76" i="38" s="1"/>
  <c r="W76" i="38"/>
  <c r="S75" i="38"/>
  <c r="S76" i="38"/>
  <c r="R74" i="38"/>
  <c r="R76" i="38" s="1"/>
  <c r="AT66" i="38"/>
  <c r="AQ65" i="38"/>
  <c r="AQ66" i="38" s="1"/>
  <c r="AP66" i="38"/>
  <c r="AH66" i="38"/>
  <c r="AE65" i="38"/>
  <c r="AD66" i="38"/>
  <c r="Y66" i="38"/>
  <c r="AV56" i="38"/>
  <c r="AP56" i="38"/>
  <c r="AH56" i="38"/>
  <c r="W56" i="38"/>
  <c r="AI46" i="38"/>
  <c r="Y46" i="38"/>
  <c r="U46" i="38"/>
  <c r="AQ16" i="38"/>
  <c r="S66" i="38"/>
  <c r="R66" i="38"/>
  <c r="Q66" i="38"/>
  <c r="AO56" i="38"/>
  <c r="AN56" i="38"/>
  <c r="AG56" i="38"/>
  <c r="AF56" i="38"/>
  <c r="AD54" i="38"/>
  <c r="AD56" i="38" s="1"/>
  <c r="AE45" i="38"/>
  <c r="AE46" i="38" s="1"/>
  <c r="AV26" i="38"/>
  <c r="AU16" i="38"/>
  <c r="AE16" i="38"/>
  <c r="X56" i="38"/>
  <c r="T56" i="38"/>
  <c r="X46" i="38"/>
  <c r="V46" i="38"/>
  <c r="S45" i="38"/>
  <c r="S46" i="38" s="1"/>
  <c r="R44" i="38"/>
  <c r="AQ26" i="38"/>
  <c r="AP26" i="38"/>
  <c r="P16" i="38"/>
  <c r="L117" i="65"/>
  <c r="V33" i="61" s="1"/>
  <c r="I17" i="62"/>
  <c r="T46" i="38"/>
  <c r="R46" i="38"/>
  <c r="AU26" i="38"/>
  <c r="AT26" i="38"/>
  <c r="AE26" i="38"/>
  <c r="AD26" i="38"/>
  <c r="W26" i="38"/>
  <c r="S26" i="38"/>
  <c r="AP16" i="38"/>
  <c r="AO16" i="38"/>
  <c r="AD16" i="38"/>
  <c r="AC16" i="38"/>
  <c r="AB16" i="38"/>
  <c r="X16" i="38"/>
  <c r="R16" i="38"/>
  <c r="S55" i="38"/>
  <c r="S56" i="38" s="1"/>
  <c r="W46" i="38"/>
  <c r="P46" i="38"/>
  <c r="AS26" i="38"/>
  <c r="AI26" i="38"/>
  <c r="AH26" i="38"/>
  <c r="V26" i="38"/>
  <c r="R26" i="38"/>
  <c r="Q26" i="38"/>
  <c r="AT16" i="38"/>
  <c r="AS16" i="38"/>
  <c r="AH16" i="38"/>
  <c r="AG16" i="38"/>
  <c r="W16" i="38"/>
  <c r="L59" i="65"/>
  <c r="V11" i="61" s="1"/>
  <c r="L37" i="19"/>
  <c r="J20" i="19"/>
  <c r="V37" i="61"/>
  <c r="V18" i="61"/>
  <c r="V12" i="61"/>
  <c r="V7" i="61" s="1"/>
  <c r="B7" i="19"/>
  <c r="C33" i="56"/>
  <c r="H16" i="19"/>
  <c r="J16" i="19" s="1"/>
  <c r="F18" i="19"/>
  <c r="H9" i="19"/>
  <c r="H11" i="19"/>
  <c r="H25" i="19"/>
  <c r="J25" i="19" s="1"/>
  <c r="Z96" i="39"/>
  <c r="D19" i="34" s="1"/>
  <c r="Z116" i="39"/>
  <c r="D21" i="34" s="1"/>
  <c r="AX196" i="39"/>
  <c r="F29" i="34" s="1"/>
  <c r="AX236" i="39"/>
  <c r="F33" i="34" s="1"/>
  <c r="N246" i="39"/>
  <c r="C34" i="34" s="1"/>
  <c r="AX156" i="39"/>
  <c r="F25" i="34" s="1"/>
  <c r="AL196" i="39"/>
  <c r="E29" i="34" s="1"/>
  <c r="AL236" i="39"/>
  <c r="E33" i="34" s="1"/>
  <c r="AX246" i="39"/>
  <c r="F34" i="34" s="1"/>
  <c r="N106" i="39"/>
  <c r="C20" i="34" s="1"/>
  <c r="N126" i="39"/>
  <c r="C22" i="34" s="1"/>
  <c r="N176" i="39"/>
  <c r="C27" i="34" s="1"/>
  <c r="AX116" i="39"/>
  <c r="F21" i="34" s="1"/>
  <c r="AL156" i="39"/>
  <c r="E25" i="34" s="1"/>
  <c r="Z196" i="39"/>
  <c r="D29" i="34" s="1"/>
  <c r="H29" i="34" s="1"/>
  <c r="Z236" i="39"/>
  <c r="D33" i="34" s="1"/>
  <c r="H33" i="34" s="1"/>
  <c r="AL246" i="39"/>
  <c r="E34" i="34" s="1"/>
  <c r="H34" i="34" s="1"/>
  <c r="N206" i="39"/>
  <c r="C30" i="34" s="1"/>
  <c r="N236" i="39"/>
  <c r="C33" i="34" s="1"/>
  <c r="AL116" i="39"/>
  <c r="E21" i="34" s="1"/>
  <c r="Z156" i="39"/>
  <c r="D25" i="34" s="1"/>
  <c r="H25" i="34" s="1"/>
  <c r="AX206" i="39"/>
  <c r="F30" i="34" s="1"/>
  <c r="Z246" i="39"/>
  <c r="D34" i="34" s="1"/>
  <c r="N166" i="39"/>
  <c r="C26" i="34" s="1"/>
  <c r="N136" i="39"/>
  <c r="C23" i="34" s="1"/>
  <c r="AL206" i="39"/>
  <c r="E30" i="34" s="1"/>
  <c r="Z206" i="39"/>
  <c r="D30" i="34" s="1"/>
  <c r="AX166" i="39"/>
  <c r="F26" i="34" s="1"/>
  <c r="AL166" i="39"/>
  <c r="E26" i="34" s="1"/>
  <c r="Z166" i="39"/>
  <c r="D26" i="34" s="1"/>
  <c r="AX126" i="39"/>
  <c r="F22" i="34" s="1"/>
  <c r="AL126" i="39"/>
  <c r="E22" i="34" s="1"/>
  <c r="Z126" i="39"/>
  <c r="D22" i="34" s="1"/>
  <c r="AX86" i="39"/>
  <c r="F18" i="34" s="1"/>
  <c r="AL86" i="39"/>
  <c r="E18" i="34" s="1"/>
  <c r="Z86" i="39"/>
  <c r="D18" i="34" s="1"/>
  <c r="N86" i="39"/>
  <c r="C18" i="34" s="1"/>
  <c r="N156" i="39"/>
  <c r="C25" i="34" s="1"/>
  <c r="N186" i="39"/>
  <c r="C28" i="34" s="1"/>
  <c r="AX226" i="39"/>
  <c r="F32" i="34" s="1"/>
  <c r="AL226" i="39"/>
  <c r="E32" i="34" s="1"/>
  <c r="Z226" i="39"/>
  <c r="D32" i="34" s="1"/>
  <c r="AX186" i="39"/>
  <c r="F28" i="34" s="1"/>
  <c r="AL186" i="39"/>
  <c r="E28" i="34" s="1"/>
  <c r="Z186" i="39"/>
  <c r="D28" i="34" s="1"/>
  <c r="AX146" i="39"/>
  <c r="F24" i="34" s="1"/>
  <c r="AL146" i="39"/>
  <c r="E24" i="34" s="1"/>
  <c r="Z146" i="39"/>
  <c r="D24" i="34" s="1"/>
  <c r="AX106" i="39"/>
  <c r="F20" i="34" s="1"/>
  <c r="AL106" i="39"/>
  <c r="E20" i="34" s="1"/>
  <c r="Z106" i="39"/>
  <c r="D20" i="34" s="1"/>
  <c r="N216" i="39"/>
  <c r="C31" i="34" s="1"/>
  <c r="N196" i="39"/>
  <c r="C29" i="34" s="1"/>
  <c r="N116" i="39"/>
  <c r="C21" i="34" s="1"/>
  <c r="N226" i="39"/>
  <c r="C32" i="34" s="1"/>
  <c r="N146" i="39"/>
  <c r="C24" i="34" s="1"/>
  <c r="AX216" i="39"/>
  <c r="F31" i="34" s="1"/>
  <c r="AL216" i="39"/>
  <c r="E31" i="34" s="1"/>
  <c r="Z216" i="39"/>
  <c r="D31" i="34" s="1"/>
  <c r="AX176" i="39"/>
  <c r="F27" i="34" s="1"/>
  <c r="AL176" i="39"/>
  <c r="E27" i="34" s="1"/>
  <c r="Z176" i="39"/>
  <c r="D27" i="34" s="1"/>
  <c r="AX136" i="39"/>
  <c r="F23" i="34" s="1"/>
  <c r="AL136" i="39"/>
  <c r="E23" i="34" s="1"/>
  <c r="Z136" i="39"/>
  <c r="D23" i="34" s="1"/>
  <c r="AX96" i="39"/>
  <c r="F19" i="34" s="1"/>
  <c r="AL96" i="39"/>
  <c r="E19" i="34" s="1"/>
  <c r="K30" i="56"/>
  <c r="Y14" i="50"/>
  <c r="AA14" i="50" s="1"/>
  <c r="Y10" i="50"/>
  <c r="AA10" i="50" s="1"/>
  <c r="AA6" i="50"/>
  <c r="AI6" i="50"/>
  <c r="AA21" i="50"/>
  <c r="AA17" i="50"/>
  <c r="AA13" i="50"/>
  <c r="AA9" i="50"/>
  <c r="Y7" i="50"/>
  <c r="AI25" i="50"/>
  <c r="AA24" i="50"/>
  <c r="AA20" i="50"/>
  <c r="AA16" i="50"/>
  <c r="AA12" i="50"/>
  <c r="AA8" i="50"/>
  <c r="AI22" i="50"/>
  <c r="AI18" i="50"/>
  <c r="AI14" i="50"/>
  <c r="AI10" i="50"/>
  <c r="Y5" i="50"/>
  <c r="K15" i="56"/>
  <c r="K26" i="56"/>
  <c r="C21" i="56"/>
  <c r="H21" i="56" s="1"/>
  <c r="C21" i="61" s="1"/>
  <c r="C29" i="56"/>
  <c r="H29" i="56" s="1"/>
  <c r="C29" i="61" s="1"/>
  <c r="C10" i="56"/>
  <c r="H10" i="56" s="1"/>
  <c r="C10" i="61" s="1"/>
  <c r="C35" i="56"/>
  <c r="H35" i="56" s="1"/>
  <c r="C35" i="61" s="1"/>
  <c r="C27" i="56"/>
  <c r="H27" i="56" s="1"/>
  <c r="C27" i="61" s="1"/>
  <c r="C14" i="56"/>
  <c r="C31" i="56"/>
  <c r="H31" i="56" s="1"/>
  <c r="C31" i="61" s="1"/>
  <c r="C23" i="56"/>
  <c r="H23" i="56" s="1"/>
  <c r="C23" i="61" s="1"/>
  <c r="F12" i="19"/>
  <c r="F37" i="19"/>
  <c r="C18" i="19"/>
  <c r="C36" i="56"/>
  <c r="C34" i="56"/>
  <c r="H34" i="56" s="1"/>
  <c r="C34" i="61" s="1"/>
  <c r="C32" i="56"/>
  <c r="H32" i="56" s="1"/>
  <c r="C32" i="61" s="1"/>
  <c r="C30" i="56"/>
  <c r="H30" i="56" s="1"/>
  <c r="C30" i="61" s="1"/>
  <c r="C28" i="56"/>
  <c r="H28" i="56" s="1"/>
  <c r="C28" i="61" s="1"/>
  <c r="C26" i="56"/>
  <c r="H26" i="56" s="1"/>
  <c r="C26" i="61" s="1"/>
  <c r="C24" i="56"/>
  <c r="H24" i="56" s="1"/>
  <c r="C24" i="61" s="1"/>
  <c r="C22" i="56"/>
  <c r="H22" i="56" s="1"/>
  <c r="C22" i="61" s="1"/>
  <c r="C20" i="56"/>
  <c r="C17" i="56"/>
  <c r="C15" i="56"/>
  <c r="H33" i="56"/>
  <c r="C33" i="61" s="1"/>
  <c r="K12" i="56"/>
  <c r="K36" i="56"/>
  <c r="K33" i="56"/>
  <c r="K34" i="56"/>
  <c r="K21" i="56"/>
  <c r="K27" i="56"/>
  <c r="K29" i="56"/>
  <c r="K37" i="56"/>
  <c r="K22" i="56"/>
  <c r="K25" i="56"/>
  <c r="K10" i="56"/>
  <c r="K18" i="56"/>
  <c r="K11" i="56"/>
  <c r="K28" i="56"/>
  <c r="K14" i="56"/>
  <c r="K23" i="56"/>
  <c r="K9" i="56"/>
  <c r="K17" i="56"/>
  <c r="K31" i="56"/>
  <c r="AX41" i="41"/>
  <c r="AX137" i="41"/>
  <c r="AY161" i="41"/>
  <c r="AY34" i="41"/>
  <c r="BC127" i="41"/>
  <c r="BD89" i="41"/>
  <c r="BB73" i="41"/>
  <c r="BB56" i="41"/>
  <c r="BB57" i="41" s="1"/>
  <c r="BD47" i="41"/>
  <c r="AW49" i="41"/>
  <c r="AX113" i="41"/>
  <c r="BB137" i="41"/>
  <c r="BB129" i="41"/>
  <c r="BB121" i="41"/>
  <c r="BD113" i="41"/>
  <c r="AY65" i="41"/>
  <c r="BC65" i="41"/>
  <c r="BC57" i="41"/>
  <c r="BC49" i="41"/>
  <c r="AY193" i="41"/>
  <c r="AX201" i="41"/>
  <c r="AW153" i="41"/>
  <c r="AX121" i="41"/>
  <c r="AX73" i="41"/>
  <c r="AW65" i="41"/>
  <c r="AY57" i="41"/>
  <c r="BC41" i="41"/>
  <c r="BB201" i="41"/>
  <c r="BB169" i="41"/>
  <c r="BC25" i="41"/>
  <c r="BD193" i="41"/>
  <c r="BD161" i="41"/>
  <c r="AY17" i="41"/>
  <c r="AX81" i="41"/>
  <c r="AX65" i="41"/>
  <c r="AY89" i="41"/>
  <c r="AW169" i="41"/>
  <c r="AX25" i="41"/>
  <c r="AW201" i="41"/>
  <c r="AX89" i="41"/>
  <c r="AY121" i="41"/>
  <c r="AW17" i="41"/>
  <c r="BB183" i="41"/>
  <c r="BB185" i="41" s="1"/>
  <c r="BD176" i="41"/>
  <c r="BD177" i="41" s="1"/>
  <c r="AX161" i="41"/>
  <c r="BB151" i="41"/>
  <c r="BB153" i="41" s="1"/>
  <c r="BD144" i="41"/>
  <c r="BD145" i="41" s="1"/>
  <c r="BB145" i="41"/>
  <c r="BD129" i="41"/>
  <c r="BC119" i="41"/>
  <c r="BC121" i="41" s="1"/>
  <c r="BD122" i="41" s="1"/>
  <c r="G27" i="36" s="1"/>
  <c r="I27" i="36" s="1"/>
  <c r="BD105" i="41"/>
  <c r="BC103" i="41"/>
  <c r="BC105" i="41" s="1"/>
  <c r="BD106" i="41" s="1"/>
  <c r="G25" i="36" s="1"/>
  <c r="I25" i="36" s="1"/>
  <c r="BB81" i="41"/>
  <c r="BC72" i="41"/>
  <c r="BD63" i="41"/>
  <c r="BB64" i="41"/>
  <c r="BB65" i="41" s="1"/>
  <c r="BD55" i="41"/>
  <c r="BB47" i="41"/>
  <c r="BB49" i="41" s="1"/>
  <c r="BD40" i="41"/>
  <c r="BB39" i="41"/>
  <c r="BB41" i="41" s="1"/>
  <c r="BD42" i="41" s="1"/>
  <c r="G15" i="36" s="1"/>
  <c r="AY170" i="41"/>
  <c r="AY202" i="41"/>
  <c r="BD185" i="41"/>
  <c r="BB177" i="41"/>
  <c r="BD153" i="41"/>
  <c r="BD49" i="41"/>
  <c r="AW105" i="41"/>
  <c r="AW137" i="41"/>
  <c r="AW97" i="41"/>
  <c r="AX177" i="41"/>
  <c r="AY178" i="41" s="1"/>
  <c r="AX145" i="41"/>
  <c r="BD137" i="41"/>
  <c r="BB113" i="41"/>
  <c r="BD97" i="41"/>
  <c r="BD73" i="41"/>
  <c r="AX49" i="41"/>
  <c r="AY50" i="41" s="1"/>
  <c r="AY81" i="41"/>
  <c r="BD201" i="41"/>
  <c r="BB193" i="41"/>
  <c r="BD169" i="41"/>
  <c r="BB161" i="41"/>
  <c r="BB97" i="41"/>
  <c r="BD81" i="41"/>
  <c r="BC193" i="41"/>
  <c r="AY42" i="41"/>
  <c r="AY98" i="41"/>
  <c r="BC169" i="41"/>
  <c r="AY73" i="41"/>
  <c r="AY74" i="41" s="1"/>
  <c r="AY129" i="41"/>
  <c r="AW25" i="41"/>
  <c r="AY26" i="41" s="1"/>
  <c r="AW89" i="41"/>
  <c r="AW145" i="41"/>
  <c r="AY146" i="41" s="1"/>
  <c r="AX193" i="41"/>
  <c r="AW81" i="41"/>
  <c r="AY113" i="41"/>
  <c r="AW113" i="41"/>
  <c r="AX153" i="41"/>
  <c r="AX57" i="41"/>
  <c r="AY58" i="41" s="1"/>
  <c r="AX185" i="41"/>
  <c r="AY186" i="41" s="1"/>
  <c r="BC200" i="41"/>
  <c r="BC201" i="41" s="1"/>
  <c r="BD202" i="41" s="1"/>
  <c r="G37" i="36" s="1"/>
  <c r="I37" i="36" s="1"/>
  <c r="BC176" i="41"/>
  <c r="BC177" i="41" s="1"/>
  <c r="BC160" i="41"/>
  <c r="BC161" i="41" s="1"/>
  <c r="BC144" i="41"/>
  <c r="BC145" i="41" s="1"/>
  <c r="BC113" i="41"/>
  <c r="BC81" i="41"/>
  <c r="BD25" i="41"/>
  <c r="BD26" i="41" s="1"/>
  <c r="G11" i="36" s="1"/>
  <c r="I11" i="36" s="1"/>
  <c r="BD57" i="41"/>
  <c r="AY105" i="41"/>
  <c r="AY106" i="41" s="1"/>
  <c r="AY137" i="41"/>
  <c r="AW129" i="41"/>
  <c r="AY130" i="41" s="1"/>
  <c r="BC129" i="41"/>
  <c r="BD130" i="41" s="1"/>
  <c r="G28" i="36" s="1"/>
  <c r="I28" i="36" s="1"/>
  <c r="BC97" i="41"/>
  <c r="BD98" i="41" s="1"/>
  <c r="G24" i="36" s="1"/>
  <c r="BD33" i="41"/>
  <c r="BD17" i="41"/>
  <c r="BC89" i="41"/>
  <c r="BD90" i="41" s="1"/>
  <c r="G23" i="36" s="1"/>
  <c r="I23" i="36" s="1"/>
  <c r="AW121" i="41"/>
  <c r="AY122" i="41" s="1"/>
  <c r="BC137" i="41"/>
  <c r="BC73" i="41"/>
  <c r="BD65" i="41"/>
  <c r="BD41" i="41"/>
  <c r="BC33" i="41"/>
  <c r="BD34" i="41" s="1"/>
  <c r="G12" i="36" s="1"/>
  <c r="I12" i="36" s="1"/>
  <c r="BC17" i="41"/>
  <c r="K48" i="62"/>
  <c r="AW33" i="40"/>
  <c r="K43" i="62"/>
  <c r="AU141" i="40"/>
  <c r="AU211" i="40"/>
  <c r="AW191" i="40"/>
  <c r="AQ231" i="40"/>
  <c r="AP101" i="40"/>
  <c r="AS121" i="40"/>
  <c r="AN181" i="40"/>
  <c r="AW181" i="40"/>
  <c r="AR181" i="40"/>
  <c r="AP131" i="40"/>
  <c r="AU171" i="40"/>
  <c r="AR121" i="40"/>
  <c r="AS181" i="40"/>
  <c r="AN221" i="40"/>
  <c r="AV201" i="40"/>
  <c r="AQ191" i="40"/>
  <c r="AS201" i="40"/>
  <c r="AN211" i="40"/>
  <c r="AW31" i="40"/>
  <c r="AU231" i="40"/>
  <c r="AT161" i="40"/>
  <c r="AU245" i="40"/>
  <c r="AU246" i="40" s="1"/>
  <c r="AT236" i="40"/>
  <c r="AV223" i="40"/>
  <c r="AT224" i="40"/>
  <c r="AT226" i="40" s="1"/>
  <c r="AS225" i="40"/>
  <c r="AQ224" i="40"/>
  <c r="AS214" i="40"/>
  <c r="AS216" i="40" s="1"/>
  <c r="AQ214" i="40"/>
  <c r="AQ216" i="40" s="1"/>
  <c r="AO213" i="40"/>
  <c r="AQ203" i="40"/>
  <c r="AP204" i="40"/>
  <c r="AS193" i="40"/>
  <c r="AP193" i="40"/>
  <c r="AP196" i="40" s="1"/>
  <c r="AO194" i="40"/>
  <c r="AV184" i="40"/>
  <c r="AT183" i="40"/>
  <c r="AT186" i="40" s="1"/>
  <c r="AO183" i="40"/>
  <c r="AO186" i="40" s="1"/>
  <c r="AO175" i="40"/>
  <c r="AT166" i="40"/>
  <c r="AS166" i="40"/>
  <c r="AN156" i="40"/>
  <c r="AV146" i="40"/>
  <c r="AW136" i="40"/>
  <c r="AO126" i="40"/>
  <c r="C50" i="62"/>
  <c r="C45" i="62"/>
  <c r="AO35" i="40"/>
  <c r="I49" i="62"/>
  <c r="I44" i="62"/>
  <c r="G48" i="62"/>
  <c r="AS33" i="40"/>
  <c r="AS36" i="40" s="1"/>
  <c r="G43" i="62"/>
  <c r="AS31" i="40"/>
  <c r="AO121" i="40"/>
  <c r="AP171" i="40"/>
  <c r="AV71" i="40"/>
  <c r="AS141" i="40"/>
  <c r="AU41" i="40"/>
  <c r="AT191" i="40"/>
  <c r="AV211" i="40"/>
  <c r="AR141" i="40"/>
  <c r="AN151" i="40"/>
  <c r="AQ81" i="40"/>
  <c r="AW171" i="40"/>
  <c r="AR151" i="40"/>
  <c r="AQ161" i="40"/>
  <c r="AU221" i="40"/>
  <c r="AR111" i="40"/>
  <c r="AP236" i="40"/>
  <c r="AS226" i="40"/>
  <c r="AQ226" i="40"/>
  <c r="AW216" i="40"/>
  <c r="AO216" i="40"/>
  <c r="AU206" i="40"/>
  <c r="AS206" i="40"/>
  <c r="AN206" i="40"/>
  <c r="AU196" i="40"/>
  <c r="AO196" i="40"/>
  <c r="AV186" i="40"/>
  <c r="AW166" i="40"/>
  <c r="AN166" i="40"/>
  <c r="AW156" i="40"/>
  <c r="K50" i="62"/>
  <c r="K45" i="62"/>
  <c r="AW35" i="40"/>
  <c r="G50" i="62"/>
  <c r="G45" i="62"/>
  <c r="AS35" i="40"/>
  <c r="E49" i="62"/>
  <c r="E44" i="62"/>
  <c r="C48" i="62"/>
  <c r="AO33" i="40"/>
  <c r="AO36" i="40" s="1"/>
  <c r="C43" i="62"/>
  <c r="AR131" i="40"/>
  <c r="AN231" i="40"/>
  <c r="AV131" i="40"/>
  <c r="AO241" i="40"/>
  <c r="AO31" i="40"/>
  <c r="AT61" i="40"/>
  <c r="AQ151" i="40"/>
  <c r="AP161" i="40"/>
  <c r="AW201" i="40"/>
  <c r="AN141" i="40"/>
  <c r="AW141" i="40"/>
  <c r="AV231" i="40"/>
  <c r="AV246" i="40"/>
  <c r="AN246" i="40"/>
  <c r="AO226" i="40"/>
  <c r="AQ206" i="40"/>
  <c r="AO206" i="40"/>
  <c r="AO176" i="40"/>
  <c r="AP166" i="40"/>
  <c r="AV126" i="40"/>
  <c r="AU34" i="40"/>
  <c r="AV166" i="40"/>
  <c r="AO166" i="40"/>
  <c r="AU156" i="40"/>
  <c r="AS156" i="40"/>
  <c r="AN146" i="40"/>
  <c r="AS136" i="40"/>
  <c r="AV116" i="40"/>
  <c r="AU116" i="40"/>
  <c r="AQ116" i="40"/>
  <c r="AT96" i="40"/>
  <c r="AQ96" i="40"/>
  <c r="M55" i="62"/>
  <c r="L55" i="37" s="1"/>
  <c r="AR76" i="40"/>
  <c r="AQ76" i="40"/>
  <c r="AS66" i="40"/>
  <c r="I50" i="62"/>
  <c r="K49" i="62"/>
  <c r="C49" i="62"/>
  <c r="AU35" i="40"/>
  <c r="AQ35" i="40"/>
  <c r="AV33" i="40"/>
  <c r="AV36" i="40" s="1"/>
  <c r="J43" i="62"/>
  <c r="AR33" i="40"/>
  <c r="AR36" i="40" s="1"/>
  <c r="F43" i="62"/>
  <c r="AN33" i="40"/>
  <c r="AN36" i="40" s="1"/>
  <c r="B43" i="62"/>
  <c r="AP146" i="40"/>
  <c r="AS126" i="40"/>
  <c r="AR126" i="40"/>
  <c r="AR86" i="40"/>
  <c r="AO86" i="40"/>
  <c r="AS76" i="40"/>
  <c r="AS56" i="40"/>
  <c r="AR56" i="40"/>
  <c r="AN56" i="40"/>
  <c r="AV46" i="40"/>
  <c r="E50" i="62"/>
  <c r="G49" i="62"/>
  <c r="H50" i="62"/>
  <c r="H45" i="62"/>
  <c r="D50" i="62"/>
  <c r="D45" i="62"/>
  <c r="J49" i="62"/>
  <c r="J44" i="62"/>
  <c r="F49" i="62"/>
  <c r="F44" i="62"/>
  <c r="B49" i="62"/>
  <c r="B44" i="62"/>
  <c r="AT33" i="40"/>
  <c r="AT36" i="40" s="1"/>
  <c r="H48" i="62"/>
  <c r="H43" i="62"/>
  <c r="AP33" i="40"/>
  <c r="AP36" i="40" s="1"/>
  <c r="D48" i="62"/>
  <c r="D43" i="62"/>
  <c r="AU106" i="40"/>
  <c r="AW76" i="40"/>
  <c r="AW66" i="40"/>
  <c r="AT66" i="40"/>
  <c r="AT56" i="40"/>
  <c r="AU46" i="40"/>
  <c r="AU33" i="40"/>
  <c r="I43" i="62"/>
  <c r="AQ33" i="40"/>
  <c r="E43" i="62"/>
  <c r="AW16" i="40"/>
  <c r="AQ136" i="40"/>
  <c r="AP106" i="40"/>
  <c r="AW96" i="40"/>
  <c r="AV96" i="40"/>
  <c r="AR96" i="40"/>
  <c r="AN96" i="40"/>
  <c r="AW56" i="40"/>
  <c r="AP26" i="40"/>
  <c r="AV26" i="40"/>
  <c r="AO201" i="40"/>
  <c r="AT211" i="40"/>
  <c r="AT121" i="40"/>
  <c r="AT231" i="40"/>
  <c r="AW241" i="40"/>
  <c r="AS161" i="40"/>
  <c r="AW246" i="40"/>
  <c r="AO246" i="40"/>
  <c r="AW236" i="40"/>
  <c r="AV236" i="40"/>
  <c r="AV226" i="40"/>
  <c r="AN226" i="40"/>
  <c r="AT216" i="40"/>
  <c r="AP206" i="40"/>
  <c r="AR196" i="40"/>
  <c r="AQ186" i="40"/>
  <c r="AT156" i="40"/>
  <c r="AW146" i="40"/>
  <c r="AS146" i="40"/>
  <c r="AO146" i="40"/>
  <c r="AV136" i="40"/>
  <c r="AU136" i="40"/>
  <c r="AO136" i="40"/>
  <c r="AN126" i="40"/>
  <c r="AT46" i="40"/>
  <c r="AN186" i="40"/>
  <c r="AU126" i="40"/>
  <c r="AW161" i="40"/>
  <c r="AR191" i="40"/>
  <c r="AR231" i="40"/>
  <c r="AS246" i="40"/>
  <c r="AO236" i="40"/>
  <c r="AN236" i="40"/>
  <c r="AR226" i="40"/>
  <c r="AP216" i="40"/>
  <c r="AT206" i="40"/>
  <c r="AV196" i="40"/>
  <c r="AN196" i="40"/>
  <c r="AU186" i="40"/>
  <c r="AP156" i="40"/>
  <c r="AU146" i="40"/>
  <c r="AQ146" i="40"/>
  <c r="AW196" i="40"/>
  <c r="AT151" i="40"/>
  <c r="AO161" i="40"/>
  <c r="AO221" i="40"/>
  <c r="AW221" i="40"/>
  <c r="AP246" i="40"/>
  <c r="AS236" i="40"/>
  <c r="AR236" i="40"/>
  <c r="AU216" i="40"/>
  <c r="AS196" i="40"/>
  <c r="AR186" i="40"/>
  <c r="AR136" i="40"/>
  <c r="AN136" i="40"/>
  <c r="AQ126" i="40"/>
  <c r="AP126" i="40"/>
  <c r="AW116" i="40"/>
  <c r="AR116" i="40"/>
  <c r="AW106" i="40"/>
  <c r="AV106" i="40"/>
  <c r="AQ106" i="40"/>
  <c r="AO66" i="40"/>
  <c r="AU166" i="40"/>
  <c r="AQ166" i="40"/>
  <c r="AP116" i="40"/>
  <c r="AO116" i="40"/>
  <c r="AO106" i="40"/>
  <c r="AN106" i="40"/>
  <c r="AS96" i="40"/>
  <c r="AO96" i="40"/>
  <c r="AT76" i="40"/>
  <c r="AP76" i="40"/>
  <c r="AV176" i="40"/>
  <c r="AR176" i="40"/>
  <c r="AN176" i="40"/>
  <c r="AT136" i="40"/>
  <c r="AW126" i="40"/>
  <c r="AT116" i="40"/>
  <c r="AS116" i="40"/>
  <c r="AN116" i="40"/>
  <c r="AS106" i="40"/>
  <c r="AR106" i="40"/>
  <c r="AS86" i="40"/>
  <c r="AV56" i="40"/>
  <c r="AQ66" i="40"/>
  <c r="AQ56" i="40"/>
  <c r="AW46" i="40"/>
  <c r="AN46" i="40"/>
  <c r="AR26" i="40"/>
  <c r="AU56" i="40"/>
  <c r="AS46" i="40"/>
  <c r="AU86" i="40"/>
  <c r="AQ86" i="40"/>
  <c r="AV66" i="40"/>
  <c r="AR66" i="40"/>
  <c r="AN16" i="40"/>
  <c r="M50" i="62"/>
  <c r="L50" i="37" s="1"/>
  <c r="AU26" i="40"/>
  <c r="AQ26" i="40"/>
  <c r="AT16" i="40"/>
  <c r="AW26" i="40"/>
  <c r="AS26" i="40"/>
  <c r="AO26" i="40"/>
  <c r="AN26" i="40"/>
  <c r="AR16" i="40"/>
  <c r="AQ16" i="40"/>
  <c r="AP46" i="40"/>
  <c r="AV16" i="40"/>
  <c r="AU16" i="40"/>
  <c r="AP16" i="40"/>
  <c r="Z76" i="39" l="1"/>
  <c r="D15" i="34" s="1"/>
  <c r="AL76" i="39"/>
  <c r="E15" i="34" s="1"/>
  <c r="AX76" i="39"/>
  <c r="F15" i="34" s="1"/>
  <c r="AL46" i="39"/>
  <c r="E12" i="34" s="1"/>
  <c r="AX46" i="39"/>
  <c r="F12" i="34" s="1"/>
  <c r="Z46" i="39"/>
  <c r="D12" i="34" s="1"/>
  <c r="AX56" i="39"/>
  <c r="F13" i="34" s="1"/>
  <c r="AL56" i="39"/>
  <c r="E13" i="34" s="1"/>
  <c r="Z66" i="39"/>
  <c r="D14" i="34" s="1"/>
  <c r="AL66" i="39"/>
  <c r="E14" i="34" s="1"/>
  <c r="AX66" i="39"/>
  <c r="F14" i="34" s="1"/>
  <c r="Z56" i="39"/>
  <c r="D13" i="34" s="1"/>
  <c r="H13" i="34" s="1"/>
  <c r="N56" i="39"/>
  <c r="C13" i="34" s="1"/>
  <c r="N46" i="39"/>
  <c r="C12" i="34" s="1"/>
  <c r="N76" i="39"/>
  <c r="C15" i="34" s="1"/>
  <c r="N66" i="39"/>
  <c r="C14" i="34" s="1"/>
  <c r="Z46" i="38"/>
  <c r="D13" i="33" s="1"/>
  <c r="AL46" i="38"/>
  <c r="E13" i="33" s="1"/>
  <c r="AX46" i="38"/>
  <c r="F13" i="33" s="1"/>
  <c r="Z56" i="38"/>
  <c r="D14" i="33" s="1"/>
  <c r="H14" i="33" s="1"/>
  <c r="AL56" i="38"/>
  <c r="E14" i="33" s="1"/>
  <c r="AX56" i="38"/>
  <c r="F14" i="33" s="1"/>
  <c r="Z116" i="38"/>
  <c r="D22" i="33" s="1"/>
  <c r="AL116" i="38"/>
  <c r="E22" i="33" s="1"/>
  <c r="AX116" i="38"/>
  <c r="F22" i="33" s="1"/>
  <c r="Z66" i="38"/>
  <c r="D15" i="33" s="1"/>
  <c r="AL66" i="38"/>
  <c r="E15" i="33" s="1"/>
  <c r="AX66" i="38"/>
  <c r="F15" i="33" s="1"/>
  <c r="AL76" i="38"/>
  <c r="E16" i="33" s="1"/>
  <c r="Z86" i="38"/>
  <c r="D19" i="33" s="1"/>
  <c r="AL86" i="38"/>
  <c r="E19" i="33" s="1"/>
  <c r="AX86" i="38"/>
  <c r="F19" i="33" s="1"/>
  <c r="AL96" i="38"/>
  <c r="E20" i="33" s="1"/>
  <c r="Z126" i="38"/>
  <c r="D23" i="33" s="1"/>
  <c r="AL126" i="38"/>
  <c r="E23" i="33" s="1"/>
  <c r="AX126" i="38"/>
  <c r="F23" i="33" s="1"/>
  <c r="Z76" i="38"/>
  <c r="D16" i="33" s="1"/>
  <c r="Z136" i="38"/>
  <c r="D24" i="33" s="1"/>
  <c r="AL136" i="38"/>
  <c r="E24" i="33" s="1"/>
  <c r="AX136" i="38"/>
  <c r="F24" i="33" s="1"/>
  <c r="Z96" i="38"/>
  <c r="D20" i="33" s="1"/>
  <c r="AX96" i="38"/>
  <c r="F20" i="33" s="1"/>
  <c r="Z146" i="38"/>
  <c r="D25" i="33" s="1"/>
  <c r="AL146" i="38"/>
  <c r="E25" i="33" s="1"/>
  <c r="AX146" i="38"/>
  <c r="F25" i="33" s="1"/>
  <c r="Z106" i="38"/>
  <c r="D21" i="33" s="1"/>
  <c r="AL106" i="38"/>
  <c r="E21" i="33" s="1"/>
  <c r="AX106" i="38"/>
  <c r="F21" i="33" s="1"/>
  <c r="Z176" i="38"/>
  <c r="D28" i="33" s="1"/>
  <c r="AL176" i="38"/>
  <c r="E28" i="33" s="1"/>
  <c r="AX176" i="38"/>
  <c r="F28" i="33" s="1"/>
  <c r="Z216" i="38"/>
  <c r="D32" i="33" s="1"/>
  <c r="H32" i="33" s="1"/>
  <c r="AL216" i="38"/>
  <c r="E32" i="33" s="1"/>
  <c r="AX216" i="38"/>
  <c r="F32" i="33" s="1"/>
  <c r="AX76" i="38"/>
  <c r="F16" i="33" s="1"/>
  <c r="Z186" i="38"/>
  <c r="D29" i="33" s="1"/>
  <c r="H29" i="33" s="1"/>
  <c r="AL186" i="38"/>
  <c r="E29" i="33" s="1"/>
  <c r="AX186" i="38"/>
  <c r="F29" i="33" s="1"/>
  <c r="Z226" i="38"/>
  <c r="D33" i="33" s="1"/>
  <c r="AL226" i="38"/>
  <c r="E33" i="33" s="1"/>
  <c r="AX226" i="38"/>
  <c r="F33" i="33" s="1"/>
  <c r="Z156" i="38"/>
  <c r="D26" i="33" s="1"/>
  <c r="Z196" i="38"/>
  <c r="D30" i="33" s="1"/>
  <c r="Z236" i="38"/>
  <c r="D34" i="33" s="1"/>
  <c r="H34" i="33" s="1"/>
  <c r="AX246" i="38"/>
  <c r="F35" i="33" s="1"/>
  <c r="AL246" i="38"/>
  <c r="E35" i="33" s="1"/>
  <c r="AX156" i="38"/>
  <c r="F26" i="33" s="1"/>
  <c r="AX196" i="38"/>
  <c r="F30" i="33" s="1"/>
  <c r="AX236" i="38"/>
  <c r="F34" i="33" s="1"/>
  <c r="Z246" i="38"/>
  <c r="D35" i="33" s="1"/>
  <c r="H35" i="33" s="1"/>
  <c r="AL166" i="38"/>
  <c r="E27" i="33" s="1"/>
  <c r="AL196" i="38"/>
  <c r="E30" i="33" s="1"/>
  <c r="Z166" i="38"/>
  <c r="D27" i="33" s="1"/>
  <c r="AX206" i="38"/>
  <c r="F31" i="33" s="1"/>
  <c r="AL236" i="38"/>
  <c r="E34" i="33" s="1"/>
  <c r="AL156" i="38"/>
  <c r="E26" i="33" s="1"/>
  <c r="AX166" i="38"/>
  <c r="F27" i="33" s="1"/>
  <c r="AL206" i="38"/>
  <c r="E31" i="33" s="1"/>
  <c r="Z206" i="38"/>
  <c r="D31" i="33" s="1"/>
  <c r="H31" i="33" s="1"/>
  <c r="N96" i="38"/>
  <c r="C20" i="33" s="1"/>
  <c r="N196" i="38"/>
  <c r="C30" i="33" s="1"/>
  <c r="N166" i="38"/>
  <c r="C27" i="33" s="1"/>
  <c r="N186" i="38"/>
  <c r="C29" i="33" s="1"/>
  <c r="N156" i="38"/>
  <c r="C26" i="33" s="1"/>
  <c r="N146" i="38"/>
  <c r="C25" i="33" s="1"/>
  <c r="N106" i="38"/>
  <c r="C21" i="33" s="1"/>
  <c r="N206" i="38"/>
  <c r="C31" i="33" s="1"/>
  <c r="N216" i="38"/>
  <c r="C32" i="33" s="1"/>
  <c r="N86" i="38"/>
  <c r="C19" i="33" s="1"/>
  <c r="N236" i="38"/>
  <c r="C34" i="33" s="1"/>
  <c r="N246" i="38"/>
  <c r="C35" i="33" s="1"/>
  <c r="N66" i="38"/>
  <c r="C15" i="33" s="1"/>
  <c r="N76" i="38"/>
  <c r="C16" i="33" s="1"/>
  <c r="N56" i="38"/>
  <c r="C14" i="33" s="1"/>
  <c r="N116" i="38"/>
  <c r="C22" i="33" s="1"/>
  <c r="N136" i="38"/>
  <c r="C24" i="33" s="1"/>
  <c r="N46" i="38"/>
  <c r="C13" i="33" s="1"/>
  <c r="N226" i="38"/>
  <c r="C33" i="33" s="1"/>
  <c r="N126" i="38"/>
  <c r="C23" i="33" s="1"/>
  <c r="N176" i="38"/>
  <c r="C28" i="33" s="1"/>
  <c r="I24" i="36"/>
  <c r="C9" i="56"/>
  <c r="H9" i="56" s="1"/>
  <c r="C9" i="61" s="1"/>
  <c r="J9" i="19"/>
  <c r="Z16" i="39"/>
  <c r="D7" i="34" s="1"/>
  <c r="AL16" i="39"/>
  <c r="E7" i="34" s="1"/>
  <c r="E10" i="34" s="1"/>
  <c r="AX16" i="39"/>
  <c r="F7" i="34" s="1"/>
  <c r="F10" i="34" s="1"/>
  <c r="Z36" i="39"/>
  <c r="D9" i="34" s="1"/>
  <c r="AX36" i="39"/>
  <c r="F9" i="34" s="1"/>
  <c r="Z26" i="39"/>
  <c r="D8" i="34" s="1"/>
  <c r="H8" i="34" s="1"/>
  <c r="AL26" i="39"/>
  <c r="E8" i="34" s="1"/>
  <c r="AX26" i="39"/>
  <c r="F8" i="34" s="1"/>
  <c r="AL36" i="39"/>
  <c r="E9" i="34" s="1"/>
  <c r="N16" i="39"/>
  <c r="C7" i="34" s="1"/>
  <c r="C10" i="34" s="1"/>
  <c r="N36" i="39"/>
  <c r="C9" i="34" s="1"/>
  <c r="N26" i="39"/>
  <c r="C8" i="34" s="1"/>
  <c r="E38" i="36"/>
  <c r="AQ36" i="40"/>
  <c r="BD186" i="41"/>
  <c r="G35" i="36" s="1"/>
  <c r="I35" i="36" s="1"/>
  <c r="AL36" i="38"/>
  <c r="E10" i="33" s="1"/>
  <c r="Z16" i="38"/>
  <c r="D8" i="33" s="1"/>
  <c r="AL16" i="38"/>
  <c r="E8" i="33" s="1"/>
  <c r="AX16" i="38"/>
  <c r="F8" i="33" s="1"/>
  <c r="F11" i="33" s="1"/>
  <c r="Z36" i="38"/>
  <c r="D10" i="33" s="1"/>
  <c r="H10" i="33" s="1"/>
  <c r="AX36" i="38"/>
  <c r="F10" i="33" s="1"/>
  <c r="AX26" i="38"/>
  <c r="F9" i="33" s="1"/>
  <c r="Z26" i="38"/>
  <c r="D9" i="33" s="1"/>
  <c r="H9" i="33" s="1"/>
  <c r="AL26" i="38"/>
  <c r="E9" i="33" s="1"/>
  <c r="N36" i="38"/>
  <c r="C10" i="33" s="1"/>
  <c r="N26" i="38"/>
  <c r="C9" i="33" s="1"/>
  <c r="N16" i="38"/>
  <c r="C8" i="33" s="1"/>
  <c r="C11" i="33" s="1"/>
  <c r="F38" i="36"/>
  <c r="F8" i="36" s="1"/>
  <c r="AI23" i="50"/>
  <c r="AA23" i="50"/>
  <c r="AI19" i="50"/>
  <c r="AA19" i="50"/>
  <c r="AI15" i="50"/>
  <c r="AA15" i="50"/>
  <c r="E8" i="36"/>
  <c r="E19" i="36"/>
  <c r="AS82" i="41"/>
  <c r="F22" i="36" s="1"/>
  <c r="N221" i="38"/>
  <c r="L9" i="12"/>
  <c r="N9" i="12" s="1"/>
  <c r="W9" i="12" s="1"/>
  <c r="BD50" i="41"/>
  <c r="G16" i="36" s="1"/>
  <c r="I16" i="36" s="1"/>
  <c r="BD154" i="41"/>
  <c r="G31" i="36" s="1"/>
  <c r="I31" i="36" s="1"/>
  <c r="AY18" i="41"/>
  <c r="L7" i="60"/>
  <c r="N7" i="60" s="1"/>
  <c r="U7" i="60" s="1"/>
  <c r="L4" i="60"/>
  <c r="N4" i="60" s="1"/>
  <c r="U4" i="60" s="1"/>
  <c r="L8" i="60"/>
  <c r="N8" i="60" s="1"/>
  <c r="U8" i="60" s="1"/>
  <c r="L14" i="12"/>
  <c r="N14" i="12" s="1"/>
  <c r="W14" i="12" s="1"/>
  <c r="L16" i="12"/>
  <c r="N16" i="12" s="1"/>
  <c r="W16" i="12" s="1"/>
  <c r="L24" i="12"/>
  <c r="N24" i="12" s="1"/>
  <c r="W24" i="12" s="1"/>
  <c r="L6" i="12"/>
  <c r="N6" i="12" s="1"/>
  <c r="W6" i="12" s="1"/>
  <c r="L13" i="12"/>
  <c r="N13" i="12" s="1"/>
  <c r="W13" i="12" s="1"/>
  <c r="L20" i="12"/>
  <c r="N20" i="12" s="1"/>
  <c r="W20" i="12" s="1"/>
  <c r="L27" i="12"/>
  <c r="N27" i="12" s="1"/>
  <c r="W27" i="12" s="1"/>
  <c r="L11" i="12"/>
  <c r="N11" i="12" s="1"/>
  <c r="W11" i="12" s="1"/>
  <c r="L21" i="12"/>
  <c r="N21" i="12" s="1"/>
  <c r="W21" i="12" s="1"/>
  <c r="G10" i="59"/>
  <c r="C12" i="59"/>
  <c r="AU36" i="40"/>
  <c r="BD82" i="41"/>
  <c r="G22" i="36" s="1"/>
  <c r="I22" i="36" s="1"/>
  <c r="AY194" i="41"/>
  <c r="C11" i="56"/>
  <c r="J11" i="19"/>
  <c r="N61" i="38"/>
  <c r="L8" i="12"/>
  <c r="N8" i="12" s="1"/>
  <c r="W8" i="12" s="1"/>
  <c r="L15" i="12"/>
  <c r="N15" i="12" s="1"/>
  <c r="W15" i="12" s="1"/>
  <c r="L23" i="12"/>
  <c r="N23" i="12" s="1"/>
  <c r="W23" i="12" s="1"/>
  <c r="N34" i="49"/>
  <c r="N181" i="38"/>
  <c r="D8" i="36"/>
  <c r="H18" i="19"/>
  <c r="J18" i="19" s="1"/>
  <c r="C16" i="56"/>
  <c r="H16" i="56" s="1"/>
  <c r="C16" i="61" s="1"/>
  <c r="H37" i="19"/>
  <c r="J37" i="19" s="1"/>
  <c r="C25" i="56"/>
  <c r="H25" i="56" s="1"/>
  <c r="C25" i="61" s="1"/>
  <c r="L12" i="19"/>
  <c r="L10" i="56"/>
  <c r="L21" i="56"/>
  <c r="L26" i="56"/>
  <c r="H12" i="19"/>
  <c r="L28" i="56"/>
  <c r="L9" i="56"/>
  <c r="AX146" i="40"/>
  <c r="F24" i="35" s="1"/>
  <c r="AX166" i="40"/>
  <c r="F26" i="35" s="1"/>
  <c r="AX96" i="40"/>
  <c r="F19" i="35" s="1"/>
  <c r="H23" i="34"/>
  <c r="H28" i="34"/>
  <c r="H22" i="34"/>
  <c r="H21" i="34"/>
  <c r="H19" i="34"/>
  <c r="H27" i="34"/>
  <c r="H32" i="34"/>
  <c r="H26" i="34"/>
  <c r="F35" i="34"/>
  <c r="H18" i="34"/>
  <c r="D35" i="34"/>
  <c r="H31" i="34"/>
  <c r="H20" i="34"/>
  <c r="E35" i="34"/>
  <c r="H30" i="34"/>
  <c r="C35" i="34"/>
  <c r="H24" i="34"/>
  <c r="K24" i="56"/>
  <c r="L24" i="56" s="1"/>
  <c r="K32" i="56"/>
  <c r="L32" i="56" s="1"/>
  <c r="K20" i="56"/>
  <c r="K35" i="56"/>
  <c r="L35" i="56" s="1"/>
  <c r="K16" i="56"/>
  <c r="K7" i="56"/>
  <c r="AI4" i="50"/>
  <c r="AA4" i="50"/>
  <c r="AI5" i="50"/>
  <c r="AA5" i="50"/>
  <c r="AI7" i="50"/>
  <c r="AA7" i="50"/>
  <c r="L29" i="56"/>
  <c r="L34" i="56"/>
  <c r="F7" i="19"/>
  <c r="L27" i="56"/>
  <c r="C37" i="56"/>
  <c r="C14" i="19"/>
  <c r="C7" i="19"/>
  <c r="C25" i="19"/>
  <c r="C15" i="19"/>
  <c r="L23" i="56"/>
  <c r="C33" i="19"/>
  <c r="C22" i="19"/>
  <c r="C29" i="19"/>
  <c r="C20" i="19"/>
  <c r="C37" i="19"/>
  <c r="L22" i="56"/>
  <c r="C12" i="56"/>
  <c r="C10" i="19"/>
  <c r="C35" i="19"/>
  <c r="C9" i="19"/>
  <c r="C26" i="19"/>
  <c r="C31" i="19"/>
  <c r="C18" i="56"/>
  <c r="L30" i="56"/>
  <c r="C34" i="19"/>
  <c r="C17" i="19"/>
  <c r="C24" i="19"/>
  <c r="C27" i="19"/>
  <c r="C16" i="19"/>
  <c r="H14" i="56"/>
  <c r="C14" i="61" s="1"/>
  <c r="C23" i="19"/>
  <c r="C32" i="19"/>
  <c r="C12" i="19"/>
  <c r="C28" i="19"/>
  <c r="C21" i="19"/>
  <c r="C11" i="19"/>
  <c r="C30" i="19"/>
  <c r="C36" i="19"/>
  <c r="L17" i="56"/>
  <c r="L36" i="56"/>
  <c r="H36" i="56"/>
  <c r="C36" i="61" s="1"/>
  <c r="L33" i="56"/>
  <c r="H17" i="56"/>
  <c r="C17" i="61" s="1"/>
  <c r="L31" i="56"/>
  <c r="L14" i="56"/>
  <c r="AY154" i="41"/>
  <c r="BD178" i="41"/>
  <c r="G34" i="36" s="1"/>
  <c r="I34" i="36" s="1"/>
  <c r="BD74" i="41"/>
  <c r="G21" i="36" s="1"/>
  <c r="BD162" i="41"/>
  <c r="G32" i="36" s="1"/>
  <c r="I32" i="36" s="1"/>
  <c r="AY82" i="41"/>
  <c r="BD170" i="41"/>
  <c r="G33" i="36" s="1"/>
  <c r="I33" i="36" s="1"/>
  <c r="BD114" i="41"/>
  <c r="G26" i="36" s="1"/>
  <c r="I26" i="36" s="1"/>
  <c r="AY162" i="41"/>
  <c r="BD138" i="41"/>
  <c r="G29" i="36" s="1"/>
  <c r="I29" i="36" s="1"/>
  <c r="AY138" i="41"/>
  <c r="AY66" i="41"/>
  <c r="AY90" i="41"/>
  <c r="BD18" i="41"/>
  <c r="G10" i="36" s="1"/>
  <c r="BD146" i="41"/>
  <c r="G30" i="36" s="1"/>
  <c r="I30" i="36" s="1"/>
  <c r="AY114" i="41"/>
  <c r="BD194" i="41"/>
  <c r="G36" i="36" s="1"/>
  <c r="I36" i="36" s="1"/>
  <c r="I10" i="36"/>
  <c r="G13" i="36"/>
  <c r="I21" i="36"/>
  <c r="I15" i="36"/>
  <c r="BD58" i="41"/>
  <c r="G17" i="36" s="1"/>
  <c r="I17" i="36" s="1"/>
  <c r="BD66" i="41"/>
  <c r="G18" i="36" s="1"/>
  <c r="I18" i="36" s="1"/>
  <c r="Z126" i="40"/>
  <c r="D22" i="35" s="1"/>
  <c r="AL146" i="40"/>
  <c r="E24" i="35" s="1"/>
  <c r="AL166" i="40"/>
  <c r="E26" i="35" s="1"/>
  <c r="Z186" i="40"/>
  <c r="D28" i="35" s="1"/>
  <c r="AL186" i="40"/>
  <c r="E28" i="35" s="1"/>
  <c r="Z206" i="40"/>
  <c r="D30" i="35" s="1"/>
  <c r="AL206" i="40"/>
  <c r="E30" i="35" s="1"/>
  <c r="Z216" i="40"/>
  <c r="D31" i="35" s="1"/>
  <c r="N156" i="40"/>
  <c r="C25" i="35" s="1"/>
  <c r="N86" i="40"/>
  <c r="C18" i="35" s="1"/>
  <c r="N176" i="40"/>
  <c r="C27" i="35" s="1"/>
  <c r="Z156" i="40"/>
  <c r="D25" i="35" s="1"/>
  <c r="AL226" i="40"/>
  <c r="E32" i="35" s="1"/>
  <c r="N126" i="40"/>
  <c r="C22" i="35" s="1"/>
  <c r="N196" i="40"/>
  <c r="C29" i="35" s="1"/>
  <c r="AL156" i="40"/>
  <c r="E25" i="35" s="1"/>
  <c r="Z166" i="40"/>
  <c r="D26" i="35" s="1"/>
  <c r="Z196" i="40"/>
  <c r="D29" i="35" s="1"/>
  <c r="Z226" i="40"/>
  <c r="D32" i="35" s="1"/>
  <c r="AL126" i="40"/>
  <c r="E22" i="35" s="1"/>
  <c r="Z146" i="40"/>
  <c r="D24" i="35" s="1"/>
  <c r="AL216" i="40"/>
  <c r="E31" i="35" s="1"/>
  <c r="Z236" i="40"/>
  <c r="D33" i="35" s="1"/>
  <c r="AL236" i="40"/>
  <c r="E33" i="35" s="1"/>
  <c r="Z246" i="40"/>
  <c r="D34" i="35" s="1"/>
  <c r="AL246" i="40"/>
  <c r="E34" i="35" s="1"/>
  <c r="N216" i="40"/>
  <c r="C31" i="35" s="1"/>
  <c r="N226" i="40"/>
  <c r="C32" i="35" s="1"/>
  <c r="N246" i="40"/>
  <c r="C34" i="35" s="1"/>
  <c r="N106" i="40"/>
  <c r="C20" i="35" s="1"/>
  <c r="N186" i="40"/>
  <c r="C28" i="35" s="1"/>
  <c r="N96" i="40"/>
  <c r="C19" i="35" s="1"/>
  <c r="N146" i="40"/>
  <c r="C24" i="35" s="1"/>
  <c r="N166" i="40"/>
  <c r="C26" i="35" s="1"/>
  <c r="N116" i="40"/>
  <c r="C21" i="35" s="1"/>
  <c r="N236" i="40"/>
  <c r="C33" i="35" s="1"/>
  <c r="AL196" i="40"/>
  <c r="E29" i="35" s="1"/>
  <c r="N136" i="40"/>
  <c r="C23" i="35" s="1"/>
  <c r="N206" i="40"/>
  <c r="C30" i="35" s="1"/>
  <c r="AL96" i="40"/>
  <c r="E19" i="35" s="1"/>
  <c r="Z86" i="40"/>
  <c r="D18" i="35" s="1"/>
  <c r="Z136" i="40"/>
  <c r="D23" i="35" s="1"/>
  <c r="AL86" i="40"/>
  <c r="E18" i="35" s="1"/>
  <c r="Z116" i="40"/>
  <c r="D21" i="35" s="1"/>
  <c r="AL136" i="40"/>
  <c r="E23" i="35" s="1"/>
  <c r="Z106" i="40"/>
  <c r="D20" i="35" s="1"/>
  <c r="AL116" i="40"/>
  <c r="E21" i="35" s="1"/>
  <c r="Z176" i="40"/>
  <c r="D27" i="35" s="1"/>
  <c r="Z96" i="40"/>
  <c r="D19" i="35" s="1"/>
  <c r="H19" i="35" s="1"/>
  <c r="AL106" i="40"/>
  <c r="E20" i="35" s="1"/>
  <c r="AL176" i="40"/>
  <c r="E27" i="35" s="1"/>
  <c r="AX176" i="40"/>
  <c r="F27" i="35" s="1"/>
  <c r="H26" i="35"/>
  <c r="AX116" i="40"/>
  <c r="F21" i="35" s="1"/>
  <c r="AX106" i="40"/>
  <c r="F20" i="35" s="1"/>
  <c r="AX246" i="40"/>
  <c r="F34" i="35" s="1"/>
  <c r="AX156" i="40"/>
  <c r="F25" i="35" s="1"/>
  <c r="AX206" i="40"/>
  <c r="F30" i="35" s="1"/>
  <c r="H30" i="35" s="1"/>
  <c r="AX86" i="40"/>
  <c r="F18" i="35" s="1"/>
  <c r="AX216" i="40"/>
  <c r="F31" i="35" s="1"/>
  <c r="AW36" i="40"/>
  <c r="AX36" i="40" s="1"/>
  <c r="F9" i="35" s="1"/>
  <c r="AX186" i="40"/>
  <c r="F28" i="35" s="1"/>
  <c r="M45" i="62"/>
  <c r="L45" i="37" s="1"/>
  <c r="AX136" i="40"/>
  <c r="F23" i="35" s="1"/>
  <c r="AX126" i="40"/>
  <c r="F22" i="35" s="1"/>
  <c r="AX196" i="40"/>
  <c r="F29" i="35" s="1"/>
  <c r="H29" i="35" s="1"/>
  <c r="AX226" i="40"/>
  <c r="F32" i="35" s="1"/>
  <c r="Z46" i="40"/>
  <c r="D12" i="35" s="1"/>
  <c r="AL46" i="40"/>
  <c r="E12" i="35" s="1"/>
  <c r="AX46" i="40"/>
  <c r="F12" i="35" s="1"/>
  <c r="Z66" i="40"/>
  <c r="D14" i="35" s="1"/>
  <c r="AL66" i="40"/>
  <c r="E14" i="35" s="1"/>
  <c r="AX66" i="40"/>
  <c r="F14" i="35" s="1"/>
  <c r="AX76" i="40"/>
  <c r="F15" i="35" s="1"/>
  <c r="AL56" i="40"/>
  <c r="E13" i="35" s="1"/>
  <c r="AX56" i="40"/>
  <c r="F13" i="35" s="1"/>
  <c r="Z76" i="40"/>
  <c r="D15" i="35" s="1"/>
  <c r="H15" i="35" s="1"/>
  <c r="AL76" i="40"/>
  <c r="E15" i="35" s="1"/>
  <c r="Z56" i="40"/>
  <c r="D13" i="35" s="1"/>
  <c r="N56" i="40"/>
  <c r="C13" i="35" s="1"/>
  <c r="N76" i="40"/>
  <c r="C15" i="35" s="1"/>
  <c r="N46" i="40"/>
  <c r="C12" i="35" s="1"/>
  <c r="N66" i="40"/>
  <c r="C14" i="35" s="1"/>
  <c r="H27" i="35"/>
  <c r="AX236" i="40"/>
  <c r="F33" i="35" s="1"/>
  <c r="H33" i="35" s="1"/>
  <c r="F36" i="33" l="1"/>
  <c r="F6" i="33" s="1"/>
  <c r="E16" i="34"/>
  <c r="C5" i="34"/>
  <c r="G12" i="59"/>
  <c r="E11" i="33"/>
  <c r="E6" i="33" s="1"/>
  <c r="H7" i="34"/>
  <c r="D10" i="34"/>
  <c r="H30" i="33"/>
  <c r="H33" i="33"/>
  <c r="H25" i="33"/>
  <c r="E36" i="33"/>
  <c r="H22" i="33"/>
  <c r="F17" i="33"/>
  <c r="L7" i="19"/>
  <c r="J7" i="19" s="1"/>
  <c r="J12" i="19"/>
  <c r="H8" i="33"/>
  <c r="D11" i="33"/>
  <c r="H9" i="34"/>
  <c r="H26" i="33"/>
  <c r="H21" i="33"/>
  <c r="H24" i="33"/>
  <c r="H23" i="33"/>
  <c r="H19" i="33"/>
  <c r="D36" i="33"/>
  <c r="H15" i="33"/>
  <c r="E17" i="33"/>
  <c r="C16" i="34"/>
  <c r="H12" i="34"/>
  <c r="D16" i="34"/>
  <c r="D5" i="34" s="1"/>
  <c r="E35" i="35"/>
  <c r="H23" i="35"/>
  <c r="E5" i="34"/>
  <c r="C17" i="33"/>
  <c r="C6" i="33" s="1"/>
  <c r="C36" i="33"/>
  <c r="H27" i="33"/>
  <c r="H28" i="33"/>
  <c r="H20" i="33"/>
  <c r="H16" i="33"/>
  <c r="H13" i="33"/>
  <c r="D17" i="33"/>
  <c r="H14" i="34"/>
  <c r="F16" i="34"/>
  <c r="F5" i="34" s="1"/>
  <c r="H15" i="34"/>
  <c r="L16" i="56"/>
  <c r="L25" i="56"/>
  <c r="H7" i="19"/>
  <c r="H18" i="35"/>
  <c r="H21" i="35"/>
  <c r="H20" i="35"/>
  <c r="H35" i="35" s="1"/>
  <c r="H24" i="35"/>
  <c r="H35" i="34"/>
  <c r="C7" i="56"/>
  <c r="D23" i="56" s="1"/>
  <c r="H20" i="56"/>
  <c r="H37" i="56" s="1"/>
  <c r="H15" i="56"/>
  <c r="L15" i="56"/>
  <c r="L18" i="56" s="1"/>
  <c r="H11" i="56"/>
  <c r="L20" i="56"/>
  <c r="L11" i="56"/>
  <c r="L12" i="56" s="1"/>
  <c r="G38" i="36"/>
  <c r="I19" i="36"/>
  <c r="I38" i="36"/>
  <c r="I13" i="36"/>
  <c r="G19" i="36"/>
  <c r="G8" i="36" s="1"/>
  <c r="H31" i="35"/>
  <c r="D35" i="35"/>
  <c r="H32" i="35"/>
  <c r="H22" i="35"/>
  <c r="N36" i="40"/>
  <c r="C9" i="35" s="1"/>
  <c r="N26" i="40"/>
  <c r="C8" i="35" s="1"/>
  <c r="N16" i="40"/>
  <c r="C7" i="35" s="1"/>
  <c r="AL16" i="40"/>
  <c r="E7" i="35" s="1"/>
  <c r="AL26" i="40"/>
  <c r="E8" i="35" s="1"/>
  <c r="Z36" i="40"/>
  <c r="D9" i="35" s="1"/>
  <c r="AL36" i="40"/>
  <c r="E9" i="35" s="1"/>
  <c r="Z16" i="40"/>
  <c r="D7" i="35" s="1"/>
  <c r="Z26" i="40"/>
  <c r="D8" i="35" s="1"/>
  <c r="H34" i="35"/>
  <c r="C35" i="35"/>
  <c r="H25" i="35"/>
  <c r="AX26" i="40"/>
  <c r="F8" i="35" s="1"/>
  <c r="H28" i="35"/>
  <c r="AX16" i="40"/>
  <c r="F7" i="35" s="1"/>
  <c r="H13" i="35"/>
  <c r="H14" i="35"/>
  <c r="F35" i="35"/>
  <c r="C16" i="35"/>
  <c r="F16" i="35"/>
  <c r="E16" i="35"/>
  <c r="H12" i="35"/>
  <c r="D16" i="35"/>
  <c r="I8" i="55" l="1"/>
  <c r="H16" i="34"/>
  <c r="D6" i="33"/>
  <c r="H12" i="59"/>
  <c r="J12" i="59" s="1"/>
  <c r="O12" i="59" s="1"/>
  <c r="H9" i="59"/>
  <c r="J9" i="59" s="1"/>
  <c r="O9" i="59" s="1"/>
  <c r="H11" i="59"/>
  <c r="J11" i="59" s="1"/>
  <c r="O11" i="59" s="1"/>
  <c r="H17" i="33"/>
  <c r="H36" i="33"/>
  <c r="H11" i="33"/>
  <c r="H10" i="59"/>
  <c r="J10" i="59" s="1"/>
  <c r="O10" i="59" s="1"/>
  <c r="F10" i="35"/>
  <c r="H10" i="34"/>
  <c r="H5" i="34" s="1"/>
  <c r="L37" i="56"/>
  <c r="L7" i="56" s="1"/>
  <c r="D26" i="56"/>
  <c r="D36" i="56"/>
  <c r="D20" i="56"/>
  <c r="I15" i="55"/>
  <c r="I10" i="55"/>
  <c r="F5" i="35"/>
  <c r="D11" i="56"/>
  <c r="D9" i="56"/>
  <c r="D12" i="56"/>
  <c r="D35" i="56"/>
  <c r="D27" i="56"/>
  <c r="D10" i="56"/>
  <c r="D32" i="56"/>
  <c r="D14" i="56"/>
  <c r="D34" i="56"/>
  <c r="D33" i="56"/>
  <c r="D17" i="56"/>
  <c r="D25" i="56"/>
  <c r="D7" i="56"/>
  <c r="D21" i="56"/>
  <c r="D18" i="56"/>
  <c r="D31" i="56"/>
  <c r="D37" i="56"/>
  <c r="D15" i="56"/>
  <c r="D28" i="56"/>
  <c r="D30" i="56"/>
  <c r="D29" i="56"/>
  <c r="D24" i="56"/>
  <c r="D22" i="56"/>
  <c r="D16" i="56"/>
  <c r="C11" i="61"/>
  <c r="H12" i="56"/>
  <c r="C12" i="61" s="1"/>
  <c r="C15" i="61"/>
  <c r="H18" i="56"/>
  <c r="C18" i="61" s="1"/>
  <c r="C20" i="61"/>
  <c r="I8" i="36"/>
  <c r="J27" i="36" s="1"/>
  <c r="L27" i="36" s="1"/>
  <c r="Q27" i="36" s="1"/>
  <c r="J24" i="36"/>
  <c r="L24" i="36" s="1"/>
  <c r="Q24" i="36" s="1"/>
  <c r="J36" i="36"/>
  <c r="L36" i="36" s="1"/>
  <c r="Q36" i="36" s="1"/>
  <c r="J23" i="36"/>
  <c r="L23" i="36" s="1"/>
  <c r="Q23" i="36" s="1"/>
  <c r="J12" i="36"/>
  <c r="L12" i="36" s="1"/>
  <c r="Q12" i="36" s="1"/>
  <c r="J32" i="36"/>
  <c r="L32" i="36" s="1"/>
  <c r="Q32" i="36" s="1"/>
  <c r="J31" i="36"/>
  <c r="L31" i="36" s="1"/>
  <c r="Q31" i="36" s="1"/>
  <c r="J25" i="36"/>
  <c r="L25" i="36" s="1"/>
  <c r="Q25" i="36" s="1"/>
  <c r="J21" i="36"/>
  <c r="J10" i="36"/>
  <c r="E5" i="35"/>
  <c r="H9" i="35"/>
  <c r="C10" i="35"/>
  <c r="C5" i="35" s="1"/>
  <c r="H8" i="35"/>
  <c r="H7" i="35"/>
  <c r="D10" i="35"/>
  <c r="D5" i="35" s="1"/>
  <c r="E10" i="35"/>
  <c r="H16" i="35"/>
  <c r="I30" i="34" l="1"/>
  <c r="K30" i="34" s="1"/>
  <c r="Q30" i="34" s="1"/>
  <c r="I7" i="34"/>
  <c r="I13" i="34"/>
  <c r="K13" i="34" s="1"/>
  <c r="Q13" i="34" s="1"/>
  <c r="I23" i="34"/>
  <c r="K23" i="34" s="1"/>
  <c r="Q23" i="34" s="1"/>
  <c r="I28" i="34"/>
  <c r="K28" i="34" s="1"/>
  <c r="Q28" i="34" s="1"/>
  <c r="I27" i="34"/>
  <c r="K27" i="34" s="1"/>
  <c r="Q27" i="34" s="1"/>
  <c r="I18" i="34"/>
  <c r="K18" i="34" s="1"/>
  <c r="Q18" i="34" s="1"/>
  <c r="I33" i="34"/>
  <c r="K33" i="34" s="1"/>
  <c r="Q33" i="34" s="1"/>
  <c r="I9" i="34"/>
  <c r="K9" i="34" s="1"/>
  <c r="Q9" i="34" s="1"/>
  <c r="I8" i="34"/>
  <c r="K8" i="34" s="1"/>
  <c r="Q8" i="34" s="1"/>
  <c r="I25" i="34"/>
  <c r="K25" i="34" s="1"/>
  <c r="Q25" i="34" s="1"/>
  <c r="I29" i="34"/>
  <c r="K29" i="34" s="1"/>
  <c r="Q29" i="34" s="1"/>
  <c r="I26" i="34"/>
  <c r="K26" i="34" s="1"/>
  <c r="Q26" i="34" s="1"/>
  <c r="I24" i="34"/>
  <c r="K24" i="34" s="1"/>
  <c r="Q24" i="34" s="1"/>
  <c r="I21" i="34"/>
  <c r="K21" i="34" s="1"/>
  <c r="Q21" i="34" s="1"/>
  <c r="I31" i="34"/>
  <c r="K31" i="34" s="1"/>
  <c r="Q31" i="34" s="1"/>
  <c r="I12" i="34"/>
  <c r="I14" i="34"/>
  <c r="K14" i="34" s="1"/>
  <c r="Q14" i="34" s="1"/>
  <c r="I34" i="34"/>
  <c r="K34" i="34" s="1"/>
  <c r="Q34" i="34" s="1"/>
  <c r="I32" i="34"/>
  <c r="K32" i="34" s="1"/>
  <c r="Q32" i="34" s="1"/>
  <c r="I22" i="34"/>
  <c r="K22" i="34" s="1"/>
  <c r="Q22" i="34" s="1"/>
  <c r="I20" i="34"/>
  <c r="K20" i="34" s="1"/>
  <c r="Q20" i="34" s="1"/>
  <c r="I15" i="34"/>
  <c r="K15" i="34" s="1"/>
  <c r="Q15" i="34" s="1"/>
  <c r="I19" i="34"/>
  <c r="K19" i="34" s="1"/>
  <c r="Q19" i="34" s="1"/>
  <c r="H10" i="35"/>
  <c r="H5" i="35" s="1"/>
  <c r="H6" i="33"/>
  <c r="I12" i="55"/>
  <c r="I31" i="55"/>
  <c r="I22" i="55"/>
  <c r="I24" i="55" s="1"/>
  <c r="I17" i="55"/>
  <c r="I19" i="55"/>
  <c r="I30" i="55" s="1"/>
  <c r="K12" i="34"/>
  <c r="Q12" i="34" s="1"/>
  <c r="I16" i="34"/>
  <c r="K16" i="34" s="1"/>
  <c r="Q16" i="34" s="1"/>
  <c r="K7" i="34"/>
  <c r="Q7" i="34" s="1"/>
  <c r="I10" i="34"/>
  <c r="C37" i="61"/>
  <c r="H7" i="56"/>
  <c r="J18" i="36"/>
  <c r="L18" i="36" s="1"/>
  <c r="Q18" i="36" s="1"/>
  <c r="J26" i="36"/>
  <c r="L26" i="36" s="1"/>
  <c r="Q26" i="36" s="1"/>
  <c r="J29" i="36"/>
  <c r="L29" i="36" s="1"/>
  <c r="Q29" i="36" s="1"/>
  <c r="J28" i="36"/>
  <c r="L28" i="36" s="1"/>
  <c r="Q28" i="36" s="1"/>
  <c r="J15" i="36"/>
  <c r="J30" i="36"/>
  <c r="L30" i="36" s="1"/>
  <c r="Q30" i="36" s="1"/>
  <c r="J34" i="36"/>
  <c r="L34" i="36" s="1"/>
  <c r="Q34" i="36" s="1"/>
  <c r="J35" i="36"/>
  <c r="L35" i="36" s="1"/>
  <c r="Q35" i="36" s="1"/>
  <c r="J17" i="36"/>
  <c r="L17" i="36" s="1"/>
  <c r="Q17" i="36" s="1"/>
  <c r="J16" i="36"/>
  <c r="L16" i="36" s="1"/>
  <c r="Q16" i="36" s="1"/>
  <c r="J33" i="36"/>
  <c r="L33" i="36" s="1"/>
  <c r="Q33" i="36" s="1"/>
  <c r="J11" i="36"/>
  <c r="L11" i="36" s="1"/>
  <c r="Q11" i="36" s="1"/>
  <c r="J37" i="36"/>
  <c r="L37" i="36" s="1"/>
  <c r="Q37" i="36" s="1"/>
  <c r="J22" i="36"/>
  <c r="L22" i="36" s="1"/>
  <c r="Q22" i="36" s="1"/>
  <c r="L10" i="36"/>
  <c r="Q10" i="36" s="1"/>
  <c r="J13" i="36"/>
  <c r="L15" i="36"/>
  <c r="Q15" i="36" s="1"/>
  <c r="L21" i="36"/>
  <c r="Q21" i="36" s="1"/>
  <c r="I12" i="35"/>
  <c r="K12" i="35" s="1"/>
  <c r="Q12" i="35" s="1"/>
  <c r="I14" i="35"/>
  <c r="K14" i="35" s="1"/>
  <c r="Q14" i="35" s="1"/>
  <c r="I13" i="35"/>
  <c r="K13" i="35" s="1"/>
  <c r="Q13" i="35" s="1"/>
  <c r="I24" i="35"/>
  <c r="K24" i="35" s="1"/>
  <c r="Q24" i="35" s="1"/>
  <c r="I26" i="35"/>
  <c r="K26" i="35" s="1"/>
  <c r="Q26" i="35" s="1"/>
  <c r="I34" i="35"/>
  <c r="K34" i="35" s="1"/>
  <c r="Q34" i="35" s="1"/>
  <c r="I25" i="35"/>
  <c r="K25" i="35" s="1"/>
  <c r="Q25" i="35" s="1"/>
  <c r="I30" i="35"/>
  <c r="K30" i="35" s="1"/>
  <c r="Q30" i="35" s="1"/>
  <c r="I19" i="35"/>
  <c r="K19" i="35" s="1"/>
  <c r="Q19" i="35" s="1"/>
  <c r="I28" i="35"/>
  <c r="K28" i="35" s="1"/>
  <c r="Q28" i="35" s="1"/>
  <c r="I31" i="35"/>
  <c r="K31" i="35" s="1"/>
  <c r="Q31" i="35" s="1"/>
  <c r="I32" i="35"/>
  <c r="K32" i="35" s="1"/>
  <c r="Q32" i="35" s="1"/>
  <c r="I15" i="35"/>
  <c r="K15" i="35" s="1"/>
  <c r="Q15" i="35" s="1"/>
  <c r="I7" i="35"/>
  <c r="I9" i="35"/>
  <c r="K9" i="35" s="1"/>
  <c r="Q9" i="35" s="1"/>
  <c r="I21" i="35"/>
  <c r="K21" i="35" s="1"/>
  <c r="Q21" i="35" s="1"/>
  <c r="I23" i="35"/>
  <c r="K23" i="35" s="1"/>
  <c r="Q23" i="35" s="1"/>
  <c r="I8" i="35"/>
  <c r="K8" i="35" s="1"/>
  <c r="Q8" i="35" s="1"/>
  <c r="I29" i="35"/>
  <c r="K29" i="35" s="1"/>
  <c r="Q29" i="35" s="1"/>
  <c r="I18" i="35"/>
  <c r="I33" i="35"/>
  <c r="K33" i="35" s="1"/>
  <c r="Q33" i="35" s="1"/>
  <c r="I20" i="35"/>
  <c r="K20" i="35" s="1"/>
  <c r="Q20" i="35" s="1"/>
  <c r="I22" i="35"/>
  <c r="K22" i="35" s="1"/>
  <c r="Q22" i="35" s="1"/>
  <c r="I27" i="35"/>
  <c r="K27" i="35" s="1"/>
  <c r="Q27" i="35" s="1"/>
  <c r="I35" i="34" l="1"/>
  <c r="K35" i="34" s="1"/>
  <c r="Q35" i="34" s="1"/>
  <c r="I34" i="33"/>
  <c r="K34" i="33" s="1"/>
  <c r="Q34" i="33" s="1"/>
  <c r="I14" i="33"/>
  <c r="K14" i="33" s="1"/>
  <c r="Q14" i="33" s="1"/>
  <c r="I35" i="33"/>
  <c r="K35" i="33" s="1"/>
  <c r="Q35" i="33" s="1"/>
  <c r="I29" i="33"/>
  <c r="K29" i="33" s="1"/>
  <c r="Q29" i="33" s="1"/>
  <c r="I10" i="33"/>
  <c r="K10" i="33" s="1"/>
  <c r="Q10" i="33" s="1"/>
  <c r="I9" i="33"/>
  <c r="K9" i="33" s="1"/>
  <c r="Q9" i="33" s="1"/>
  <c r="I32" i="33"/>
  <c r="K32" i="33" s="1"/>
  <c r="Q32" i="33" s="1"/>
  <c r="I31" i="33"/>
  <c r="K31" i="33" s="1"/>
  <c r="Q31" i="33" s="1"/>
  <c r="I20" i="33"/>
  <c r="K20" i="33" s="1"/>
  <c r="Q20" i="33" s="1"/>
  <c r="I15" i="33"/>
  <c r="K15" i="33" s="1"/>
  <c r="Q15" i="33" s="1"/>
  <c r="I27" i="33"/>
  <c r="K27" i="33" s="1"/>
  <c r="Q27" i="33" s="1"/>
  <c r="I33" i="33"/>
  <c r="K33" i="33" s="1"/>
  <c r="Q33" i="33" s="1"/>
  <c r="I24" i="33"/>
  <c r="K24" i="33" s="1"/>
  <c r="Q24" i="33" s="1"/>
  <c r="I28" i="33"/>
  <c r="K28" i="33" s="1"/>
  <c r="Q28" i="33" s="1"/>
  <c r="I8" i="33"/>
  <c r="I16" i="33"/>
  <c r="K16" i="33" s="1"/>
  <c r="Q16" i="33" s="1"/>
  <c r="I22" i="33"/>
  <c r="K22" i="33" s="1"/>
  <c r="Q22" i="33" s="1"/>
  <c r="I19" i="33"/>
  <c r="I25" i="33"/>
  <c r="K25" i="33" s="1"/>
  <c r="Q25" i="33" s="1"/>
  <c r="I23" i="33"/>
  <c r="K23" i="33" s="1"/>
  <c r="Q23" i="33" s="1"/>
  <c r="I30" i="33"/>
  <c r="K30" i="33" s="1"/>
  <c r="Q30" i="33" s="1"/>
  <c r="I21" i="33"/>
  <c r="K21" i="33" s="1"/>
  <c r="Q21" i="33" s="1"/>
  <c r="I13" i="33"/>
  <c r="I26" i="33"/>
  <c r="K26" i="33" s="1"/>
  <c r="Q26" i="33" s="1"/>
  <c r="D5" i="57"/>
  <c r="E14" i="57" s="1"/>
  <c r="E15" i="57" s="1"/>
  <c r="M5" i="33" s="1"/>
  <c r="R26" i="33" s="1"/>
  <c r="E27" i="61" s="1"/>
  <c r="I29" i="55"/>
  <c r="I33" i="55" s="1"/>
  <c r="K10" i="34"/>
  <c r="Q10" i="34" s="1"/>
  <c r="I5" i="34"/>
  <c r="K5" i="34" s="1"/>
  <c r="Q5" i="34" s="1"/>
  <c r="C7" i="61"/>
  <c r="D4" i="57"/>
  <c r="J19" i="36"/>
  <c r="L19" i="36" s="1"/>
  <c r="Q19" i="36" s="1"/>
  <c r="J38" i="36"/>
  <c r="L38" i="36" s="1"/>
  <c r="Q38" i="36" s="1"/>
  <c r="L13" i="36"/>
  <c r="Q13" i="36" s="1"/>
  <c r="I16" i="35"/>
  <c r="K16" i="35" s="1"/>
  <c r="Q16" i="35" s="1"/>
  <c r="K18" i="35"/>
  <c r="Q18" i="35" s="1"/>
  <c r="I35" i="35"/>
  <c r="K35" i="35" s="1"/>
  <c r="Q35" i="35" s="1"/>
  <c r="K7" i="35"/>
  <c r="Q7" i="35" s="1"/>
  <c r="I10" i="35"/>
  <c r="K19" i="33" l="1"/>
  <c r="Q19" i="33" s="1"/>
  <c r="I36" i="33"/>
  <c r="K36" i="33" s="1"/>
  <c r="Q36" i="33" s="1"/>
  <c r="K13" i="33"/>
  <c r="Q13" i="33" s="1"/>
  <c r="I17" i="33"/>
  <c r="K17" i="33" s="1"/>
  <c r="Q17" i="33" s="1"/>
  <c r="R17" i="33" s="1"/>
  <c r="E18" i="61" s="1"/>
  <c r="K8" i="33"/>
  <c r="Q8" i="33" s="1"/>
  <c r="I11" i="33"/>
  <c r="E19" i="57"/>
  <c r="E22" i="57" s="1"/>
  <c r="E26" i="57" s="1"/>
  <c r="Q6" i="12" s="1"/>
  <c r="E17" i="57"/>
  <c r="M4" i="35" s="1"/>
  <c r="R24" i="35" s="1"/>
  <c r="G26" i="61" s="1"/>
  <c r="E16" i="57"/>
  <c r="M4" i="34" s="1"/>
  <c r="R24" i="34" s="1"/>
  <c r="F26" i="61" s="1"/>
  <c r="E18" i="57"/>
  <c r="N8" i="36" s="1"/>
  <c r="R16" i="36" s="1"/>
  <c r="H15" i="61" s="1"/>
  <c r="R25" i="33"/>
  <c r="E26" i="61" s="1"/>
  <c r="R23" i="33"/>
  <c r="E24" i="61" s="1"/>
  <c r="R29" i="33"/>
  <c r="E30" i="61" s="1"/>
  <c r="R24" i="33"/>
  <c r="E25" i="61" s="1"/>
  <c r="R28" i="33"/>
  <c r="E29" i="61" s="1"/>
  <c r="R21" i="33"/>
  <c r="E22" i="61" s="1"/>
  <c r="R8" i="33"/>
  <c r="E9" i="61" s="1"/>
  <c r="R32" i="33"/>
  <c r="E33" i="61" s="1"/>
  <c r="R31" i="33"/>
  <c r="E32" i="61" s="1"/>
  <c r="R33" i="33"/>
  <c r="E34" i="61" s="1"/>
  <c r="R35" i="33"/>
  <c r="E36" i="61" s="1"/>
  <c r="R14" i="33"/>
  <c r="E15" i="61" s="1"/>
  <c r="R9" i="33"/>
  <c r="E10" i="61" s="1"/>
  <c r="R20" i="33"/>
  <c r="E21" i="61" s="1"/>
  <c r="R27" i="33"/>
  <c r="E28" i="61" s="1"/>
  <c r="R34" i="33"/>
  <c r="E35" i="61" s="1"/>
  <c r="R13" i="33"/>
  <c r="E14" i="61" s="1"/>
  <c r="R36" i="33"/>
  <c r="E37" i="61" s="1"/>
  <c r="R22" i="33"/>
  <c r="E23" i="61" s="1"/>
  <c r="R15" i="33"/>
  <c r="E16" i="61" s="1"/>
  <c r="R16" i="33"/>
  <c r="E17" i="61" s="1"/>
  <c r="R19" i="33"/>
  <c r="E20" i="61" s="1"/>
  <c r="R10" i="33"/>
  <c r="E11" i="61" s="1"/>
  <c r="R30" i="33"/>
  <c r="E31" i="61" s="1"/>
  <c r="R17" i="36"/>
  <c r="H16" i="61" s="1"/>
  <c r="J8" i="36"/>
  <c r="L8" i="36" s="1"/>
  <c r="Q8" i="36" s="1"/>
  <c r="I5" i="35"/>
  <c r="K5" i="35" s="1"/>
  <c r="Q5" i="35" s="1"/>
  <c r="K10" i="35"/>
  <c r="Q10" i="35" s="1"/>
  <c r="K11" i="33" l="1"/>
  <c r="Q11" i="33" s="1"/>
  <c r="R11" i="33" s="1"/>
  <c r="E12" i="61" s="1"/>
  <c r="I6" i="33"/>
  <c r="K6" i="33" s="1"/>
  <c r="Q6" i="33" s="1"/>
  <c r="R6" i="33" s="1"/>
  <c r="E7" i="61" s="1"/>
  <c r="R23" i="34"/>
  <c r="F25" i="61" s="1"/>
  <c r="E24" i="57"/>
  <c r="AC4" i="50" s="1"/>
  <c r="AJ19" i="50" s="1"/>
  <c r="J31" i="61" s="1"/>
  <c r="R7" i="34"/>
  <c r="F9" i="61" s="1"/>
  <c r="R35" i="36"/>
  <c r="H34" i="61" s="1"/>
  <c r="R22" i="36"/>
  <c r="H21" i="61" s="1"/>
  <c r="R16" i="34"/>
  <c r="F18" i="61" s="1"/>
  <c r="R29" i="34"/>
  <c r="F31" i="61" s="1"/>
  <c r="R26" i="34"/>
  <c r="F28" i="61" s="1"/>
  <c r="R22" i="34"/>
  <c r="F24" i="61" s="1"/>
  <c r="R12" i="34"/>
  <c r="F14" i="61" s="1"/>
  <c r="R30" i="34"/>
  <c r="F32" i="61" s="1"/>
  <c r="R35" i="34"/>
  <c r="F37" i="61" s="1"/>
  <c r="R20" i="34"/>
  <c r="F22" i="61" s="1"/>
  <c r="R15" i="34"/>
  <c r="F17" i="61" s="1"/>
  <c r="R7" i="35"/>
  <c r="G9" i="61" s="1"/>
  <c r="E25" i="57"/>
  <c r="P4" i="60" s="1"/>
  <c r="V5" i="60" s="1"/>
  <c r="K15" i="61" s="1"/>
  <c r="R33" i="34"/>
  <c r="F35" i="61" s="1"/>
  <c r="R21" i="34"/>
  <c r="F23" i="61" s="1"/>
  <c r="R30" i="35"/>
  <c r="G32" i="61" s="1"/>
  <c r="R13" i="35"/>
  <c r="G15" i="61" s="1"/>
  <c r="R8" i="36"/>
  <c r="H7" i="61" s="1"/>
  <c r="R12" i="36"/>
  <c r="H11" i="61" s="1"/>
  <c r="R33" i="36"/>
  <c r="H32" i="61" s="1"/>
  <c r="R14" i="35"/>
  <c r="G16" i="61" s="1"/>
  <c r="R19" i="35"/>
  <c r="G21" i="61" s="1"/>
  <c r="R12" i="35"/>
  <c r="G14" i="61" s="1"/>
  <c r="R32" i="36"/>
  <c r="H31" i="61" s="1"/>
  <c r="R37" i="36"/>
  <c r="H36" i="61" s="1"/>
  <c r="R10" i="36"/>
  <c r="H9" i="61" s="1"/>
  <c r="R36" i="36"/>
  <c r="H35" i="61" s="1"/>
  <c r="R13" i="36"/>
  <c r="H12" i="61" s="1"/>
  <c r="R25" i="36"/>
  <c r="H24" i="61" s="1"/>
  <c r="R26" i="36"/>
  <c r="H25" i="61" s="1"/>
  <c r="R38" i="36"/>
  <c r="H37" i="61" s="1"/>
  <c r="R23" i="36"/>
  <c r="H22" i="61" s="1"/>
  <c r="R30" i="36"/>
  <c r="H29" i="61" s="1"/>
  <c r="R28" i="36"/>
  <c r="H27" i="61" s="1"/>
  <c r="R19" i="36"/>
  <c r="H18" i="61" s="1"/>
  <c r="R15" i="36"/>
  <c r="H14" i="61" s="1"/>
  <c r="R11" i="36"/>
  <c r="H10" i="61" s="1"/>
  <c r="R31" i="36"/>
  <c r="H30" i="61" s="1"/>
  <c r="R24" i="36"/>
  <c r="H23" i="61" s="1"/>
  <c r="R29" i="36"/>
  <c r="H28" i="61" s="1"/>
  <c r="R27" i="36"/>
  <c r="H26" i="61" s="1"/>
  <c r="R21" i="36"/>
  <c r="H20" i="61" s="1"/>
  <c r="R34" i="36"/>
  <c r="H33" i="61" s="1"/>
  <c r="R25" i="34"/>
  <c r="F27" i="61" s="1"/>
  <c r="R19" i="34"/>
  <c r="F21" i="61" s="1"/>
  <c r="R8" i="34"/>
  <c r="F10" i="61" s="1"/>
  <c r="R18" i="34"/>
  <c r="F20" i="61" s="1"/>
  <c r="R27" i="34"/>
  <c r="F29" i="61" s="1"/>
  <c r="R9" i="34"/>
  <c r="F11" i="61" s="1"/>
  <c r="R10" i="34"/>
  <c r="F12" i="61" s="1"/>
  <c r="R14" i="34"/>
  <c r="F16" i="61" s="1"/>
  <c r="R32" i="34"/>
  <c r="F34" i="61" s="1"/>
  <c r="R28" i="34"/>
  <c r="F30" i="61" s="1"/>
  <c r="R31" i="34"/>
  <c r="F33" i="61" s="1"/>
  <c r="R34" i="34"/>
  <c r="F36" i="61" s="1"/>
  <c r="R13" i="34"/>
  <c r="F15" i="61" s="1"/>
  <c r="R5" i="34"/>
  <c r="F7" i="61" s="1"/>
  <c r="E23" i="57"/>
  <c r="L8" i="59" s="1"/>
  <c r="P10" i="59" s="1"/>
  <c r="I10" i="61" s="1"/>
  <c r="R18" i="35"/>
  <c r="G20" i="61" s="1"/>
  <c r="R33" i="35"/>
  <c r="G35" i="61" s="1"/>
  <c r="R32" i="35"/>
  <c r="G34" i="61" s="1"/>
  <c r="R22" i="35"/>
  <c r="G24" i="61" s="1"/>
  <c r="R28" i="35"/>
  <c r="G30" i="61" s="1"/>
  <c r="R10" i="35"/>
  <c r="G12" i="61" s="1"/>
  <c r="R5" i="35"/>
  <c r="G7" i="61" s="1"/>
  <c r="R23" i="35"/>
  <c r="G25" i="61" s="1"/>
  <c r="R20" i="35"/>
  <c r="G22" i="61" s="1"/>
  <c r="R27" i="35"/>
  <c r="G29" i="61" s="1"/>
  <c r="R31" i="35"/>
  <c r="G33" i="61" s="1"/>
  <c r="R35" i="35"/>
  <c r="G37" i="61" s="1"/>
  <c r="R29" i="35"/>
  <c r="G31" i="61" s="1"/>
  <c r="R26" i="35"/>
  <c r="G28" i="61" s="1"/>
  <c r="R21" i="35"/>
  <c r="G23" i="61" s="1"/>
  <c r="R9" i="35"/>
  <c r="G11" i="61" s="1"/>
  <c r="R15" i="35"/>
  <c r="G17" i="61" s="1"/>
  <c r="R8" i="35"/>
  <c r="G10" i="61" s="1"/>
  <c r="R34" i="35"/>
  <c r="G36" i="61" s="1"/>
  <c r="R16" i="35"/>
  <c r="G18" i="61" s="1"/>
  <c r="R25" i="35"/>
  <c r="G27" i="61" s="1"/>
  <c r="R18" i="36"/>
  <c r="H17" i="61" s="1"/>
  <c r="X23" i="12"/>
  <c r="L33" i="61" s="1"/>
  <c r="X15" i="12"/>
  <c r="L25" i="61" s="1"/>
  <c r="X27" i="12"/>
  <c r="X11" i="12"/>
  <c r="L21" i="61" s="1"/>
  <c r="X16" i="12"/>
  <c r="L26" i="61" s="1"/>
  <c r="X26" i="12"/>
  <c r="L36" i="61" s="1"/>
  <c r="X13" i="12"/>
  <c r="L23" i="61" s="1"/>
  <c r="X22" i="12"/>
  <c r="L32" i="61" s="1"/>
  <c r="X9" i="12"/>
  <c r="L17" i="61" s="1"/>
  <c r="X20" i="12"/>
  <c r="L30" i="61" s="1"/>
  <c r="X18" i="12"/>
  <c r="L28" i="61" s="1"/>
  <c r="X17" i="12"/>
  <c r="L27" i="61" s="1"/>
  <c r="X10" i="12"/>
  <c r="L20" i="61" s="1"/>
  <c r="X24" i="12"/>
  <c r="L34" i="61" s="1"/>
  <c r="X21" i="12"/>
  <c r="L31" i="61" s="1"/>
  <c r="X25" i="12"/>
  <c r="L35" i="61" s="1"/>
  <c r="X12" i="12"/>
  <c r="L22" i="61" s="1"/>
  <c r="X8" i="12"/>
  <c r="L16" i="61" s="1"/>
  <c r="X19" i="12"/>
  <c r="L29" i="61" s="1"/>
  <c r="X7" i="12"/>
  <c r="L15" i="61" s="1"/>
  <c r="X14" i="12"/>
  <c r="L24" i="61" s="1"/>
  <c r="X6" i="12"/>
  <c r="L14" i="61" s="1"/>
  <c r="AJ13" i="50"/>
  <c r="J25" i="61" s="1"/>
  <c r="AJ9" i="50" l="1"/>
  <c r="J21" i="61" s="1"/>
  <c r="N21" i="61" s="1"/>
  <c r="Q21" i="61" s="1"/>
  <c r="AJ21" i="50"/>
  <c r="J33" i="61" s="1"/>
  <c r="AJ6" i="50"/>
  <c r="J16" i="61" s="1"/>
  <c r="AJ22" i="50"/>
  <c r="J34" i="61" s="1"/>
  <c r="N34" i="61" s="1"/>
  <c r="Q34" i="61" s="1"/>
  <c r="AJ7" i="50"/>
  <c r="J17" i="61" s="1"/>
  <c r="AJ10" i="50"/>
  <c r="J22" i="61" s="1"/>
  <c r="N22" i="61" s="1"/>
  <c r="Q22" i="61" s="1"/>
  <c r="AJ17" i="50"/>
  <c r="J29" i="61" s="1"/>
  <c r="N29" i="61" s="1"/>
  <c r="Q29" i="61" s="1"/>
  <c r="AJ15" i="50"/>
  <c r="J27" i="61" s="1"/>
  <c r="N27" i="61" s="1"/>
  <c r="AJ5" i="50"/>
  <c r="J15" i="61" s="1"/>
  <c r="N15" i="61" s="1"/>
  <c r="Q15" i="61" s="1"/>
  <c r="AJ24" i="50"/>
  <c r="J36" i="61" s="1"/>
  <c r="N36" i="61" s="1"/>
  <c r="AJ16" i="50"/>
  <c r="J28" i="61" s="1"/>
  <c r="AJ18" i="50"/>
  <c r="J30" i="61" s="1"/>
  <c r="N30" i="61" s="1"/>
  <c r="AJ14" i="50"/>
  <c r="J26" i="61" s="1"/>
  <c r="N26" i="61" s="1"/>
  <c r="Q26" i="61" s="1"/>
  <c r="AJ23" i="50"/>
  <c r="J35" i="61" s="1"/>
  <c r="N35" i="61" s="1"/>
  <c r="Q35" i="61" s="1"/>
  <c r="AJ4" i="50"/>
  <c r="J14" i="61" s="1"/>
  <c r="AJ12" i="50"/>
  <c r="J24" i="61" s="1"/>
  <c r="N24" i="61" s="1"/>
  <c r="AJ11" i="50"/>
  <c r="J23" i="61" s="1"/>
  <c r="AJ25" i="50"/>
  <c r="AJ8" i="50"/>
  <c r="J20" i="61" s="1"/>
  <c r="N20" i="61" s="1"/>
  <c r="V7" i="60"/>
  <c r="K17" i="61" s="1"/>
  <c r="AJ20" i="50"/>
  <c r="J32" i="61" s="1"/>
  <c r="V6" i="60"/>
  <c r="K16" i="61" s="1"/>
  <c r="V4" i="60"/>
  <c r="K14" i="61" s="1"/>
  <c r="V8" i="60"/>
  <c r="N23" i="61"/>
  <c r="N33" i="61"/>
  <c r="Q33" i="61" s="1"/>
  <c r="P9" i="59"/>
  <c r="I9" i="61" s="1"/>
  <c r="N9" i="61" s="1"/>
  <c r="Q9" i="61" s="1"/>
  <c r="X9" i="61" s="1"/>
  <c r="Y9" i="61" s="1"/>
  <c r="N31" i="61"/>
  <c r="Q31" i="61" s="1"/>
  <c r="P12" i="59"/>
  <c r="I7" i="61" s="1"/>
  <c r="P11" i="59"/>
  <c r="I11" i="61" s="1"/>
  <c r="N11" i="61" s="1"/>
  <c r="N10" i="61"/>
  <c r="Q10" i="61" s="1"/>
  <c r="L18" i="61"/>
  <c r="L37" i="61"/>
  <c r="N25" i="61"/>
  <c r="Q25" i="61" s="1"/>
  <c r="N28" i="61"/>
  <c r="Q28" i="61" s="1"/>
  <c r="Q24" i="61" l="1"/>
  <c r="R24" i="61" s="1"/>
  <c r="S24" i="61" s="1"/>
  <c r="Q20" i="61"/>
  <c r="X20" i="61" s="1"/>
  <c r="Y20" i="61" s="1"/>
  <c r="Q27" i="61"/>
  <c r="R27" i="61" s="1"/>
  <c r="S27" i="61" s="1"/>
  <c r="Q36" i="61"/>
  <c r="X36" i="61" s="1"/>
  <c r="Y36" i="61" s="1"/>
  <c r="Q30" i="61"/>
  <c r="R30" i="61" s="1"/>
  <c r="S30" i="61" s="1"/>
  <c r="Q11" i="61"/>
  <c r="X11" i="61" s="1"/>
  <c r="Y11" i="61" s="1"/>
  <c r="Q23" i="61"/>
  <c r="R23" i="61" s="1"/>
  <c r="S23" i="61" s="1"/>
  <c r="X35" i="61"/>
  <c r="Y35" i="61" s="1"/>
  <c r="R35" i="61"/>
  <c r="S35" i="61" s="1"/>
  <c r="X28" i="61"/>
  <c r="Y28" i="61" s="1"/>
  <c r="R28" i="61"/>
  <c r="S28" i="61" s="1"/>
  <c r="X31" i="61"/>
  <c r="Y31" i="61" s="1"/>
  <c r="R31" i="61"/>
  <c r="S31" i="61" s="1"/>
  <c r="X34" i="61"/>
  <c r="Y34" i="61" s="1"/>
  <c r="R34" i="61"/>
  <c r="S34" i="61" s="1"/>
  <c r="X25" i="61"/>
  <c r="Y25" i="61" s="1"/>
  <c r="R25" i="61"/>
  <c r="S25" i="61" s="1"/>
  <c r="X10" i="61"/>
  <c r="Y10" i="61" s="1"/>
  <c r="R10" i="61"/>
  <c r="S10" i="61" s="1"/>
  <c r="X29" i="61"/>
  <c r="Y29" i="61" s="1"/>
  <c r="R29" i="61"/>
  <c r="S29" i="61" s="1"/>
  <c r="X33" i="61"/>
  <c r="Y33" i="61" s="1"/>
  <c r="R33" i="61"/>
  <c r="S33" i="61" s="1"/>
  <c r="X22" i="61"/>
  <c r="Y22" i="61" s="1"/>
  <c r="R22" i="61"/>
  <c r="S22" i="61" s="1"/>
  <c r="X26" i="61"/>
  <c r="Y26" i="61" s="1"/>
  <c r="R26" i="61"/>
  <c r="S26" i="61" s="1"/>
  <c r="X21" i="61"/>
  <c r="Y21" i="61" s="1"/>
  <c r="R21" i="61"/>
  <c r="S21" i="61" s="1"/>
  <c r="N17" i="61"/>
  <c r="Q17" i="61" s="1"/>
  <c r="N16" i="61"/>
  <c r="Q16" i="61" s="1"/>
  <c r="J18" i="61"/>
  <c r="X23" i="61"/>
  <c r="Y23" i="61" s="1"/>
  <c r="J37" i="61"/>
  <c r="N32" i="61"/>
  <c r="Q32" i="61" s="1"/>
  <c r="K18" i="61"/>
  <c r="K7" i="61" s="1"/>
  <c r="N14" i="61"/>
  <c r="Q14" i="61" s="1"/>
  <c r="I12" i="61"/>
  <c r="X30" i="61"/>
  <c r="Y30" i="61" s="1"/>
  <c r="L7" i="61"/>
  <c r="X24" i="61"/>
  <c r="Y24" i="61" s="1"/>
  <c r="N12" i="61"/>
  <c r="X27" i="61"/>
  <c r="Y27" i="61" s="1"/>
  <c r="R11" i="61" l="1"/>
  <c r="S11" i="61" s="1"/>
  <c r="R36" i="61"/>
  <c r="S36" i="61" s="1"/>
  <c r="R20" i="61"/>
  <c r="S20" i="61" s="1"/>
  <c r="Q18" i="61"/>
  <c r="R14" i="61"/>
  <c r="X17" i="61"/>
  <c r="Y17" i="61" s="1"/>
  <c r="R17" i="61"/>
  <c r="S17" i="61" s="1"/>
  <c r="R9" i="61"/>
  <c r="X16" i="61"/>
  <c r="Y16" i="61" s="1"/>
  <c r="R16" i="61"/>
  <c r="S16" i="61" s="1"/>
  <c r="X32" i="61"/>
  <c r="Y32" i="61" s="1"/>
  <c r="R32" i="61"/>
  <c r="S32" i="61" s="1"/>
  <c r="X15" i="61"/>
  <c r="Y15" i="61" s="1"/>
  <c r="R15" i="61"/>
  <c r="S15" i="61" s="1"/>
  <c r="N18" i="61"/>
  <c r="J7" i="61"/>
  <c r="X14" i="61"/>
  <c r="N37" i="61"/>
  <c r="Q37" i="61"/>
  <c r="Q12" i="61"/>
  <c r="Q7" i="61" l="1"/>
  <c r="T7" i="61" s="1"/>
  <c r="X37" i="61"/>
  <c r="Y37" i="61" s="1"/>
  <c r="R12" i="61"/>
  <c r="S9" i="61"/>
  <c r="S14" i="61"/>
  <c r="R18" i="61"/>
  <c r="S18" i="61" s="1"/>
  <c r="R37" i="61"/>
  <c r="S37" i="61" s="1"/>
  <c r="X18" i="61"/>
  <c r="Y18" i="61" s="1"/>
  <c r="Y14" i="61"/>
  <c r="X12" i="61"/>
  <c r="N7" i="61"/>
  <c r="O24" i="61" s="1"/>
  <c r="O17" i="61"/>
  <c r="O32" i="61"/>
  <c r="O16" i="61"/>
  <c r="O11" i="61"/>
  <c r="O7" i="61"/>
  <c r="T27" i="61"/>
  <c r="T22" i="61"/>
  <c r="T24" i="61"/>
  <c r="T36" i="61"/>
  <c r="T33" i="61"/>
  <c r="T29" i="61"/>
  <c r="T23" i="61"/>
  <c r="T16" i="61"/>
  <c r="T18" i="61"/>
  <c r="T20" i="61"/>
  <c r="T21" i="61"/>
  <c r="T28" i="61"/>
  <c r="T25" i="61"/>
  <c r="T10" i="61"/>
  <c r="T32" i="61"/>
  <c r="T37" i="61"/>
  <c r="T35" i="61"/>
  <c r="T30" i="61"/>
  <c r="T12" i="61"/>
  <c r="T26" i="61"/>
  <c r="T17" i="61"/>
  <c r="T31" i="61"/>
  <c r="T11" i="61"/>
  <c r="T34" i="61"/>
  <c r="T14" i="61"/>
  <c r="T15" i="61"/>
  <c r="O22" i="61" l="1"/>
  <c r="O26" i="61"/>
  <c r="O28" i="61"/>
  <c r="O12" i="61"/>
  <c r="O31" i="61"/>
  <c r="O23" i="61"/>
  <c r="O34" i="61"/>
  <c r="O33" i="61"/>
  <c r="O29" i="61"/>
  <c r="T9" i="61"/>
  <c r="Y12" i="61"/>
  <c r="X7" i="61"/>
  <c r="Y7" i="61" s="1"/>
  <c r="O30" i="61"/>
  <c r="O21" i="61"/>
  <c r="O18" i="61"/>
  <c r="O15" i="61"/>
  <c r="O35" i="61"/>
  <c r="S12" i="61"/>
  <c r="R7" i="61"/>
  <c r="S7" i="61" s="1"/>
  <c r="O27" i="61"/>
  <c r="O10" i="61"/>
  <c r="O20" i="61"/>
  <c r="O9" i="61"/>
  <c r="O36" i="61"/>
  <c r="O14" i="61"/>
  <c r="O25" i="61"/>
  <c r="O37" i="61"/>
</calcChain>
</file>

<file path=xl/comments1.xml><?xml version="1.0" encoding="utf-8"?>
<comments xmlns="http://schemas.openxmlformats.org/spreadsheetml/2006/main">
  <authors>
    <author>Author</author>
  </authors>
  <commentList>
    <comment ref="Q30" authorId="0" shapeId="0">
      <text>
        <r>
          <rPr>
            <b/>
            <sz val="9"/>
            <color indexed="81"/>
            <rFont val="Tahoma"/>
            <charset val="1"/>
          </rPr>
          <t>Author:</t>
        </r>
        <r>
          <rPr>
            <sz val="9"/>
            <color indexed="81"/>
            <rFont val="Tahoma"/>
            <charset val="1"/>
          </rPr>
          <t xml:space="preserve">
Reduced by $500 dollars to solve rounding issue to match the revised Executive budget rec to the original Executive budget rec totals (01-10-2017). CNM was informed of this on 01-18-2017.</t>
        </r>
      </text>
    </comment>
  </commentList>
</comments>
</file>

<file path=xl/comments2.xml><?xml version="1.0" encoding="utf-8"?>
<comments xmlns="http://schemas.openxmlformats.org/spreadsheetml/2006/main">
  <authors>
    <author>Author</author>
  </authors>
  <commentList>
    <comment ref="J15" authorId="0" shapeId="0">
      <text>
        <r>
          <rPr>
            <b/>
            <sz val="9"/>
            <color indexed="81"/>
            <rFont val="Tahoma"/>
            <family val="2"/>
          </rPr>
          <t>Author:</t>
        </r>
        <r>
          <rPr>
            <sz val="9"/>
            <color indexed="81"/>
            <rFont val="Tahoma"/>
            <family val="2"/>
          </rPr>
          <t xml:space="preserve">
Diff from DFA hard coded.</t>
        </r>
      </text>
    </comment>
    <comment ref="J28" authorId="0" shapeId="0">
      <text>
        <r>
          <rPr>
            <b/>
            <sz val="9"/>
            <color indexed="81"/>
            <rFont val="Tahoma"/>
            <family val="2"/>
          </rPr>
          <t>Author:</t>
        </r>
        <r>
          <rPr>
            <sz val="9"/>
            <color indexed="81"/>
            <rFont val="Tahoma"/>
            <family val="2"/>
          </rPr>
          <t xml:space="preserve">
$100 Diff from DFA, had to be hard coded.</t>
        </r>
      </text>
    </comment>
    <comment ref="J31" authorId="0" shapeId="0">
      <text>
        <r>
          <rPr>
            <b/>
            <sz val="9"/>
            <color indexed="81"/>
            <rFont val="Tahoma"/>
            <family val="2"/>
          </rPr>
          <t>Author:</t>
        </r>
        <r>
          <rPr>
            <sz val="9"/>
            <color indexed="81"/>
            <rFont val="Tahoma"/>
            <family val="2"/>
          </rPr>
          <t xml:space="preserve">
hard coded</t>
        </r>
      </text>
    </comment>
    <comment ref="J32" authorId="0" shapeId="0">
      <text>
        <r>
          <rPr>
            <b/>
            <sz val="9"/>
            <color indexed="81"/>
            <rFont val="Tahoma"/>
            <family val="2"/>
          </rPr>
          <t>Author:</t>
        </r>
        <r>
          <rPr>
            <sz val="9"/>
            <color indexed="81"/>
            <rFont val="Tahoma"/>
            <family val="2"/>
          </rPr>
          <t xml:space="preserve">
Diff from DFA hard coded.</t>
        </r>
      </text>
    </comment>
    <comment ref="J38" authorId="0" shapeId="0">
      <text>
        <r>
          <rPr>
            <b/>
            <sz val="9"/>
            <color indexed="81"/>
            <rFont val="Tahoma"/>
            <family val="2"/>
          </rPr>
          <t>Author:</t>
        </r>
        <r>
          <rPr>
            <sz val="9"/>
            <color indexed="81"/>
            <rFont val="Tahoma"/>
            <family val="2"/>
          </rPr>
          <t xml:space="preserve">
$100 Difference in Rounding from DFA had to be Hard coded.</t>
        </r>
      </text>
    </comment>
    <comment ref="J39" authorId="0" shapeId="0">
      <text>
        <r>
          <rPr>
            <b/>
            <sz val="9"/>
            <color indexed="81"/>
            <rFont val="Tahoma"/>
            <family val="2"/>
          </rPr>
          <t>Author:</t>
        </r>
        <r>
          <rPr>
            <sz val="9"/>
            <color indexed="81"/>
            <rFont val="Tahoma"/>
            <family val="2"/>
          </rPr>
          <t xml:space="preserve">
$100 Diff from DFA Rec. Had to be Hard Coded.</t>
        </r>
      </text>
    </comment>
    <comment ref="J42" authorId="0" shapeId="0">
      <text>
        <r>
          <rPr>
            <b/>
            <sz val="9"/>
            <color indexed="81"/>
            <rFont val="Tahoma"/>
            <family val="2"/>
          </rPr>
          <t>Author:</t>
        </r>
        <r>
          <rPr>
            <sz val="9"/>
            <color indexed="81"/>
            <rFont val="Tahoma"/>
            <family val="2"/>
          </rPr>
          <t xml:space="preserve">
$100 Rounding Diff from DFA REC. had to be hard coded.  </t>
        </r>
      </text>
    </comment>
    <comment ref="J49" authorId="0" shapeId="0">
      <text>
        <r>
          <rPr>
            <b/>
            <sz val="9"/>
            <color indexed="81"/>
            <rFont val="Tahoma"/>
            <family val="2"/>
          </rPr>
          <t>Author:</t>
        </r>
        <r>
          <rPr>
            <sz val="9"/>
            <color indexed="81"/>
            <rFont val="Tahoma"/>
            <family val="2"/>
          </rPr>
          <t xml:space="preserve">
$100 Diff from DFA (Rounding) Had to be Hard Coded.</t>
        </r>
      </text>
    </comment>
    <comment ref="J50" authorId="0" shapeId="0">
      <text>
        <r>
          <rPr>
            <b/>
            <sz val="9"/>
            <color indexed="81"/>
            <rFont val="Tahoma"/>
            <family val="2"/>
          </rPr>
          <t>Author:</t>
        </r>
        <r>
          <rPr>
            <sz val="9"/>
            <color indexed="81"/>
            <rFont val="Tahoma"/>
            <family val="2"/>
          </rPr>
          <t xml:space="preserve">
$100 diff from DFA Rounding. Had to be Hard Coded.</t>
        </r>
      </text>
    </comment>
    <comment ref="J51" authorId="0" shapeId="0">
      <text>
        <r>
          <rPr>
            <b/>
            <sz val="9"/>
            <color indexed="81"/>
            <rFont val="Tahoma"/>
            <family val="2"/>
          </rPr>
          <t>Author:</t>
        </r>
        <r>
          <rPr>
            <sz val="9"/>
            <color indexed="81"/>
            <rFont val="Tahoma"/>
            <family val="2"/>
          </rPr>
          <t xml:space="preserve">
DFA funded both parts of the Morrisey Hall RPSP.</t>
        </r>
      </text>
    </comment>
    <comment ref="J52" authorId="0" shapeId="0">
      <text>
        <r>
          <rPr>
            <b/>
            <sz val="9"/>
            <color indexed="81"/>
            <rFont val="Tahoma"/>
            <family val="2"/>
          </rPr>
          <t>Author:</t>
        </r>
        <r>
          <rPr>
            <sz val="9"/>
            <color indexed="81"/>
            <rFont val="Tahoma"/>
            <family val="2"/>
          </rPr>
          <t xml:space="preserve">
$100 Diff from DFA Rec Had to be Hard Coded.</t>
        </r>
      </text>
    </comment>
    <comment ref="J54" authorId="0" shapeId="0">
      <text>
        <r>
          <rPr>
            <b/>
            <sz val="9"/>
            <color indexed="81"/>
            <rFont val="Tahoma"/>
            <family val="2"/>
          </rPr>
          <t>Author:</t>
        </r>
        <r>
          <rPr>
            <sz val="9"/>
            <color indexed="81"/>
            <rFont val="Tahoma"/>
            <family val="2"/>
          </rPr>
          <t xml:space="preserve">
$100 Diff from DFA Rounding, had to be hard coded.</t>
        </r>
      </text>
    </comment>
    <comment ref="J69" authorId="0" shapeId="0">
      <text>
        <r>
          <rPr>
            <b/>
            <sz val="9"/>
            <color indexed="81"/>
            <rFont val="Tahoma"/>
            <family val="2"/>
          </rPr>
          <t>Author:</t>
        </r>
        <r>
          <rPr>
            <sz val="9"/>
            <color indexed="81"/>
            <rFont val="Tahoma"/>
            <family val="2"/>
          </rPr>
          <t xml:space="preserve">
Hard Coded</t>
        </r>
      </text>
    </comment>
    <comment ref="J78" authorId="0" shapeId="0">
      <text>
        <r>
          <rPr>
            <b/>
            <sz val="9"/>
            <color indexed="81"/>
            <rFont val="Tahoma"/>
            <family val="2"/>
          </rPr>
          <t>Author:</t>
        </r>
        <r>
          <rPr>
            <sz val="9"/>
            <color indexed="81"/>
            <rFont val="Tahoma"/>
            <family val="2"/>
          </rPr>
          <t xml:space="preserve">
Hard Coded</t>
        </r>
      </text>
    </comment>
    <comment ref="C128" authorId="0" shapeId="0">
      <text>
        <r>
          <rPr>
            <b/>
            <sz val="9"/>
            <color indexed="81"/>
            <rFont val="Tahoma"/>
            <family val="2"/>
          </rPr>
          <t>Author:</t>
        </r>
        <r>
          <rPr>
            <sz val="9"/>
            <color indexed="81"/>
            <rFont val="Tahoma"/>
            <family val="2"/>
          </rPr>
          <t xml:space="preserve">
similar names so I entered as expansion as opposed to NEW project</t>
        </r>
      </text>
    </comment>
    <comment ref="C129" authorId="0" shapeId="0">
      <text>
        <r>
          <rPr>
            <b/>
            <sz val="9"/>
            <color indexed="81"/>
            <rFont val="Tahoma"/>
            <family val="2"/>
          </rPr>
          <t>Author:</t>
        </r>
        <r>
          <rPr>
            <sz val="9"/>
            <color indexed="81"/>
            <rFont val="Tahoma"/>
            <family val="2"/>
          </rPr>
          <t xml:space="preserve">
Similar name so I entered as an expansion as opposed to NEW project</t>
        </r>
      </text>
    </comment>
    <comment ref="C130" authorId="0" shapeId="0">
      <text>
        <r>
          <rPr>
            <b/>
            <sz val="9"/>
            <color indexed="81"/>
            <rFont val="Tahoma"/>
            <family val="2"/>
          </rPr>
          <t>Author:</t>
        </r>
        <r>
          <rPr>
            <sz val="9"/>
            <color indexed="81"/>
            <rFont val="Tahoma"/>
            <family val="2"/>
          </rPr>
          <t xml:space="preserve">
Similar name so I entered as an expansion as opposed to NEW project</t>
        </r>
      </text>
    </comment>
  </commentList>
</comments>
</file>

<file path=xl/sharedStrings.xml><?xml version="1.0" encoding="utf-8"?>
<sst xmlns="http://schemas.openxmlformats.org/spreadsheetml/2006/main" count="6002" uniqueCount="740">
  <si>
    <t>Institution</t>
  </si>
  <si>
    <t xml:space="preserve">Grand Total </t>
  </si>
  <si>
    <t>New Mexico Institute of Mining and Technology</t>
  </si>
  <si>
    <t>New Mexico State University</t>
  </si>
  <si>
    <t>University of New Mexico</t>
  </si>
  <si>
    <t>Research University Total</t>
  </si>
  <si>
    <t>Eastern New Mexico University</t>
  </si>
  <si>
    <t>New Mexico Highlands University</t>
  </si>
  <si>
    <t xml:space="preserve">Northern New Mexico College </t>
  </si>
  <si>
    <t xml:space="preserve">Western New Mexico University </t>
  </si>
  <si>
    <t>Regional University Total</t>
  </si>
  <si>
    <t>Eastern New Mexico University-Roswell</t>
  </si>
  <si>
    <t>Eastern New Mexico University-Ruidoso</t>
  </si>
  <si>
    <t xml:space="preserve">New Mexico State University-Alamogordo </t>
  </si>
  <si>
    <t xml:space="preserve">New Mexico State University-Carlsbad </t>
  </si>
  <si>
    <t xml:space="preserve">New Mexico State University-Dona Ana </t>
  </si>
  <si>
    <t xml:space="preserve">New Mexico State University-Grants </t>
  </si>
  <si>
    <t>University of New Mexico-Gallup</t>
  </si>
  <si>
    <t>University of New Mexico-Los Alamos</t>
  </si>
  <si>
    <t>University of New Mexico-Taos</t>
  </si>
  <si>
    <t>University of New Mexico-Valencia</t>
  </si>
  <si>
    <t xml:space="preserve">Central New Mexico Community College </t>
  </si>
  <si>
    <t>Clovis Community College</t>
  </si>
  <si>
    <t xml:space="preserve">Luna Community College </t>
  </si>
  <si>
    <t xml:space="preserve">Mesalands Community College </t>
  </si>
  <si>
    <t xml:space="preserve">New Mexico Junior College </t>
  </si>
  <si>
    <t xml:space="preserve">San Juan College </t>
  </si>
  <si>
    <t xml:space="preserve">Santa Fe Community College </t>
  </si>
  <si>
    <t>Community College Total</t>
  </si>
  <si>
    <t xml:space="preserve"> </t>
  </si>
  <si>
    <t>MP30</t>
  </si>
  <si>
    <t>MP60</t>
  </si>
  <si>
    <t>InstSort</t>
  </si>
  <si>
    <t>InstAbbr</t>
  </si>
  <si>
    <t>2013</t>
  </si>
  <si>
    <t>11</t>
  </si>
  <si>
    <t>NMT</t>
  </si>
  <si>
    <t>12</t>
  </si>
  <si>
    <t>NMSU</t>
  </si>
  <si>
    <t>13</t>
  </si>
  <si>
    <t>UNM</t>
  </si>
  <si>
    <t>21</t>
  </si>
  <si>
    <t>ENMU</t>
  </si>
  <si>
    <t>22</t>
  </si>
  <si>
    <t>NMHU</t>
  </si>
  <si>
    <t>23</t>
  </si>
  <si>
    <t>NNMC</t>
  </si>
  <si>
    <t>24</t>
  </si>
  <si>
    <t>WNMU</t>
  </si>
  <si>
    <t>30</t>
  </si>
  <si>
    <t>ENMU-RO</t>
  </si>
  <si>
    <t>31</t>
  </si>
  <si>
    <t>ENMU-RU</t>
  </si>
  <si>
    <t>32</t>
  </si>
  <si>
    <t>NMSU-AL</t>
  </si>
  <si>
    <t>33</t>
  </si>
  <si>
    <t>NMSU-CA</t>
  </si>
  <si>
    <t>34</t>
  </si>
  <si>
    <t>NMSU-DA</t>
  </si>
  <si>
    <t>35</t>
  </si>
  <si>
    <t>NMSU-GR</t>
  </si>
  <si>
    <t>36</t>
  </si>
  <si>
    <t>UNM-GA</t>
  </si>
  <si>
    <t>37</t>
  </si>
  <si>
    <t>UNM-LA</t>
  </si>
  <si>
    <t>38</t>
  </si>
  <si>
    <t>UNM-TA</t>
  </si>
  <si>
    <t>39</t>
  </si>
  <si>
    <t>UNM-VA</t>
  </si>
  <si>
    <t>40</t>
  </si>
  <si>
    <t>CNM</t>
  </si>
  <si>
    <t>42</t>
  </si>
  <si>
    <t>CCC</t>
  </si>
  <si>
    <t>43</t>
  </si>
  <si>
    <t>LCC</t>
  </si>
  <si>
    <t>44</t>
  </si>
  <si>
    <t>MCC</t>
  </si>
  <si>
    <t>45</t>
  </si>
  <si>
    <t>NMJC</t>
  </si>
  <si>
    <t>46</t>
  </si>
  <si>
    <t>SJC</t>
  </si>
  <si>
    <t>47</t>
  </si>
  <si>
    <t>SFCC</t>
  </si>
  <si>
    <t>Total</t>
  </si>
  <si>
    <t>Research</t>
  </si>
  <si>
    <t>Comprehensive</t>
  </si>
  <si>
    <t>Independent CC</t>
  </si>
  <si>
    <t>Branch Campus</t>
  </si>
  <si>
    <t>OVERALL</t>
  </si>
  <si>
    <t>Sector</t>
  </si>
  <si>
    <t>2013-14</t>
  </si>
  <si>
    <t>2012-13</t>
  </si>
  <si>
    <t>Support Services per Credit Hour:</t>
  </si>
  <si>
    <t>3</t>
  </si>
  <si>
    <t>2</t>
  </si>
  <si>
    <t>1</t>
  </si>
  <si>
    <t>Graduate</t>
  </si>
  <si>
    <t>Upper</t>
  </si>
  <si>
    <t>Lower</t>
  </si>
  <si>
    <t>Tier</t>
  </si>
  <si>
    <t>Formula Cost Factors</t>
  </si>
  <si>
    <t>Original Formula Cost Factors</t>
  </si>
  <si>
    <t>Weighted Value</t>
  </si>
  <si>
    <t>Tier 3</t>
  </si>
  <si>
    <t>Scale Factor</t>
  </si>
  <si>
    <t>Tier 2</t>
  </si>
  <si>
    <t>Two-Year</t>
  </si>
  <si>
    <t>Tier 1</t>
  </si>
  <si>
    <t>Comp</t>
  </si>
  <si>
    <t>6-08</t>
  </si>
  <si>
    <t>6-06</t>
  </si>
  <si>
    <t>5-18</t>
  </si>
  <si>
    <t>5-17</t>
  </si>
  <si>
    <t>4-07</t>
  </si>
  <si>
    <t>3-05</t>
  </si>
  <si>
    <t>2-03</t>
  </si>
  <si>
    <t>1-04</t>
  </si>
  <si>
    <t>1-02</t>
  </si>
  <si>
    <t>1-01</t>
  </si>
  <si>
    <t>Post MA</t>
  </si>
  <si>
    <t>Post Bach</t>
  </si>
  <si>
    <t>1st Prof</t>
  </si>
  <si>
    <t>Doctorate</t>
  </si>
  <si>
    <t xml:space="preserve"> 2-4 Years</t>
  </si>
  <si>
    <t xml:space="preserve"> 1-2 Years</t>
  </si>
  <si>
    <t>&lt;1 Year</t>
  </si>
  <si>
    <t>Grad Cert</t>
  </si>
  <si>
    <t>Doctoral</t>
  </si>
  <si>
    <t>Master Degree</t>
  </si>
  <si>
    <t>Bach Degree</t>
  </si>
  <si>
    <t>Assoc Degree</t>
  </si>
  <si>
    <t>Certificates</t>
  </si>
  <si>
    <t>Dollars per Award Level by Award Program Tier Level</t>
  </si>
  <si>
    <t>All Others</t>
  </si>
  <si>
    <t>TOTAL Dollars</t>
  </si>
  <si>
    <t>TOTAL SCH</t>
  </si>
  <si>
    <t>SCH EndOfCrse</t>
  </si>
  <si>
    <t>Level</t>
  </si>
  <si>
    <t>2012-13 6-08</t>
  </si>
  <si>
    <t>2012-13 6-06</t>
  </si>
  <si>
    <t>2012-13 5-18</t>
  </si>
  <si>
    <t>2012-13 5-17</t>
  </si>
  <si>
    <t>2012-13 4-07</t>
  </si>
  <si>
    <t>2012-13 3-05</t>
  </si>
  <si>
    <t>2012-13 2-03</t>
  </si>
  <si>
    <t>2012-13 1-04</t>
  </si>
  <si>
    <t>2012-13 1-02</t>
  </si>
  <si>
    <t>2012-13 1-01</t>
  </si>
  <si>
    <t>SFCC - Main</t>
  </si>
  <si>
    <t>48</t>
  </si>
  <si>
    <t>SJC - Main</t>
  </si>
  <si>
    <t>NMJC - Main</t>
  </si>
  <si>
    <t>MCC - Main</t>
  </si>
  <si>
    <t>LCC - Main</t>
  </si>
  <si>
    <t>CCC - Main</t>
  </si>
  <si>
    <t>CNM - Main</t>
  </si>
  <si>
    <t>UNM - Valencia Branch</t>
  </si>
  <si>
    <t>UNM - Taos Branch</t>
  </si>
  <si>
    <t>29</t>
  </si>
  <si>
    <t>UNM - Los Alamos Branch</t>
  </si>
  <si>
    <t>28</t>
  </si>
  <si>
    <t>UNM - Gallup Branch</t>
  </si>
  <si>
    <t>27</t>
  </si>
  <si>
    <t>NMSU - Grants Branch</t>
  </si>
  <si>
    <t>26</t>
  </si>
  <si>
    <t>NMSU - Dona Ana Branch</t>
  </si>
  <si>
    <t>25</t>
  </si>
  <si>
    <t>NMSU - Carlsbad Branch</t>
  </si>
  <si>
    <t>NMSU - Alamogordo Branch</t>
  </si>
  <si>
    <t>ENMU - Ruidoso Branch</t>
  </si>
  <si>
    <t>ENMU - Roswell Branch</t>
  </si>
  <si>
    <t>20</t>
  </si>
  <si>
    <t>WNMU - Main</t>
  </si>
  <si>
    <t>NNMC - Main</t>
  </si>
  <si>
    <t>NMHU - Main</t>
  </si>
  <si>
    <t>ENMU - Main</t>
  </si>
  <si>
    <t>10</t>
  </si>
  <si>
    <t>UNM - Main</t>
  </si>
  <si>
    <t>03</t>
  </si>
  <si>
    <t>NMSU - Main</t>
  </si>
  <si>
    <t>02</t>
  </si>
  <si>
    <t>NMIMT - Main</t>
  </si>
  <si>
    <t>01</t>
  </si>
  <si>
    <t>tier</t>
  </si>
  <si>
    <t>InstitutionName</t>
  </si>
  <si>
    <t>sortorder</t>
  </si>
  <si>
    <t>Total Federal + Grants &amp; Contracts</t>
  </si>
  <si>
    <t>Non-government Grants &amp; Contracts</t>
  </si>
  <si>
    <t>Non FA Federal Awards</t>
  </si>
  <si>
    <t>Private Grants &amp; Contracts</t>
  </si>
  <si>
    <t>NM Tech</t>
  </si>
  <si>
    <t>Source</t>
  </si>
  <si>
    <t>(=) Non FA Federal Awards</t>
  </si>
  <si>
    <t>(-) Financial Aid (FA)</t>
  </si>
  <si>
    <t>Total SEFA</t>
  </si>
  <si>
    <t>Inst</t>
  </si>
  <si>
    <t>Linked to Raw_Award_Data Tab</t>
  </si>
  <si>
    <t>FY16 Dollar Calculation</t>
  </si>
  <si>
    <t>FY15 Dollar Calculation</t>
  </si>
  <si>
    <t>FY14 Dollar Calculation</t>
  </si>
  <si>
    <t>Base Redistributed by Outcomes</t>
  </si>
  <si>
    <t>New Money</t>
  </si>
  <si>
    <t xml:space="preserve">CHART </t>
  </si>
  <si>
    <t>$</t>
  </si>
  <si>
    <t>%</t>
  </si>
  <si>
    <t xml:space="preserve">$ </t>
  </si>
  <si>
    <t xml:space="preserve">$ Amount </t>
  </si>
  <si>
    <t>% of Base Redis.</t>
  </si>
  <si>
    <t>% of Base Protected</t>
  </si>
  <si>
    <t xml:space="preserve">Dual Credit </t>
  </si>
  <si>
    <t xml:space="preserve">Research </t>
  </si>
  <si>
    <t xml:space="preserve">Total Mission Measure Funding </t>
  </si>
  <si>
    <t>How much of the total mission measure funding will go towards each mission measure?</t>
  </si>
  <si>
    <t>See Below.</t>
  </si>
  <si>
    <t>Sector Mission Measures</t>
  </si>
  <si>
    <t>End of Course Student Credit Hours (EOC SCH)</t>
  </si>
  <si>
    <t xml:space="preserve">Awards to Financially At-Risk Students </t>
  </si>
  <si>
    <t>STEMH Awards</t>
  </si>
  <si>
    <t xml:space="preserve">Total Awards </t>
  </si>
  <si>
    <t>Total Performance Funding</t>
  </si>
  <si>
    <t xml:space="preserve">Performance Funding to be Distributed by the Total Awards Measure </t>
  </si>
  <si>
    <t xml:space="preserve">Three-Year Averages of Total Awards Data </t>
  </si>
  <si>
    <t xml:space="preserve">Contribution to the Aggregate Average Total Awards   </t>
  </si>
  <si>
    <t>Distribution of Total Awards Funding, by each Institution's Contribution to the Aggregate Average Total Awards</t>
  </si>
  <si>
    <t>RESEARCH TOTAL</t>
  </si>
  <si>
    <t xml:space="preserve">COMP. TOTAL </t>
  </si>
  <si>
    <t>CC TOTAL</t>
  </si>
  <si>
    <t xml:space="preserve">Awards Matrices for the Awards to Financially At-Risk Students Outcome Measure </t>
  </si>
  <si>
    <t xml:space="preserve">Awards Matrices for the STEMH Awards Outcome Measure </t>
  </si>
  <si>
    <t xml:space="preserve">Awards Matrices for Total Awards Outcome Measure </t>
  </si>
  <si>
    <t xml:space="preserve">RESEARCH TOTAL </t>
  </si>
  <si>
    <t>COMP. TOTAL</t>
  </si>
  <si>
    <t>RESEARCH</t>
  </si>
  <si>
    <t>COMP.</t>
  </si>
  <si>
    <t>CCs</t>
  </si>
  <si>
    <t xml:space="preserve">Three-Year Averages of STEMH Awards Data </t>
  </si>
  <si>
    <t xml:space="preserve">Contribution to the Aggregate Average STEMH Awards   </t>
  </si>
  <si>
    <t xml:space="preserve">Performance Funding to be Distributed by the STEMH Awards Measure </t>
  </si>
  <si>
    <t xml:space="preserve">CCs TOTAL </t>
  </si>
  <si>
    <t xml:space="preserve">Three-Year Averages of At-Risk Awards Data </t>
  </si>
  <si>
    <t xml:space="preserve">Contribution to the Aggregate Average At-Risk Awards   </t>
  </si>
  <si>
    <t xml:space="preserve">Performance Funding to be Distributed by the At-Risk Awards Measure </t>
  </si>
  <si>
    <t xml:space="preserve">Awards Matrix for the End of Course Student Credit Hours Outcome Measure </t>
  </si>
  <si>
    <r>
      <t xml:space="preserve">FY14 SCH Dollar Values                                                  </t>
    </r>
    <r>
      <rPr>
        <b/>
        <sz val="10"/>
        <color theme="1"/>
        <rFont val="Palatino Linotype"/>
        <family val="1"/>
      </rPr>
      <t xml:space="preserve">(EOC SCH data multiplied by the SCH Matrix values for SCH weightings and student fees)                        The "TOTAL Dollars" value for each institution is used for the SCH Outcome Measure. </t>
    </r>
  </si>
  <si>
    <t>Each Institution's Contribution to the Aggregate EOC SCH                     3-Year Average</t>
  </si>
  <si>
    <t xml:space="preserve">Three-Year Averages of the                                                               EOC SCH Estimated Dollar Values </t>
  </si>
  <si>
    <t>Performance Funding to be Distributed by the EOC SCH Outcomes Measure</t>
  </si>
  <si>
    <t>At-Risk Award Data,                                                           after being weighted then normalized (scaled down) via the At-Risk Awards Matrix</t>
  </si>
  <si>
    <t>STEMH Award Data,                                                           after being weighted then normalized (scaled down) via the STEMH Awards Matrix</t>
  </si>
  <si>
    <t>Distribution of At-Risk Awards Funding, by each Institution's Contribution to the Aggregate 3-Year Average At-Risk Awards</t>
  </si>
  <si>
    <t>Distribution of STEMH Awards Funding, by each Institution's Contribution to the Aggregate 3-Year Average STEMH Awards</t>
  </si>
  <si>
    <t>Distribution of EOC SCH Funding, by each institution's contribution to the Aggregate 3-Year Average EOC SCH Dollar Value</t>
  </si>
  <si>
    <t xml:space="preserve">Sector </t>
  </si>
  <si>
    <t xml:space="preserve">Comprehensive </t>
  </si>
  <si>
    <t>CCs TOTAL</t>
  </si>
  <si>
    <r>
      <t xml:space="preserve">Total Private (Non-Government) Grants &amp; Contracts and               Federal (Non-Financial Aid) Awards,                                                                </t>
    </r>
    <r>
      <rPr>
        <b/>
        <sz val="10"/>
        <rFont val="Palatino Linotype"/>
        <family val="1"/>
      </rPr>
      <t>Most Recent Available Data</t>
    </r>
  </si>
  <si>
    <t>3-Year Average of Private Grants &amp; Contracts and Federal (Non-Fianancial Aid) Awards</t>
  </si>
  <si>
    <t xml:space="preserve">Each Institution's Contribution to the Aggregate Average Research Dollars </t>
  </si>
  <si>
    <t>Performance Funding to be Distributed by the Research Outcomes Measure</t>
  </si>
  <si>
    <t>Distribution of Research Performance Funding, by each institution's contribution to the Aggregate 3-Year Average Research Dollars</t>
  </si>
  <si>
    <t xml:space="preserve">To be distributed among all institutions </t>
  </si>
  <si>
    <t>To be distributed among Research Institutions</t>
  </si>
  <si>
    <t>To be distributed among Comp. Institutions</t>
  </si>
  <si>
    <t xml:space="preserve">To be distributed among CCs and Comps. </t>
  </si>
  <si>
    <t>Table 1. Federal Awards (minus Student Financial Aid) to Research Institutions</t>
  </si>
  <si>
    <t>Table 2. Federal (Non Financial Aid) Awards Plus Private (Non‐government) Grants &amp; Contracts to Research Institutions</t>
  </si>
  <si>
    <t>Table 3. Total Federal (Non-Financal Aid) Awards + Grants &amp; Contracts to Research Institutions</t>
  </si>
  <si>
    <t>STEP 4e - Where the Performance Funding set aside for the Research Mission Measure is distributed among the Institutions in the Research Sector.</t>
  </si>
  <si>
    <t>STEP 4d - Where the Performance Funding set aside for the EOC SCH Outcome Measure is distributed among the Institutions.</t>
  </si>
  <si>
    <t>STEP 4c - Where the Performance Funding set aside for the At-Risk Awards Outcome Measure is distributed among the Institutions.</t>
  </si>
  <si>
    <t>STEP 4b - Where the Performance Funding set aside for the STEMH Awards Outcome Measure is distributed among the Institutions.</t>
  </si>
  <si>
    <t>STEP 4a - Where the Performance Funding set aside for the Total Awards Outcome Measure is distributed among the Institutions.</t>
  </si>
  <si>
    <t xml:space="preserve">Total MP30  </t>
  </si>
  <si>
    <t>Summer 2012</t>
  </si>
  <si>
    <t>Spring 2013</t>
  </si>
  <si>
    <t>Summer 2013</t>
  </si>
  <si>
    <t>TOTAL</t>
  </si>
  <si>
    <t>STEP 4f - Where the Performance Funding set aside for the Momentum Points 30 (MP30) Mission Measure is distributed among the Comprehensive Universities and the Community Colleges.</t>
  </si>
  <si>
    <t xml:space="preserve">Total MP60  </t>
  </si>
  <si>
    <t>STEP 4g - Where the Performance Funding set aside for the Momentum Points 60 (MP60) Mission Measure is distributed among the Comprehensive Universities.</t>
  </si>
  <si>
    <t xml:space="preserve"> Dual Credit End-Of-Course Student Credit Hours</t>
  </si>
  <si>
    <t>Estimated Tuition Value of the 3-Year Average Dual Credit EOC SCH</t>
  </si>
  <si>
    <t>Estimated Tuition Value                    of 3-Year Average                               Dual Credit EOC SCH</t>
  </si>
  <si>
    <t xml:space="preserve">Performance Funding to be distributed by each institution's contribution to the Aggregate 3-Year Average                                       Dual Credit EOC SCH </t>
  </si>
  <si>
    <t>Each Institution's Contribution to the Aggregate 3-Year                   Estimated Tuition Value of         Dual Credit EOC SCH</t>
  </si>
  <si>
    <t>Comprehensive University Total</t>
  </si>
  <si>
    <t>STEP 4h - Where the Performance Funding set aside for the Dual Credit Mission Measure is distributed among the Comprehensive Universities and Community Colleges.</t>
  </si>
  <si>
    <t>STEMH Awards Funding</t>
  </si>
  <si>
    <t>At-Risk Student Awards Funding</t>
  </si>
  <si>
    <t xml:space="preserve">EOC SCH Funding </t>
  </si>
  <si>
    <t>Research Mission Measure Funding</t>
  </si>
  <si>
    <t xml:space="preserve">MP30 Mission Measure Funding </t>
  </si>
  <si>
    <t>Dual Credit Mission Measure Funding</t>
  </si>
  <si>
    <t>MP60 Mission Measure Funding</t>
  </si>
  <si>
    <t>DATA -Available Financial Data for the Research Sector Mission Measure</t>
  </si>
  <si>
    <t>STARTING POINT - Knowing the Formula I&amp;G State Funding from the Previous Fiscal Year.</t>
  </si>
  <si>
    <t>Protected Base Funding from Previous Fiscal Year</t>
  </si>
  <si>
    <t>STEP 2 - Where the Previous Fiscal Year's Funding is sorted into the Current Fiscal Year's "Protected Base Funding" and "Redistributed Base Funding".</t>
  </si>
  <si>
    <t xml:space="preserve">DATA: Where the "total dollar value" for each institution's delivered End-of-Course Student Credit Hours (EOC SCH) is estimated by multipling the EOC SCH by the corresponding values in the SCH Matrix (See the "Data - Award Matrices" Tab).   </t>
  </si>
  <si>
    <t>DATA - Where the raw awards data (for each award type and tier) is compiled, multiplied by the values in its corresponding awards matrix, and then normalized (scaled down) by the "scale factor" value by the awards matrix for total awards (See the "Data - Awards Matrices" Tab).</t>
  </si>
  <si>
    <t>Total Awards Data,                                                           after being weighted then normalized (scaled down) via the Total Awards Matrices                                                      (See "Data -Total Awards Tab")</t>
  </si>
  <si>
    <t>Data Type</t>
  </si>
  <si>
    <t xml:space="preserve">Raw Awards Data </t>
  </si>
  <si>
    <t xml:space="preserve">Weighted Awards Data </t>
  </si>
  <si>
    <t xml:space="preserve">Institution Total </t>
  </si>
  <si>
    <t>DATA - Where the raw STEMH awards data (for each award type and tier) is compiled, multiplied by the values in its corresponding awards matrix, and then normalized (scaled down) by the "scale factor" value by the awards matrix for STEMH awards (See the "Data - Awards Matrices" Tab).</t>
  </si>
  <si>
    <t>DATA - Where the raw at-risk awards data (for each award type and tier) is compiled, multiplied by the values in its corresponding awards matrix, and then normalized (scaled down) by the "scale factor" value by the awards matrix for at-risk awards (See the "Data - Awards Matrices" Tab).</t>
  </si>
  <si>
    <t>2014-15 1-01</t>
  </si>
  <si>
    <t>2014-15 1-02</t>
  </si>
  <si>
    <t>2014-15 1-04</t>
  </si>
  <si>
    <t>2014-15 2-03</t>
  </si>
  <si>
    <t>2014-15 3-05</t>
  </si>
  <si>
    <t>2014-15 4-07</t>
  </si>
  <si>
    <t>2014-15 5-17</t>
  </si>
  <si>
    <t>2014-15 5-18</t>
  </si>
  <si>
    <t>2014-15 6-06</t>
  </si>
  <si>
    <t>2014-15 6-08</t>
  </si>
  <si>
    <t>2014-15</t>
  </si>
  <si>
    <t>Distribution of Dual Credit Funding, by each Institution's Contribution to the Aggregate Dual Credit Estimate</t>
  </si>
  <si>
    <t>FY17 Formula I&amp;G</t>
  </si>
  <si>
    <t>These are the matrices used to calculate weight values for each award category.</t>
  </si>
  <si>
    <t>Pre-Matrix</t>
  </si>
  <si>
    <t xml:space="preserve">Post-Matrix </t>
  </si>
  <si>
    <t xml:space="preserve">MP60 Data to be used in the FY17 Formula </t>
  </si>
  <si>
    <t xml:space="preserve">RAW STEMH AWARDEE DATA </t>
  </si>
  <si>
    <t xml:space="preserve">RAW TOTAL AWARDEE DATA </t>
  </si>
  <si>
    <t xml:space="preserve">RAW FINANCIALLY AT-RISK AWARDEE DATA </t>
  </si>
  <si>
    <t xml:space="preserve">AY11-12 Enrollment EOC SCH Total Dollar Values </t>
  </si>
  <si>
    <t xml:space="preserve">AY12-13 Enrollment    EOC SCH Total      Dollar Values </t>
  </si>
  <si>
    <t xml:space="preserve">AY13-14 Enrollment EOC SCH Total      Dollar Values </t>
  </si>
  <si>
    <t>2014</t>
  </si>
  <si>
    <t>AY13-14</t>
  </si>
  <si>
    <t>FY17 Dollar Calculation</t>
  </si>
  <si>
    <t>AY2013-14 EOC SCH</t>
  </si>
  <si>
    <t>AY2014-15 EOC SCH</t>
  </si>
  <si>
    <t>AY2011-12 EOC SCH</t>
  </si>
  <si>
    <t>AY2012-13 EOC SCH</t>
  </si>
  <si>
    <r>
      <t xml:space="preserve"> FY17 SCH Dollar Values                                                  </t>
    </r>
    <r>
      <rPr>
        <b/>
        <sz val="10"/>
        <color theme="1"/>
        <rFont val="Palatino Linotype"/>
        <family val="1"/>
      </rPr>
      <t xml:space="preserve">(EOC SCH data multiplied by the SCH Matrix values for SCH weightings and student fees)                                            The "TOTAL Dollars" value for each institution is used for the SCH Outcome Measure. </t>
    </r>
  </si>
  <si>
    <r>
      <t xml:space="preserve">FY16 SCH Dollar Values                                                  </t>
    </r>
    <r>
      <rPr>
        <b/>
        <sz val="10"/>
        <color theme="1"/>
        <rFont val="Palatino Linotype"/>
        <family val="1"/>
      </rPr>
      <t xml:space="preserve">(EOC SCH data multiplied by the SCH Matrix values for SCH weightings and student fees)                                    The "TOTAL Dollars" value for each institution is used for the SCH Outcome Measure. </t>
    </r>
  </si>
  <si>
    <r>
      <t xml:space="preserve">FY15 SCH Dollar Values                                                  </t>
    </r>
    <r>
      <rPr>
        <b/>
        <sz val="10"/>
        <color theme="1"/>
        <rFont val="Palatino Linotype"/>
        <family val="1"/>
      </rPr>
      <t xml:space="preserve">(EOC SCH data multiplied by the SCH Matrix values for SCH weightings and student fees)                        The "TOTAL Dollars" value for each institution is used for the SCH Outcome Measure. </t>
    </r>
  </si>
  <si>
    <t>FY17 End-of-Course Student Credit Hours (EOC SCH) from NM Higher Education Dept. Data Editing and Reporting (eDEAR) System.</t>
  </si>
  <si>
    <t>RAW EOC SCH AY2014-15</t>
  </si>
  <si>
    <t>STEP 3 - Where the Current Year's Total "Performance Funding" (New Money for Performance + Redistributed Previous Year's Base) is split into separate amounts, with each amount to be distributed by a a different performance outcome measure.</t>
  </si>
  <si>
    <t>AY12-13</t>
  </si>
  <si>
    <t>AY14-15</t>
  </si>
  <si>
    <t xml:space="preserve">How much of the overall performance funding will be set aside                                                                                         for each performance outcome measure? </t>
  </si>
  <si>
    <t>STEP 1 - Where the Percentages for New Money and Performance/Outcomes Funding are set and, in turn, determine the inputs into the Formula.</t>
  </si>
  <si>
    <t>Total Awards Funding</t>
  </si>
  <si>
    <t>Research Matrix</t>
  </si>
  <si>
    <t>All Others Matrix</t>
  </si>
  <si>
    <t xml:space="preserve">Comprehensive Matrix </t>
  </si>
  <si>
    <t>Comprehensive Matrix</t>
  </si>
  <si>
    <t>All Others - Total Award Matrix Scale Factor</t>
  </si>
  <si>
    <t>Research - Total Award Matrix Scale Factor</t>
  </si>
  <si>
    <t>Research - STEMH Award Matrix Scale Factor</t>
  </si>
  <si>
    <t>Research - At-Risk Award Matrix Scale Factor</t>
  </si>
  <si>
    <t>Comp - STEMH Award Matrix Scale Factor</t>
  </si>
  <si>
    <t>Two-Year - STEMH Award Matrix Scale Factor</t>
  </si>
  <si>
    <t>Comp - At-Risk Award Matrix Scale Factor</t>
  </si>
  <si>
    <t>Two-Year - At-Risk Award Matrix Scale Factor</t>
  </si>
  <si>
    <t>UNM's current unscaled 3-Year Average Weighted Total Award Value for Each Total Awards Matrix</t>
  </si>
  <si>
    <t>UNM's current unscaled 3-Year Average Weighted Total Award Value for Each At-Risk Award Matrix</t>
  </si>
  <si>
    <t>UNM's current unscaled 3-Year Average Weighted Total Award Value for Each STEMH Award Matrix</t>
  </si>
  <si>
    <t>UNM's Performance Data is run through each Matrix, then each Result is divided by 1,000 to Arrive at a Scale Factor for each Matrix.</t>
  </si>
  <si>
    <t xml:space="preserve">Calculations for Determining the Scale Factors used to Normalize (Scale) All Weighted Award Data </t>
  </si>
  <si>
    <t xml:space="preserve">Summary of Total FY17 I&amp;G Funding </t>
  </si>
  <si>
    <t>Percent Distribution
Total FY17</t>
  </si>
  <si>
    <t xml:space="preserve">Adjustable Percentages that                                                     Determine the Inputs into the FY18 Formula </t>
  </si>
  <si>
    <t>How does the Total I&amp;G Funding change from FY17 to FY18?</t>
  </si>
  <si>
    <t>FY17 I&amp;G Base</t>
  </si>
  <si>
    <t>Total FY18 I&amp;G</t>
  </si>
  <si>
    <t>What happens to the FY17 "Base" Funding in the FY18 Formula?</t>
  </si>
  <si>
    <t xml:space="preserve">FY17 I&amp;G Base </t>
  </si>
  <si>
    <t xml:space="preserve">Protected FY17 Base in FY17 Formula </t>
  </si>
  <si>
    <t xml:space="preserve">FY17 I&amp;G Base that is Redistributed based on Performance Outcomes </t>
  </si>
  <si>
    <t xml:space="preserve">How much of the Total FY18 Funding will go through Outcomes Measures? </t>
  </si>
  <si>
    <t xml:space="preserve">FY18 I&amp;G to go Through Outcome Measures </t>
  </si>
  <si>
    <t>FY17 Base</t>
  </si>
  <si>
    <t>FY18 Formula I&amp;G</t>
  </si>
  <si>
    <t xml:space="preserve">What was the distribution of Total I&amp;G Funding in FY17? </t>
  </si>
  <si>
    <t xml:space="preserve"> FY17 Formula I&amp;G Distribution</t>
  </si>
  <si>
    <t>How much of the FY17 I&amp;G Base will be Protected in the FY17 Formula?</t>
  </si>
  <si>
    <t>FY17 Base Protected in FY18</t>
  </si>
  <si>
    <t>How much of the FY17 I&amp;G Base will be Redistributed in the FY18 Formula through Performance Measures?</t>
  </si>
  <si>
    <t>FY17 Base Redistributed in FY18</t>
  </si>
  <si>
    <t>Protected FY17 Base Funding</t>
  </si>
  <si>
    <t xml:space="preserve">What will go through the FY18 Formula? </t>
  </si>
  <si>
    <t>2015-16</t>
  </si>
  <si>
    <t>Average Total Awards
2013-14 to
2015-16</t>
  </si>
  <si>
    <t xml:space="preserve">Total Awards Data used in the FY18 Formula </t>
  </si>
  <si>
    <t>Average STEMH Awards
2013-14 to
2015-16</t>
  </si>
  <si>
    <t xml:space="preserve">STEMH Awards Data used in the FY18 Formula </t>
  </si>
  <si>
    <t>Average At-Risk Awards
2013-14 to
2015-16</t>
  </si>
  <si>
    <t xml:space="preserve">At-Risk Awards Data used in the FY18 Formula </t>
  </si>
  <si>
    <t xml:space="preserve">AY14-15 Enrollment EOC SCH Total      Dollar Values </t>
  </si>
  <si>
    <t xml:space="preserve">AY15-16 Enrollment EOC SCH Total     Dollar Values </t>
  </si>
  <si>
    <t>EOC SCH Dollar Value      3-Year Averages                        AY13-14 Through AY15-16</t>
  </si>
  <si>
    <t xml:space="preserve">End-of-Course SCH Data to be used in the FY18 Formula </t>
  </si>
  <si>
    <t>2015</t>
  </si>
  <si>
    <t>3-Year Average 2013 through 2015</t>
  </si>
  <si>
    <t xml:space="preserve">Research Dollar Data to be used in the FY18 Formula </t>
  </si>
  <si>
    <t>AY15-16</t>
  </si>
  <si>
    <t>Dual Credit EOC SCH                    3-Year Average
AY13-14 through AY15-16</t>
  </si>
  <si>
    <t xml:space="preserve">STEP 6 - Where all the separate components of the FY18 funding formula are added together in order to make the final state I&amp;G funding recommendation for FY17. </t>
  </si>
  <si>
    <t>Protected FY17 Base Funding for FY18</t>
  </si>
  <si>
    <t xml:space="preserve">FY18 Funding distributed by each Performance-Outcomes Measure  </t>
  </si>
  <si>
    <t xml:space="preserve">                            TOTAL SCH</t>
  </si>
  <si>
    <t>FY15 End-of-Course Student Credit Hours             (EOC SCH) from NM Higher Education Dept. Data Editing and Reporting (eDEAR) System.</t>
  </si>
  <si>
    <t xml:space="preserve">FY14 End-of-Course Student Credit Hours             (EOC SCH) from NM Higher Education Dept. Data Editing and Reporting (eDEAR) System.          </t>
  </si>
  <si>
    <t>FY16 End-of-Course Student Credit Hours             (EOC SCH) from NM Higher Education Dept. Data Editing and Reporting (eDEAR) System.</t>
  </si>
  <si>
    <r>
      <t xml:space="preserve"> FY18 SCH Dollar Values                                                  </t>
    </r>
    <r>
      <rPr>
        <b/>
        <sz val="10"/>
        <color theme="1"/>
        <rFont val="Palatino Linotype"/>
        <family val="1"/>
      </rPr>
      <t xml:space="preserve">(EOC SCH data multiplied by the SCH Matrix values for SCH weightings and student fees)                                            The "TOTAL Dollars" value for each institution is used for the SCH Outcome Measure. </t>
    </r>
  </si>
  <si>
    <t>FY18 End-of-Course Student Credit Hours (EOC SCH) from NM Higher Education Dept. Data Editing and Reporting (eDEAR) System.</t>
  </si>
  <si>
    <t>AY2015-16 EOC SCH</t>
  </si>
  <si>
    <t>End-of-Course Student Credit Hours Estimated Dollar Values                                                                                                                (EOC SCH multiplied by the dollar values in the SCH Matrix)</t>
  </si>
  <si>
    <t>FY18 Dollar Calculation</t>
  </si>
  <si>
    <t>March 2016 LFC Post Session, Appendix N, p.61-64</t>
  </si>
  <si>
    <t>Reflecting NM Laws 2016, Chapter 11</t>
  </si>
  <si>
    <t>AY11-12</t>
  </si>
  <si>
    <t>3-Yr Average 2013-2015</t>
  </si>
  <si>
    <t>RAW EOC SCH AY2015-16</t>
  </si>
  <si>
    <t xml:space="preserve">FY18 Performance Funding </t>
  </si>
  <si>
    <t xml:space="preserve">Fall              2015 </t>
  </si>
  <si>
    <t>Spring        2016</t>
  </si>
  <si>
    <t>Summer     2015</t>
  </si>
  <si>
    <t>Spring     2015</t>
  </si>
  <si>
    <t>Summer     2014</t>
  </si>
  <si>
    <t>Fall             2014</t>
  </si>
  <si>
    <t>Spring          2014</t>
  </si>
  <si>
    <t>Fall          2013</t>
  </si>
  <si>
    <t>Spring 2012</t>
  </si>
  <si>
    <t>Fall          2012</t>
  </si>
  <si>
    <t>Spring 2011</t>
  </si>
  <si>
    <t>Summer 2011</t>
  </si>
  <si>
    <t>Fall          2011</t>
  </si>
  <si>
    <t xml:space="preserve">MP30 Data to be used in the FY18 Formula </t>
  </si>
  <si>
    <t>Each Institution's Contribution to the Total MP30 points from Spring 2011 through Spring 2016</t>
  </si>
  <si>
    <t>Performance Funding to be distributed by each institution's contribution to the Aggregate MP30 points from Spring 2011 through Spring 2016</t>
  </si>
  <si>
    <t>Distribution of MP30 Performance Funding, by each Institution's Contribution to the Aggregate MP30 points from Fall 2011 and Spring 2016</t>
  </si>
  <si>
    <t>Spring           2016</t>
  </si>
  <si>
    <t>Fall                           2015</t>
  </si>
  <si>
    <t>Summer              2015</t>
  </si>
  <si>
    <t>Spring           2015</t>
  </si>
  <si>
    <t>Fall                           2014</t>
  </si>
  <si>
    <t>Summer              2014</t>
  </si>
  <si>
    <t>Spring           2014</t>
  </si>
  <si>
    <t xml:space="preserve">RESEARCH INSTITUTION AND COMMUNITY COLLEGE MOMENTUM POINTS (NOT COUNTED FOR MP60 MEASURE) </t>
  </si>
  <si>
    <t>RESEARCH INSTITUTION MOMENTUM POINTS (NOT COUNTED WITHIN MP30 MEASURE)</t>
  </si>
  <si>
    <t>Each Institution's Contribution to the Total MP60 points from Spring 2014 through Spring 2016</t>
  </si>
  <si>
    <t>Performance Funding to be distributed by each institution's contribution to the Aggregate MP60 points from Spring 2014 through Spring 2016</t>
  </si>
  <si>
    <t>Distribution of MP60 Performance Funding, by each Institution's Contribution to the Aggregate MP60 points from Spring 2014 and Spring 2016</t>
  </si>
  <si>
    <t>The dollar value of expenditures based on out-of-state dollars that come to New Mexico as a result of the work of New Mexico’s research universities. From each research university’s Annual Financial Report, subtract “Total Student Financial Aid” from “Total Federal Awards” and then add “Non-governmental grants and contracts” for UNM and NMSU, and “Private grants and contracts” for NMT. The “Total Student Financial Aid” and “Total Federal Awards” data is in the Schedule of Expenditures of Federal Awards (SEFA). The “Non-governmental grants and contracts” and “Private grants and contracts” data is in the Statement of Revenues, Expenses, and Changes in Net Assets (SRECNA).</t>
  </si>
  <si>
    <r>
      <rPr>
        <sz val="48"/>
        <color theme="1"/>
        <rFont val="Wingdings"/>
        <charset val="2"/>
      </rPr>
      <t>ï</t>
    </r>
    <r>
      <rPr>
        <b/>
        <sz val="14"/>
        <color theme="1"/>
        <rFont val="Times New Roman"/>
        <family val="1"/>
      </rPr>
      <t>Adjust these Percentages</t>
    </r>
    <r>
      <rPr>
        <b/>
        <sz val="12"/>
        <color theme="1"/>
        <rFont val="Times New Roman"/>
        <family val="1"/>
      </rPr>
      <t xml:space="preserve"> </t>
    </r>
    <r>
      <rPr>
        <b/>
        <sz val="72"/>
        <color theme="1"/>
        <rFont val="Wingdings"/>
        <charset val="2"/>
      </rPr>
      <t xml:space="preserve"> </t>
    </r>
  </si>
  <si>
    <t>Dual Credit EOC SCH              Data to be used in                                             the FY18 Formula</t>
  </si>
  <si>
    <t>FY17                               (Resident Undergrad Part Time) Tuition Rate per SCH</t>
  </si>
  <si>
    <t xml:space="preserve">Research Institution Dual Credit (not counted for Dual Credit Measure in Formula) </t>
  </si>
  <si>
    <t>2016 Special Session SB9 (with House Amendement) FY17 Reductions</t>
  </si>
  <si>
    <t>SB9 w/ House Amendment Passed</t>
  </si>
  <si>
    <t>PROGRAM TYPE</t>
  </si>
  <si>
    <t>FY17 HB2 Final</t>
  </si>
  <si>
    <t>FY17 Special Session Adjusted</t>
  </si>
  <si>
    <t>HED Rec FY18</t>
  </si>
  <si>
    <t>Program Description</t>
  </si>
  <si>
    <t>Nursing</t>
  </si>
  <si>
    <t>I&amp;G</t>
  </si>
  <si>
    <t>Continuation</t>
  </si>
  <si>
    <t>To improve access to health care for the residents of New Mexico by graduating additional nurse practitioners and graduating additional students with a Masters in Nursing Education.</t>
  </si>
  <si>
    <t>Allied Health</t>
  </si>
  <si>
    <t>Expansion</t>
  </si>
  <si>
    <t>At Risk Students</t>
  </si>
  <si>
    <t>Athletics</t>
  </si>
  <si>
    <t xml:space="preserve">Athletic programs offers 12 sports and provides grants-in-aid, training competition equipment and travel funds. </t>
  </si>
  <si>
    <t>BWD</t>
  </si>
  <si>
    <t>Cultural / Social</t>
  </si>
  <si>
    <t>A public service museum on archaeological deposits and the National Historic Landmark archaeology site.</t>
  </si>
  <si>
    <t>KENW</t>
  </si>
  <si>
    <t>Public Service</t>
  </si>
  <si>
    <t>Educational Television - Expand distribution and programing analog and digital overlap with KTXT.</t>
  </si>
  <si>
    <t>Student Success</t>
  </si>
  <si>
    <t>Advising initiatives, sheltered learning opportunities for new students, advising new and transfer students, course placement assistance &amp; academic intervention for students at risk of failing (academic probation).</t>
  </si>
  <si>
    <t xml:space="preserve">STEM </t>
  </si>
  <si>
    <t>NEW</t>
  </si>
  <si>
    <t>Providing tutoring and mentoring opportunities, career pathways, (campus) research</t>
  </si>
  <si>
    <t>ENMU-Roswell</t>
  </si>
  <si>
    <t>Airframe Mechanics</t>
  </si>
  <si>
    <t>Funding to support the SWB for a full-time aviation program instructor to allow program to double enrollment (2nd class) in the 2014-15 school year.  Certificate holders may apply their A&amp;P certificate towards the AMT portion of the A.A.S. degree. STEM Employer needs.</t>
  </si>
  <si>
    <t>Nursing Expansion</t>
  </si>
  <si>
    <t>Special Services</t>
  </si>
  <si>
    <t>ENMU-Ruidoso</t>
  </si>
  <si>
    <t xml:space="preserve">Athletic program for competitive, recreational and educational activity for students, faculty and staff. </t>
  </si>
  <si>
    <t>Nurse Expansion</t>
  </si>
  <si>
    <t>Student Retention and Completion</t>
  </si>
  <si>
    <t>To help students gain the education and the training to be able to compete in the current economy.</t>
  </si>
  <si>
    <t>Field Complex</t>
  </si>
  <si>
    <t>The mission of the athletics program is to build strong minded students, to provide an environment conducive to growing athletically and academically as well as producing graduates who will be valuable and contribute to society.</t>
  </si>
  <si>
    <t>Athletics (Rodeo)</t>
  </si>
  <si>
    <t xml:space="preserve">The Rodeo Program exists to help students obtain an education while competing in Intercollegiate Rodeo. Rodeo is a means by which to reach academic, individual, and career goals.  </t>
  </si>
  <si>
    <t>North American Wind Research and Training Center</t>
  </si>
  <si>
    <t>Trains 3 primary levels of technicians employed on modern wind farms, only program in the state, graduates will allow renewable energy expansion.  Upgrades, tool replacement are necessary to insure top level program.</t>
  </si>
  <si>
    <t>Dinosaur Museum &amp; Natural Sciences Lab</t>
  </si>
  <si>
    <t xml:space="preserve">Storage facilities in need of upgrade - purchase and installation of a Spacesaver High Density storage system - preserve fossils collected - CAPITAL PROJECT </t>
  </si>
  <si>
    <t xml:space="preserve">Expansion </t>
  </si>
  <si>
    <t>Provide 14 athletic teams for athletes from around the world to participate in. Funding will also be used for travel,  equipment and supplies needed to compete at the highest level and to represent NMHU and state of NM most positively. Funding will be also used to fund facility improvements.</t>
  </si>
  <si>
    <t>Minority Student Services</t>
  </si>
  <si>
    <t xml:space="preserve">The number of Spanish-speaking monolingual residents in NM continues to grow. To provide adequate professional services in the areas of Social Work and Education to this population, NM must prepare a professional bilingual workforce. </t>
  </si>
  <si>
    <t>Advanced placement</t>
  </si>
  <si>
    <t>AP-NM provides teacher professional development through Advanced Placement Summer Institutes (APSI) and AP exam fee reductions for low-income students.</t>
  </si>
  <si>
    <t>Forest and Watershed institute</t>
  </si>
  <si>
    <t>NMIMT</t>
  </si>
  <si>
    <t>Petroleum Recovery Research Center</t>
  </si>
  <si>
    <t>Established by the New Mexico State Legislature in 1977 to conduct basic and applied research to improve recovery of petroleum and natural gas.</t>
  </si>
  <si>
    <t>Geophysical Research Center</t>
  </si>
  <si>
    <t>1965 legislative act funding faculty researchers in the areas of atmospheric physics and chemistry, hydrology, and seismology</t>
  </si>
  <si>
    <t>Energetic Materials Research and Testing Center</t>
  </si>
  <si>
    <t>New Mexico Aerospace Engineering</t>
  </si>
  <si>
    <t>New Mexico Center for Homeland Security</t>
  </si>
  <si>
    <t>Serves NM law enforcement, homeland security, and local government communities for seven years by providing first responder training, technical assistance, and proposal development assistance.</t>
  </si>
  <si>
    <t>National Cave &amp; Karst Research Institute</t>
  </si>
  <si>
    <t>Facilitates speleological research, enhances public education, and promotes environmentally sound cave and karst management.</t>
  </si>
  <si>
    <t>NM Science and Engineering Fair/NM Science Olympaid</t>
  </si>
  <si>
    <t>Institute for Complex Additive Systems Analysis (ICASA)</t>
  </si>
  <si>
    <t>Legislatively established in 2001 to analyze complex interdependent systems, applying analytic methods to real world problems; researches and develops solutions to national security and critical infrastructure protection problems.</t>
  </si>
  <si>
    <t>New Mexico Bureau of Geology &amp; Mineral Resources</t>
  </si>
  <si>
    <t>Statutory</t>
  </si>
  <si>
    <t>Bureau of Mine Safety - State Mine Inspector</t>
  </si>
  <si>
    <t>Program performs training, certification and inspections of mines. (Formerly Mine Inspector)</t>
  </si>
  <si>
    <t>Intercollegiate Athletics</t>
  </si>
  <si>
    <t>Lea County Distance Education Consortium</t>
  </si>
  <si>
    <t>Provides college-level coursework to five area high schools. LCDEC is mostly self-sustaining, but benefits from RPSP funding which enables the employment of two full-time staff that maintain the ITV system, oversee the day-to-day operations, and update the required technology that drives the program.</t>
  </si>
  <si>
    <t>NMJC Nursing Program Director and faculty will implement the NM Nursing Education Consortium concept-based curriculum for the Associate Degree in Nursing to Increase enrollment in STEM-H courses, increase graduation rates, and supply registered nurses for the New Mexico workforce.</t>
  </si>
  <si>
    <t>Oil Gas Training Center</t>
  </si>
  <si>
    <t>This funding is designated to plan, design, construct, equip and furnish an Oil and Gas Training Center at NMJC. Because the emerging and ever-changing industry needs, the NMJC Oil and Gas Training Center must be nimble and vigilant.</t>
  </si>
  <si>
    <t>The NMJC Athletic Programs are among a very few athletic programs in the state that offer a full array of sports for community college students. The graduation rate goal for NMJC student athlete 80% and RPSP funding provides resources and an educational partnership that enhances academic success.</t>
  </si>
  <si>
    <t>NMJC Community &amp; Student Radio Station</t>
  </si>
  <si>
    <t>The mission of KNMJ Community and Student Radio is to provide meaningful radio programming that meets the needs and interests of the local communities, student interests, and serve as a learning platform for students who are interested in pursuing careers in broadcasting.</t>
  </si>
  <si>
    <t>Sunspot Solar Observatory Consortium</t>
  </si>
  <si>
    <t>Experience with complex instrumentation at the telescope will provide the critical training tools students need to find employment in technical industries.
NSF will match all state dollars 1:1</t>
  </si>
  <si>
    <t>Center for Autism Research, Testing, Training and Treatment</t>
  </si>
  <si>
    <t>Address significant needs related to autism in Southern NM.</t>
  </si>
  <si>
    <t>STEM-E Outreach, Education &amp; Entrepreneurship</t>
  </si>
  <si>
    <t>The mission of the NMSU STEM-E Program is to enhance the reach and quality of STEM education in New Mexico.</t>
  </si>
  <si>
    <t>Southwest Technology Development Institute</t>
  </si>
  <si>
    <t>Water Resources Research Institute</t>
  </si>
  <si>
    <t>Folded Clean Water Drinking Tech appropriation in to WRRI. Created 1963 statewide program that administers research projects with a focus on water.  Expansion request is $2M to continue initiative and $1M from reversionary to recurring?</t>
  </si>
  <si>
    <t>An intercollegiate athletics program for students.</t>
  </si>
  <si>
    <t>New Mexico Department of Agriculture</t>
  </si>
  <si>
    <t>Ensures a safe and secure food supply, protects natural resources and the environment, promotes marketing and trade of NM agricultural products domestically and internationally.</t>
  </si>
  <si>
    <t>Cooperative Extension Service</t>
  </si>
  <si>
    <t>Coop Extension Service helps people use university-based research to improve their lives through programs related to agriculture, food, home, family, the environment, economic deveopment, also 4H</t>
  </si>
  <si>
    <t>Agricultural Experiment Station</t>
  </si>
  <si>
    <t>Research to enhance agricultural competitiveness and food security, econ &amp; community dev, envior and NR mgt, quality of life and regional and international involvement</t>
  </si>
  <si>
    <t>Public Television</t>
  </si>
  <si>
    <t>Science Technology, engineering and mathematics alliance for minority participation</t>
  </si>
  <si>
    <t>Indian resources development</t>
  </si>
  <si>
    <t>Manufacturing Sector development program</t>
  </si>
  <si>
    <t>Arrowhead center for business development</t>
  </si>
  <si>
    <t>Program focus on entrepreneurship, small business assistance/incubation, technology commercialization, business park development, policy analysis and workforce development</t>
  </si>
  <si>
    <t>Nurse expansion</t>
  </si>
  <si>
    <t xml:space="preserve">Program prepares registered nurses with maintaining national accreditation emphasizing rural health and cultural diversity- includes NMSU-A </t>
  </si>
  <si>
    <t>Mental health nurse practitioner</t>
  </si>
  <si>
    <t>To provide doctoral-prepared psychiatric nurse practitioners our program proposes to plan and implement a curriculum workshop event aimed at NM youth and their parents and teachers to provide a forum for further knowledge of mental illness and ultimately mental health promotion.</t>
  </si>
  <si>
    <t>Economic development doctorate</t>
  </si>
  <si>
    <t>Alliance teaching and learning advancement</t>
  </si>
  <si>
    <t xml:space="preserve">College of Education alliance for the advancement in of teaching and learning </t>
  </si>
  <si>
    <t>College assistance migrant program</t>
  </si>
  <si>
    <t>Clean drinking water technology</t>
  </si>
  <si>
    <t>-</t>
  </si>
  <si>
    <t>FY18 appropriation folded into WRRI (47.8)</t>
  </si>
  <si>
    <t>NMSU-Alamogordo</t>
  </si>
  <si>
    <t>NMSU-Carlsbad</t>
  </si>
  <si>
    <t>Carlsbad manufacturing</t>
  </si>
  <si>
    <t xml:space="preserve">Academic program provides vocational Ed includes a degree program, career enhancement training, apprenticeships, short courses, CPE  and workshops. </t>
  </si>
  <si>
    <t>The project will stress initiatives aimed at increasing nursing student admissions and decreasing nursing student attrition.</t>
  </si>
  <si>
    <t>NMSU-Dona Ana</t>
  </si>
  <si>
    <t>Dental Hygiene program</t>
  </si>
  <si>
    <t>Fund DACC Dental Hygiene Clinic in support of the dental hygiene Associate degree program. Prepares students to practice entry-level dental hygiene in private dental offices, hospitals, and public health agencies and accepts 12 students annually.</t>
  </si>
  <si>
    <t>NMSU-Grants</t>
  </si>
  <si>
    <t>Increase total athletics student participation, increase overall freshman enrollment, and increase Retention Rates among Northern athletes.</t>
  </si>
  <si>
    <t>Veterans Center</t>
  </si>
  <si>
    <t xml:space="preserve">Legislative add in FY 15 provides career counseling, mental health academic tutoring and leadership training opportunities to vets and families </t>
  </si>
  <si>
    <t>Science, Technology, Engineering, &amp; Math</t>
  </si>
  <si>
    <t>Pass through - STEM outreach programs</t>
  </si>
  <si>
    <t>NM Small Business Development Center</t>
  </si>
  <si>
    <t>Created in 1989 to support start-up and expansion of NM small businesses through business consulting, affordable workshops and business training + 13 FTE</t>
  </si>
  <si>
    <t>Automotive and Transportation Technologies</t>
  </si>
  <si>
    <t>The mission of SFCC Automotive Technologies program is to prepare a regional workforce by students in the automotive technologies.</t>
  </si>
  <si>
    <t>Nursing Education</t>
  </si>
  <si>
    <t>Program prepares registered nurses with maintaining national accreditation emphasizing rural health and cultural diversity.</t>
  </si>
  <si>
    <t>Radiological Technologies</t>
  </si>
  <si>
    <t xml:space="preserve">Funds will be used to build up the radiologic technology program and filling the void created when Northern New Mexico College closed their program back in 2014. The funds will be used to pay for two full-time faculty (program director and clinical coordinator) as required by the Joint Review Committee on Education in Radiologic Technology (the only accreditation agency recognized by the Department of Education) for radiologic technology. The funds will also be used to purchase equipment to create an energized lab for student learning in the areas of patient care, positioning and radiation physics as it pertains to image acquisition and patient safety. </t>
  </si>
  <si>
    <t>New Mexico Filmakers Academy (NMFA)</t>
  </si>
  <si>
    <t>New Mexico Filmmakers Academy mission is to create opportunities to grow, strengthen and promote emerging New Mexico voices in film. The vision fo New Mexico Filmmakers Academy is a film and media center of excellence that nutures emerging New Mexico voices and creates an ecosystem that provides sustainable job opportunities for content creation and distribtuion.</t>
  </si>
  <si>
    <t>Home Visiting Hub</t>
  </si>
  <si>
    <t xml:space="preserve">To provide support for home visiting programs that serve at-risk parents of children from birth to kindergarten to understand the skills and resources they need to raise children who are physcially, socially and emotionally healthy and ready to learn.  As home visiting in our state increases, SFCC is poised to provide support and build infrastructure for the state to improve child outcomes.  </t>
  </si>
  <si>
    <t>Greenhouse Management and Controlled Environment Agriculture</t>
  </si>
  <si>
    <t>Empower individuals with the skills necessary to produce high quality food, using minimal resources, and to provide the foundation to revitalize our agricultural industry.</t>
  </si>
  <si>
    <t>Nurse Education Expansion</t>
  </si>
  <si>
    <t xml:space="preserve">Implement NM Nursing Educ Consortium curriculum and provide education for more pre-licensure nurses </t>
  </si>
  <si>
    <t>Dental Hygiene Program</t>
  </si>
  <si>
    <t>Improve access to oral health care by developing (12) dental hygienists</t>
  </si>
  <si>
    <t>Cyber Security</t>
  </si>
  <si>
    <t>New</t>
  </si>
  <si>
    <t xml:space="preserve">Athletic program for 21 intercollegiate sports at the Div. 1 level.  </t>
  </si>
  <si>
    <t>BBER Census Data Dissemination &amp; Demographic Analysis</t>
  </si>
  <si>
    <t>Provide decision-centered statistical data on NM population and industries for business, government, nonprofits and the public</t>
  </si>
  <si>
    <t>College degree mapping/Degree Plans: Roadmaps for Higher Education in NM</t>
  </si>
  <si>
    <t>The mission of the Degree Plans: Roadmaps for Higher Education in New Mexico project is to provide a means for prospective students to easily explore the opportunities offered by all institutions of higher education in the State of New Mexico (linked to state workforce needs), provide clear and unambiguous degree plans for students to follow that take into account transfer articulation agreements, and put sophisticated analytical tools into the hands of administrators that will enable better decision-making relative to student success activities.</t>
  </si>
  <si>
    <t>Community Based Education -Family Development Program</t>
  </si>
  <si>
    <t>Provides statewide professional development to early childhood educators.</t>
  </si>
  <si>
    <t>Corinne Wolfe Children's Law Center</t>
  </si>
  <si>
    <t xml:space="preserve">Provides resources, support, technical assistance and improves skills and legal knowledge of professional and volunteers who handle abuse, neglect and juvenile justice cases.  </t>
  </si>
  <si>
    <t>Disabled Student services Accessibility</t>
  </si>
  <si>
    <t xml:space="preserve">Provides variety of services to self-identified students with disabilities - equitable, inclusive practical learning environment for individuals with disabilities. </t>
  </si>
  <si>
    <t>EDAC/RGIS Resource Geographic Information System</t>
  </si>
  <si>
    <t>One of three core elements in NM's geospatial community, along with the Geospatial Advisory Committee and NM Geographic Information Council.</t>
  </si>
  <si>
    <t>IBERO American Science &amp; Technology Education = Spanish Resource Center</t>
  </si>
  <si>
    <t>Judicial Selection</t>
  </si>
  <si>
    <t>The Judicial Selection Commission shall actively solicit, accept and evaluate applications for judicial office vacancies as they occur on the following New Mexico courts: Supreme Court, Court of Appeals, 13 District Courts, and Bernalillo County Metropolitan Court, in order to recommend a list of names within the 30-day constitutionally prescribed timeframe to the Governor from which s/he will appoint an individual to fill an existing vacancy.</t>
  </si>
  <si>
    <t>KNME</t>
  </si>
  <si>
    <t xml:space="preserve">Public television offers programming to NM communities </t>
  </si>
  <si>
    <t>Land Grant Studies</t>
  </si>
  <si>
    <t>This project helps support UNM's mission of outreach and service to underserved communities in New Mexico and the growing number of active community land grants (now 40), advances the state of knowledge with respect to a public policy area of growing importance, provides students (especially first-generation college students) with research and public service opportunities that enhance their data analysis skills and connects them to field work opportunities for graduate work, and supports the University's mission of public service.</t>
  </si>
  <si>
    <t>Manufacturing Engineering Program</t>
  </si>
  <si>
    <t>Recommendation cuts Morrisey Performance - see UNM Breakout tab. Per Matt Munoz - second Morrisey project paperwork was not submitted.The Charlie Morrisey Research Hall maintains a collection of books and other materials for use in research and classes, sponsors exhibits and lectures, and supports research.  archive of the historical people of African descent in NM and the SW US.</t>
  </si>
  <si>
    <t>NM Historical Review</t>
  </si>
  <si>
    <t>Scholarly journal published quarterly devoted to research, education, service and outreach - the four primary categories in UNM's mission.</t>
  </si>
  <si>
    <t xml:space="preserve">Southwest Research Center </t>
  </si>
  <si>
    <t>continuation</t>
  </si>
  <si>
    <t>Includes Center for Regional Studies and Spanish Colonial Research Center - see UNM Breakout</t>
  </si>
  <si>
    <t>Southwest Indian Law Clinic</t>
  </si>
  <si>
    <t xml:space="preserve">Public service program is a legal clinic for law students on Indian law cases, represent native clients and non-natives on Indian law issues.  </t>
  </si>
  <si>
    <t>Student Mentoring</t>
  </si>
  <si>
    <t>Substance Abuse Studies</t>
  </si>
  <si>
    <t>Utton Transboundary Resources Center</t>
  </si>
  <si>
    <t>Promote equitable and sustainable management and use of natural resources that cross political jurisdictions such as international, state or tribal boundaries.</t>
  </si>
  <si>
    <t>UNM-Gallup</t>
  </si>
  <si>
    <t>UNM-Los Alamos</t>
  </si>
  <si>
    <t>UNM-Taos</t>
  </si>
  <si>
    <t>UNM-Valencia</t>
  </si>
  <si>
    <t>Child development center</t>
  </si>
  <si>
    <t>Program provides early care and education; teacher education; professional training, family support and child advocacy 15 years of funding</t>
  </si>
  <si>
    <t>Instructional television</t>
  </si>
  <si>
    <t>Program delivers instructional TV to WNMU's service region and includes dual enrollment students.</t>
  </si>
  <si>
    <t>Web based teacher licensure</t>
  </si>
  <si>
    <t>Pharmacy and phlebotomy programs</t>
  </si>
  <si>
    <t xml:space="preserve">Working closely with and adhering to the demands/needs of our communities in SWNM, Community &amp; Workforce Development focuses on Career Technical Education (CTE)  by providing a diverse educational background. As in all of our programs, the Certified Nursing Assistant course work is preparing students with the knowledge and skills for the challenges of a changing world and a rigorous healthcare profession. </t>
  </si>
  <si>
    <t>Service Learning</t>
  </si>
  <si>
    <t xml:space="preserve">Service Learning connects students to a community need. Classroom learning is enhanced by applying theory and textbook knowledge to real work situations. Communities benefit from having a need addressed and students have opportunities for enriched learning and personal contribution to society. </t>
  </si>
  <si>
    <t>Student Success center</t>
  </si>
  <si>
    <t>The mission of the Student Success Center program is to provide services and opportunities to Western New Mexico University’s unique student population to support matriculation and employment after college.</t>
  </si>
  <si>
    <t>Veterans Central</t>
  </si>
  <si>
    <t xml:space="preserve">In one place veterans will find support in navigating admissions, course selection, registration, degree plans; arranging financial aid; receiving tutoring and mentoring 
(especially peer tutoring); access to information and connections to institutional and community resources, event planning, and counseling for family and stressors in life circumstances (including PTSD).  Having programs and an events calendar geared to Veterans and their families. </t>
  </si>
  <si>
    <t>RPSP Title</t>
  </si>
  <si>
    <t>No RPSPs</t>
  </si>
  <si>
    <t>Institution Funding Request FY18</t>
  </si>
  <si>
    <t>Funding Request</t>
  </si>
  <si>
    <t>Preparing students to become RNs to address citizen needs</t>
  </si>
  <si>
    <t>Eligible for FY18 Roll Up into I&amp;G</t>
  </si>
  <si>
    <t xml:space="preserve">FY18 RPSP DATA </t>
  </si>
  <si>
    <t>NMIMT Total</t>
  </si>
  <si>
    <t>NMSU Total</t>
  </si>
  <si>
    <t>UNM Total</t>
  </si>
  <si>
    <t>ENMU Total</t>
  </si>
  <si>
    <t>NMHU Total</t>
  </si>
  <si>
    <t>NNMC Total</t>
  </si>
  <si>
    <t>WNMU Total</t>
  </si>
  <si>
    <t>NMSU-Carlsbad Total</t>
  </si>
  <si>
    <t>NMSU-Dona Ana Total</t>
  </si>
  <si>
    <t>LCC Total</t>
  </si>
  <si>
    <t>MCC Total</t>
  </si>
  <si>
    <t xml:space="preserve">SJC Total </t>
  </si>
  <si>
    <t>NMJC Total</t>
  </si>
  <si>
    <t>SFCC Total</t>
  </si>
  <si>
    <t>ENMU-Roswell Total</t>
  </si>
  <si>
    <t>Established under statute in 2003 EMRTC specializes in the research, development, testing, and analysis of energetic materials for both corporate and government clients.</t>
  </si>
  <si>
    <t>2015-16 1-01</t>
  </si>
  <si>
    <t>2015-16 1-02</t>
  </si>
  <si>
    <t>2015-16 1-04</t>
  </si>
  <si>
    <t>2015-16 2-03</t>
  </si>
  <si>
    <t>2015-16 3-05</t>
  </si>
  <si>
    <t>2015-16 4-07</t>
  </si>
  <si>
    <t>2015-16 5-17</t>
  </si>
  <si>
    <t>2015-16 5-18</t>
  </si>
  <si>
    <t>2015-16 6-06</t>
  </si>
  <si>
    <t>2015-16 6-08</t>
  </si>
  <si>
    <t>2013-14 1-01</t>
  </si>
  <si>
    <t>2013-14 1-02</t>
  </si>
  <si>
    <t>2013-14 1-04</t>
  </si>
  <si>
    <t>2013-14 2-03</t>
  </si>
  <si>
    <t>2013-14 3-05</t>
  </si>
  <si>
    <t>2013-14 4-07</t>
  </si>
  <si>
    <t>2013-14 5-17</t>
  </si>
  <si>
    <t>2013-14 5-18</t>
  </si>
  <si>
    <t>2013-14 6-06</t>
  </si>
  <si>
    <t>2013-14 6-08</t>
  </si>
  <si>
    <t>Fold Certain RPSPs into I&amp;G. Turn On (1) or Off (0)</t>
  </si>
  <si>
    <t>Fold RPSPs into I&amp;G</t>
  </si>
  <si>
    <t>Total FY18 Funding After RPSP Roll Up</t>
  </si>
  <si>
    <t>FY18 Funding After RPSP Roll Up into I&amp;G</t>
  </si>
  <si>
    <t xml:space="preserve">                                      I&amp;G Funding                  </t>
  </si>
  <si>
    <t>Proportion of Total I&amp;G Funding</t>
  </si>
  <si>
    <t>"Performance Funding" (New Money + Redistributed FY17 Base Amount)</t>
  </si>
  <si>
    <t xml:space="preserve">New Money for FY18 </t>
  </si>
  <si>
    <t xml:space="preserve">FY17 Base Funding to go through Performance Measures </t>
  </si>
  <si>
    <t>Total Estimated FY18 I&amp;G</t>
  </si>
  <si>
    <t>Support aerospace research, development, and education in New Mexico through student and faculty involvement in practical aerospace projects</t>
  </si>
  <si>
    <t>Provides teachers math and science instruction through scholarships and a team-oriented and individual STEM competition.</t>
  </si>
  <si>
    <t>There are several program mission components: Geologic Mapping, Fundamental Research, Hydrogeological Research, Laboratories, Publications, Web Presence, Archives, Mineral Museum, Outreach and Education, Geothermal Energy Program and Academic Support. All of these mission components are interrelated. For example, hydrogeologic research is based on detailed geologic mapping. Hydrogeologic research yields samples for the analytical laboratories.</t>
  </si>
  <si>
    <t xml:space="preserve">Educational television is the sole facility originating local programs in the southern part of NM. </t>
  </si>
  <si>
    <t>NMSA 21.10.1-3 Program for tribal students interested in agriculture, business, engineering, resource managers and scientists.</t>
  </si>
  <si>
    <t>Workforce development program that supports economic development in NM as part of the M-TEC, Manufacturing Technology and Engineering Center</t>
  </si>
  <si>
    <t>Serves NM K-20 audience meeting state STEM workforce &amp; entrepreneurial needs. Enhances reach &amp; quality of STEM education, increase the # and diversity of students engaged</t>
  </si>
  <si>
    <t>Address critical challenges in order to improve electric supply cost and reliability while integrating renewable energy.</t>
  </si>
  <si>
    <t>Federal Program, Public service and academic programs. College Assistance Migrant Program (CAMP) and Alliances for Underrepresented Students</t>
  </si>
  <si>
    <t>Minority student services</t>
  </si>
  <si>
    <t>Includes several programs wrapped into HB2 line item of that name</t>
  </si>
  <si>
    <t>Funding to the MEP enables workforce development, technology development and economic development activities.</t>
  </si>
  <si>
    <t>Expansion is for Spanish Resource Center - Requesting 55,500 - last year received 40,800. Includes IBERO project and Spanish Resource center Foster sustainable socio-economic development in Ibero America The overall program goals are to serve and provide unique programming to as many teachers, students and community members who are  interested in the culture and language of Spain (part of the ibero program)</t>
  </si>
  <si>
    <t xml:space="preserve">Funded since 89 provides specialized training in D&amp;A abuse, addiction training accepted toward licensure </t>
  </si>
  <si>
    <t xml:space="preserve">Program on wildlife law education, civics and democracy serves grades 4-12. teachers and communities with high minority populations. </t>
  </si>
  <si>
    <t>Speech and Hearing Rehabilitation Outreach Center provides (frequently free of charge) speech &amp; hearing services and hands-on training for students. Funding need to continue program which also provides health care services to NM citizens (portion of faculty cost).</t>
  </si>
  <si>
    <t xml:space="preserve">Academic supplemental instruction program serving students in high risk classes (high # of students who struggle), provides advising and tutoring, degree completion with Math &amp; Science course emphasis.  </t>
  </si>
  <si>
    <t>FWRI was established to promote practices that reduce the risk of catastrophic fire, and to promote landscape health and ecosystem function. It carries out its core mission through projects in collaborative economic development, GIS support, and technical assistance to land managers.</t>
  </si>
  <si>
    <t xml:space="preserve">Program prepares registered nurses </t>
  </si>
  <si>
    <t>Program provides student athletic opportunity for success in the classroom and the playing field. Expansion funds to explore adding additional sports</t>
  </si>
  <si>
    <t>The WNMU faculty looks at learning as a positive exchange of ideas between student and educators, which best occurs when presented from a simple to a complex format.  The faculty utilizes different teaching modalities in facilitating the teaching/learning process</t>
  </si>
  <si>
    <t>To improve access to health care for the residents of New Mexico by graduating additional nurse practitioners and graduating additional  nursing students</t>
  </si>
  <si>
    <t xml:space="preserve">The RPSP request seeks approval of funding for the full-time assistant program director for the ENMU-Roswell Special Services program, one of only five such programs in the nation.  </t>
  </si>
  <si>
    <t>Compiled from RPSP Submissions for FY18. Blue Rows represent the total RPSP roll up amounts for a Higher Education Institution.</t>
  </si>
  <si>
    <t>To improve access to health care for the residents of New Mexico by graduating additional nursing students</t>
  </si>
  <si>
    <t>The purpose of the San Juan College Cybersecurity Certificate is to prepare a growing number of cybersecurity professionals and to monitor security measures for the protection of computer networks and information.</t>
  </si>
  <si>
    <t>Wildlife Law Education</t>
  </si>
  <si>
    <t>Morrisey Hall</t>
  </si>
  <si>
    <t>Two-Year Matrix (Comprehensive Sector Scale Factor is applied to Two Year Sector Matrices)</t>
  </si>
  <si>
    <t>FY17 Adjusted Budget Special Session</t>
  </si>
  <si>
    <t>DFA Recommended Cut</t>
  </si>
  <si>
    <t>Change in I&amp;G Funding from FY17 Adjusted Budget</t>
  </si>
  <si>
    <t>DFA Rec FY18 (01-10-2017)</t>
  </si>
  <si>
    <t>Roll Up into I&amp;G Base</t>
  </si>
  <si>
    <t>FY17 Funding into the Formula for FY18</t>
  </si>
  <si>
    <t xml:space="preserve">Total FY18 I&amp;G Formula 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</si>
</sst>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7" formatCode="&quot;$&quot;#,##0.00_);\(&quot;$&quot;#,##0.00\)"/>
    <numFmt numFmtId="44" formatCode="_(&quot;$&quot;* #,##0.00_);_(&quot;$&quot;* \(#,##0.00\);_(&quot;$&quot;* &quot;-&quot;??_);_(@_)"/>
    <numFmt numFmtId="43" formatCode="_(* #,##0.00_);_(* \(#,##0.00\);_(* &quot;-&quot;??_);_(@_)"/>
    <numFmt numFmtId="164" formatCode="[$-409]d\-mmm\-yy;@"/>
    <numFmt numFmtId="165" formatCode="0.0%"/>
    <numFmt numFmtId="166" formatCode="_(* #,##0_);_(* \(#,##0\);_(* &quot;-&quot;??_);_(@_)"/>
    <numFmt numFmtId="167" formatCode="&quot;$&quot;#,##0.00"/>
    <numFmt numFmtId="168" formatCode="&quot;$&quot;#,##0"/>
    <numFmt numFmtId="169" formatCode="#,##0.0"/>
    <numFmt numFmtId="170" formatCode="0.0000000000%"/>
    <numFmt numFmtId="171" formatCode="0.0000%"/>
    <numFmt numFmtId="172" formatCode="&quot;$&quot;#,##0.0_);[Red]\(&quot;$&quot;#,##0.0\)"/>
  </numFmts>
  <fonts count="54"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name val="Helv"/>
    </font>
    <font>
      <sz val="11"/>
      <name val="Calibri"/>
      <family val="2"/>
      <scheme val="minor"/>
    </font>
    <font>
      <u/>
      <sz val="11"/>
      <color theme="10"/>
      <name val="Calibri"/>
      <family val="2"/>
      <scheme val="minor"/>
    </font>
    <font>
      <u/>
      <sz val="11"/>
      <color theme="11"/>
      <name val="Calibri"/>
      <family val="2"/>
      <scheme val="minor"/>
    </font>
    <font>
      <sz val="10"/>
      <color theme="1"/>
      <name val="Tahoma"/>
      <family val="2"/>
    </font>
    <font>
      <sz val="10"/>
      <name val="Arial"/>
      <family val="2"/>
    </font>
    <font>
      <sz val="12"/>
      <color theme="1"/>
      <name val="Times New Roman"/>
      <family val="2"/>
    </font>
    <font>
      <b/>
      <sz val="12"/>
      <color theme="1"/>
      <name val="Times New Roman"/>
      <family val="1"/>
    </font>
    <font>
      <sz val="10"/>
      <name val="MS Sans Serif"/>
      <family val="2"/>
    </font>
    <font>
      <sz val="11"/>
      <color indexed="8"/>
      <name val="Calibri"/>
      <family val="2"/>
    </font>
    <font>
      <sz val="10"/>
      <color theme="1"/>
      <name val="Arial"/>
      <family val="2"/>
    </font>
    <font>
      <sz val="11"/>
      <color theme="1"/>
      <name val="Palatino Linotype"/>
      <family val="1"/>
    </font>
    <font>
      <b/>
      <sz val="11"/>
      <color theme="1"/>
      <name val="Palatino Linotype"/>
      <family val="1"/>
    </font>
    <font>
      <b/>
      <sz val="10"/>
      <color theme="1"/>
      <name val="Palatino Linotype"/>
      <family val="1"/>
    </font>
    <font>
      <b/>
      <sz val="12"/>
      <color theme="1"/>
      <name val="Palatino Linotype"/>
      <family val="1"/>
    </font>
    <font>
      <sz val="10"/>
      <color theme="1"/>
      <name val="Palatino Linotype"/>
      <family val="1"/>
    </font>
    <font>
      <sz val="10"/>
      <name val="Palatino Linotype"/>
      <family val="1"/>
    </font>
    <font>
      <b/>
      <sz val="10"/>
      <name val="Palatino Linotype"/>
      <family val="1"/>
    </font>
    <font>
      <b/>
      <i/>
      <sz val="10"/>
      <name val="Palatino Linotype"/>
      <family val="1"/>
    </font>
    <font>
      <b/>
      <sz val="11"/>
      <name val="Palatino Linotype"/>
      <family val="1"/>
    </font>
    <font>
      <b/>
      <sz val="12"/>
      <name val="Palatino Linotype"/>
      <family val="1"/>
    </font>
    <font>
      <sz val="12"/>
      <name val="Palatino Linotype"/>
      <family val="1"/>
    </font>
    <font>
      <sz val="11"/>
      <name val="Palatino Linotype"/>
      <family val="1"/>
    </font>
    <font>
      <b/>
      <i/>
      <sz val="11"/>
      <name val="Palatino Linotype"/>
      <family val="1"/>
    </font>
    <font>
      <b/>
      <sz val="16"/>
      <color theme="1"/>
      <name val="Palatino Linotype"/>
      <family val="1"/>
    </font>
    <font>
      <b/>
      <sz val="14"/>
      <color theme="1"/>
      <name val="Palatino Linotype"/>
      <family val="1"/>
    </font>
    <font>
      <b/>
      <sz val="10"/>
      <color indexed="8"/>
      <name val="Palatino Linotype"/>
      <family val="1"/>
    </font>
    <font>
      <sz val="14"/>
      <color theme="1"/>
      <name val="Palatino Linotype"/>
      <family val="1"/>
    </font>
    <font>
      <b/>
      <sz val="14"/>
      <name val="Palatino Linotype"/>
      <family val="1"/>
    </font>
    <font>
      <sz val="12"/>
      <color theme="1"/>
      <name val="Palatino Linotype"/>
      <family val="1"/>
    </font>
    <font>
      <b/>
      <i/>
      <sz val="12"/>
      <name val="Palatino Linotype"/>
      <family val="1"/>
    </font>
    <font>
      <sz val="14"/>
      <name val="Palatino Linotype"/>
      <family val="1"/>
    </font>
    <font>
      <b/>
      <i/>
      <sz val="14"/>
      <name val="Palatino Linotype"/>
      <family val="1"/>
    </font>
    <font>
      <b/>
      <sz val="12"/>
      <color theme="1"/>
      <name val="Calibri"/>
      <family val="2"/>
      <scheme val="minor"/>
    </font>
    <font>
      <sz val="48"/>
      <color theme="1"/>
      <name val="Wingdings"/>
      <charset val="2"/>
    </font>
    <font>
      <b/>
      <sz val="72"/>
      <color theme="1"/>
      <name val="Wingdings"/>
      <charset val="2"/>
    </font>
    <font>
      <b/>
      <sz val="14"/>
      <color theme="1"/>
      <name val="Times New Roman"/>
      <family val="1"/>
    </font>
    <font>
      <b/>
      <sz val="11"/>
      <name val="Calibri"/>
      <family val="2"/>
      <scheme val="minor"/>
    </font>
    <font>
      <sz val="11"/>
      <color theme="0"/>
      <name val="Palatino Linotype"/>
      <family val="1"/>
    </font>
    <font>
      <sz val="12"/>
      <color theme="0"/>
      <name val="Palatino Linotype"/>
      <family val="1"/>
    </font>
    <font>
      <sz val="11"/>
      <color theme="1"/>
      <name val="Times New Roman"/>
      <family val="1"/>
    </font>
    <font>
      <b/>
      <sz val="11"/>
      <color theme="1"/>
      <name val="Times New Roman"/>
      <family val="1"/>
    </font>
    <font>
      <b/>
      <sz val="10.5"/>
      <color theme="1"/>
      <name val="Palatino Linotype"/>
      <family val="1"/>
    </font>
    <font>
      <b/>
      <sz val="18"/>
      <color theme="1"/>
      <name val="Palatino Linotype"/>
      <family val="1"/>
    </font>
    <font>
      <b/>
      <sz val="9"/>
      <color indexed="81"/>
      <name val="Tahoma"/>
      <family val="2"/>
    </font>
    <font>
      <sz val="9"/>
      <color indexed="81"/>
      <name val="Tahoma"/>
      <family val="2"/>
    </font>
    <font>
      <sz val="10"/>
      <color rgb="FFFF0000"/>
      <name val="Palatino Linotype"/>
      <family val="1"/>
    </font>
    <font>
      <b/>
      <sz val="10"/>
      <color rgb="FFFF0000"/>
      <name val="Palatino Linotype"/>
      <family val="1"/>
    </font>
    <font>
      <sz val="9"/>
      <color indexed="81"/>
      <name val="Tahoma"/>
      <charset val="1"/>
    </font>
    <font>
      <b/>
      <sz val="9"/>
      <color indexed="81"/>
      <name val="Tahoma"/>
      <charset val="1"/>
    </font>
  </fonts>
  <fills count="28">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3E7FF"/>
        <bgColor indexed="64"/>
      </patternFill>
    </fill>
    <fill>
      <patternFill patternType="solid">
        <fgColor rgb="FFE0C1FF"/>
        <bgColor indexed="64"/>
      </patternFill>
    </fill>
    <fill>
      <patternFill patternType="solid">
        <fgColor theme="4" tint="0.59999389629810485"/>
        <bgColor indexed="64"/>
      </patternFill>
    </fill>
    <fill>
      <patternFill patternType="solid">
        <fgColor theme="0"/>
        <bgColor indexed="64"/>
      </patternFill>
    </fill>
    <fill>
      <patternFill patternType="solid">
        <fgColor rgb="FFEFF6EA"/>
        <bgColor indexed="64"/>
      </patternFill>
    </fill>
    <fill>
      <patternFill patternType="solid">
        <fgColor theme="1"/>
        <bgColor indexed="64"/>
      </patternFill>
    </fill>
    <fill>
      <patternFill patternType="solid">
        <fgColor rgb="FFB9EDB9"/>
        <bgColor indexed="64"/>
      </patternFill>
    </fill>
    <fill>
      <patternFill patternType="solid">
        <fgColor rgb="FFE6EBF6"/>
        <bgColor indexed="64"/>
      </patternFill>
    </fill>
    <fill>
      <patternFill patternType="solid">
        <fgColor rgb="FFFFC00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6"/>
        <bgColor indexed="64"/>
      </patternFill>
    </fill>
  </fills>
  <borders count="65">
    <border>
      <left/>
      <right/>
      <top/>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medium">
        <color auto="1"/>
      </left>
      <right style="thin">
        <color auto="1"/>
      </right>
      <top/>
      <bottom/>
      <diagonal/>
    </border>
    <border>
      <left style="medium">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auto="1"/>
      </left>
      <right style="medium">
        <color auto="1"/>
      </right>
      <top style="thin">
        <color auto="1"/>
      </top>
      <bottom style="thin">
        <color indexed="64"/>
      </bottom>
      <diagonal/>
    </border>
    <border>
      <left style="thin">
        <color auto="1"/>
      </left>
      <right/>
      <top style="thin">
        <color auto="1"/>
      </top>
      <bottom style="thin">
        <color auto="1"/>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auto="1"/>
      </right>
      <top style="medium">
        <color indexed="64"/>
      </top>
      <bottom/>
      <diagonal/>
    </border>
    <border>
      <left style="medium">
        <color indexed="64"/>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auto="1"/>
      </bottom>
      <diagonal/>
    </border>
    <border>
      <left style="thin">
        <color indexed="64"/>
      </left>
      <right/>
      <top style="medium">
        <color indexed="64"/>
      </top>
      <bottom/>
      <diagonal/>
    </border>
    <border>
      <left style="medium">
        <color auto="1"/>
      </left>
      <right/>
      <top style="medium">
        <color auto="1"/>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07">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0" fontId="2" fillId="0" borderId="0"/>
    <xf numFmtId="0" fontId="8" fillId="0" borderId="0"/>
    <xf numFmtId="0" fontId="9" fillId="0" borderId="0"/>
    <xf numFmtId="9" fontId="4" fillId="0" borderId="0" applyFont="0" applyFill="0" applyBorder="0" applyAlignment="0" applyProtection="0"/>
    <xf numFmtId="0" fontId="10" fillId="0" borderId="0"/>
    <xf numFmtId="43" fontId="4"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13" fillId="0" borderId="0"/>
    <xf numFmtId="0" fontId="2" fillId="0" borderId="0"/>
    <xf numFmtId="0" fontId="9" fillId="0" borderId="0"/>
    <xf numFmtId="0" fontId="9" fillId="0" borderId="0"/>
    <xf numFmtId="0" fontId="14" fillId="0" borderId="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0" fontId="12" fillId="0" borderId="0"/>
    <xf numFmtId="0" fontId="1" fillId="0" borderId="0"/>
    <xf numFmtId="44" fontId="2" fillId="0" borderId="0" applyFont="0" applyFill="0" applyBorder="0" applyAlignment="0" applyProtection="0"/>
  </cellStyleXfs>
  <cellXfs count="1201">
    <xf numFmtId="0" fontId="0" fillId="0" borderId="0" xfId="0"/>
    <xf numFmtId="164" fontId="3" fillId="0" borderId="0" xfId="0" applyNumberFormat="1" applyFont="1" applyAlignment="1">
      <alignment horizontal="left"/>
    </xf>
    <xf numFmtId="0" fontId="3" fillId="0" borderId="11" xfId="0" applyFont="1" applyBorder="1" applyAlignment="1">
      <alignment horizontal="center" wrapText="1"/>
    </xf>
    <xf numFmtId="49" fontId="3" fillId="0" borderId="0" xfId="0" applyNumberFormat="1" applyFont="1"/>
    <xf numFmtId="0" fontId="3" fillId="0" borderId="0" xfId="0" applyFont="1" applyAlignment="1">
      <alignment horizontal="center" wrapText="1"/>
    </xf>
    <xf numFmtId="49" fontId="0" fillId="0" borderId="0" xfId="0" applyNumberFormat="1"/>
    <xf numFmtId="38" fontId="0" fillId="0" borderId="0" xfId="0" applyNumberFormat="1"/>
    <xf numFmtId="0" fontId="3" fillId="0" borderId="12" xfId="0" applyFont="1" applyBorder="1" applyAlignment="1">
      <alignment horizontal="center" wrapText="1"/>
    </xf>
    <xf numFmtId="0" fontId="3" fillId="0" borderId="13" xfId="0" applyFont="1" applyBorder="1" applyAlignment="1">
      <alignment horizontal="center" wrapText="1"/>
    </xf>
    <xf numFmtId="0" fontId="5" fillId="0" borderId="0" xfId="3" applyFont="1"/>
    <xf numFmtId="49" fontId="0" fillId="0" borderId="0" xfId="0" applyNumberFormat="1" applyAlignment="1">
      <alignment horizontal="center"/>
    </xf>
    <xf numFmtId="38" fontId="0" fillId="0" borderId="34" xfId="0" applyNumberFormat="1" applyBorder="1"/>
    <xf numFmtId="38" fontId="0" fillId="0" borderId="0" xfId="0" applyNumberFormat="1" applyBorder="1"/>
    <xf numFmtId="0" fontId="3" fillId="0" borderId="0" xfId="0" applyFont="1" applyAlignment="1">
      <alignment wrapText="1"/>
    </xf>
    <xf numFmtId="49" fontId="3" fillId="0" borderId="0" xfId="0" applyNumberFormat="1" applyFont="1" applyAlignment="1">
      <alignment wrapText="1"/>
    </xf>
    <xf numFmtId="0" fontId="3" fillId="0" borderId="14" xfId="0" applyFont="1" applyBorder="1" applyAlignment="1">
      <alignment horizontal="center"/>
    </xf>
    <xf numFmtId="0" fontId="0" fillId="0" borderId="0" xfId="0" applyAlignment="1">
      <alignment wrapText="1"/>
    </xf>
    <xf numFmtId="0" fontId="3" fillId="0" borderId="14" xfId="0" applyFont="1" applyBorder="1" applyAlignment="1">
      <alignment horizontal="center"/>
    </xf>
    <xf numFmtId="0" fontId="11" fillId="0" borderId="0" xfId="369" applyFont="1"/>
    <xf numFmtId="0" fontId="15" fillId="0" borderId="0" xfId="0" applyFont="1"/>
    <xf numFmtId="6" fontId="15" fillId="0" borderId="0" xfId="0" applyNumberFormat="1"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3" applyFont="1"/>
    <xf numFmtId="0" fontId="26" fillId="0" borderId="0" xfId="3" applyFont="1"/>
    <xf numFmtId="0" fontId="23" fillId="0" borderId="0" xfId="3" applyFont="1"/>
    <xf numFmtId="0" fontId="26" fillId="0" borderId="14" xfId="3" applyFont="1" applyBorder="1"/>
    <xf numFmtId="38" fontId="15" fillId="0" borderId="14" xfId="0" applyNumberFormat="1" applyFont="1" applyBorder="1"/>
    <xf numFmtId="0" fontId="23" fillId="0" borderId="0" xfId="3" applyFont="1" applyBorder="1" applyAlignment="1">
      <alignment wrapText="1"/>
    </xf>
    <xf numFmtId="0" fontId="23" fillId="0" borderId="0" xfId="3" applyFont="1" applyFill="1" applyAlignment="1"/>
    <xf numFmtId="164" fontId="16" fillId="0" borderId="0" xfId="0" applyNumberFormat="1" applyFont="1" applyAlignment="1">
      <alignment horizontal="left"/>
    </xf>
    <xf numFmtId="0" fontId="23" fillId="0" borderId="0" xfId="3" applyFont="1" applyFill="1" applyAlignment="1">
      <alignment wrapText="1"/>
    </xf>
    <xf numFmtId="0" fontId="27" fillId="0" borderId="0" xfId="3" applyFont="1"/>
    <xf numFmtId="0" fontId="15" fillId="0" borderId="23" xfId="0" applyFont="1" applyBorder="1"/>
    <xf numFmtId="0" fontId="15" fillId="0" borderId="22" xfId="0" applyFont="1" applyBorder="1"/>
    <xf numFmtId="168" fontId="15" fillId="0" borderId="20" xfId="0" applyNumberFormat="1" applyFont="1" applyBorder="1"/>
    <xf numFmtId="168" fontId="15" fillId="0" borderId="17" xfId="0" applyNumberFormat="1" applyFont="1" applyBorder="1"/>
    <xf numFmtId="0" fontId="15" fillId="0" borderId="16" xfId="0" applyFont="1" applyBorder="1"/>
    <xf numFmtId="0" fontId="15" fillId="0" borderId="0" xfId="0" applyFont="1" applyBorder="1"/>
    <xf numFmtId="0" fontId="26" fillId="0" borderId="0" xfId="3" applyFont="1" applyBorder="1"/>
    <xf numFmtId="38" fontId="15" fillId="0" borderId="0" xfId="0" applyNumberFormat="1" applyFont="1" applyBorder="1"/>
    <xf numFmtId="0" fontId="23" fillId="0" borderId="21" xfId="3" applyFont="1" applyBorder="1" applyAlignment="1">
      <alignment wrapText="1"/>
    </xf>
    <xf numFmtId="0" fontId="23" fillId="0" borderId="20" xfId="3" applyFont="1" applyBorder="1" applyAlignment="1">
      <alignment wrapText="1"/>
    </xf>
    <xf numFmtId="38" fontId="15" fillId="0" borderId="21" xfId="0" applyNumberFormat="1" applyFont="1" applyBorder="1"/>
    <xf numFmtId="38" fontId="15" fillId="0" borderId="20" xfId="0" applyNumberFormat="1" applyFont="1" applyBorder="1"/>
    <xf numFmtId="38" fontId="15" fillId="0" borderId="16" xfId="0" applyNumberFormat="1" applyFont="1" applyBorder="1"/>
    <xf numFmtId="38" fontId="15" fillId="0" borderId="17" xfId="0" applyNumberFormat="1" applyFont="1" applyBorder="1"/>
    <xf numFmtId="0" fontId="26" fillId="0" borderId="21" xfId="3" applyFont="1" applyBorder="1"/>
    <xf numFmtId="0" fontId="26" fillId="0" borderId="20" xfId="3" applyFont="1" applyBorder="1"/>
    <xf numFmtId="0" fontId="26" fillId="0" borderId="45" xfId="3" applyFont="1" applyBorder="1"/>
    <xf numFmtId="0" fontId="23" fillId="0" borderId="22" xfId="3" applyFont="1" applyBorder="1" applyAlignment="1">
      <alignment wrapText="1"/>
    </xf>
    <xf numFmtId="0" fontId="26" fillId="0" borderId="22" xfId="3" applyFont="1" applyBorder="1"/>
    <xf numFmtId="0" fontId="26" fillId="0" borderId="19" xfId="3" applyFont="1" applyBorder="1"/>
    <xf numFmtId="0" fontId="26" fillId="0" borderId="23" xfId="3" applyFont="1" applyBorder="1"/>
    <xf numFmtId="0" fontId="15" fillId="0" borderId="21" xfId="0" applyFont="1" applyBorder="1"/>
    <xf numFmtId="0" fontId="26" fillId="0" borderId="41" xfId="3" applyFont="1" applyBorder="1"/>
    <xf numFmtId="38" fontId="15" fillId="0" borderId="22" xfId="0" applyNumberFormat="1" applyFont="1" applyBorder="1"/>
    <xf numFmtId="0" fontId="28" fillId="0" borderId="0" xfId="0" applyFont="1"/>
    <xf numFmtId="0" fontId="23" fillId="0" borderId="23" xfId="3" applyFont="1" applyBorder="1" applyAlignment="1">
      <alignment wrapText="1"/>
    </xf>
    <xf numFmtId="165" fontId="15" fillId="0" borderId="22" xfId="0" applyNumberFormat="1" applyFont="1" applyBorder="1"/>
    <xf numFmtId="165" fontId="15" fillId="0" borderId="23" xfId="0" applyNumberFormat="1" applyFont="1" applyBorder="1"/>
    <xf numFmtId="3" fontId="23" fillId="0" borderId="20" xfId="3" applyNumberFormat="1" applyFont="1" applyFill="1" applyBorder="1" applyAlignment="1">
      <alignment wrapText="1"/>
    </xf>
    <xf numFmtId="165" fontId="26" fillId="0" borderId="20" xfId="2" applyNumberFormat="1" applyFont="1" applyFill="1" applyBorder="1"/>
    <xf numFmtId="165" fontId="26" fillId="0" borderId="17" xfId="2" applyNumberFormat="1" applyFont="1" applyFill="1" applyBorder="1"/>
    <xf numFmtId="3" fontId="26" fillId="0" borderId="41" xfId="3" applyNumberFormat="1" applyFont="1" applyFill="1" applyBorder="1"/>
    <xf numFmtId="3" fontId="26" fillId="0" borderId="20" xfId="3" applyNumberFormat="1" applyFont="1" applyFill="1" applyBorder="1"/>
    <xf numFmtId="3" fontId="23" fillId="2" borderId="18" xfId="3" applyNumberFormat="1" applyFont="1" applyFill="1" applyBorder="1"/>
    <xf numFmtId="165" fontId="23" fillId="2" borderId="13" xfId="2" applyNumberFormat="1" applyFont="1" applyFill="1" applyBorder="1" applyAlignment="1">
      <alignment wrapText="1"/>
    </xf>
    <xf numFmtId="165" fontId="23" fillId="2" borderId="17" xfId="2" applyNumberFormat="1" applyFont="1" applyFill="1" applyBorder="1"/>
    <xf numFmtId="165" fontId="23" fillId="2" borderId="13" xfId="2" applyNumberFormat="1" applyFont="1" applyFill="1" applyBorder="1"/>
    <xf numFmtId="3" fontId="23" fillId="0" borderId="22" xfId="3" applyNumberFormat="1" applyFont="1" applyFill="1" applyBorder="1" applyAlignment="1">
      <alignment wrapText="1"/>
    </xf>
    <xf numFmtId="3" fontId="26" fillId="0" borderId="22" xfId="3" applyNumberFormat="1" applyFont="1" applyFill="1" applyBorder="1"/>
    <xf numFmtId="165" fontId="26" fillId="0" borderId="22" xfId="2" applyNumberFormat="1" applyFont="1" applyFill="1" applyBorder="1"/>
    <xf numFmtId="165" fontId="26" fillId="0" borderId="19" xfId="2" applyNumberFormat="1" applyFont="1" applyFill="1" applyBorder="1"/>
    <xf numFmtId="0" fontId="16" fillId="20" borderId="12" xfId="0" applyFont="1" applyFill="1" applyBorder="1"/>
    <xf numFmtId="165" fontId="23" fillId="20" borderId="11" xfId="2" applyNumberFormat="1" applyFont="1" applyFill="1" applyBorder="1" applyAlignment="1">
      <alignment wrapText="1"/>
    </xf>
    <xf numFmtId="0" fontId="23" fillId="21" borderId="18" xfId="3" applyFont="1" applyFill="1" applyBorder="1" applyAlignment="1">
      <alignment wrapText="1"/>
    </xf>
    <xf numFmtId="49" fontId="16" fillId="21" borderId="23" xfId="0" applyNumberFormat="1" applyFont="1" applyFill="1" applyBorder="1" applyAlignment="1">
      <alignment horizontal="center"/>
    </xf>
    <xf numFmtId="49" fontId="16" fillId="21" borderId="45" xfId="0" applyNumberFormat="1" applyFont="1" applyFill="1" applyBorder="1" applyAlignment="1">
      <alignment horizontal="center"/>
    </xf>
    <xf numFmtId="3" fontId="23" fillId="21" borderId="12" xfId="3" applyNumberFormat="1" applyFont="1" applyFill="1" applyBorder="1"/>
    <xf numFmtId="3" fontId="23" fillId="21" borderId="11" xfId="3" applyNumberFormat="1" applyFont="1" applyFill="1" applyBorder="1"/>
    <xf numFmtId="3" fontId="23" fillId="21" borderId="13" xfId="3" applyNumberFormat="1" applyFont="1" applyFill="1" applyBorder="1"/>
    <xf numFmtId="3" fontId="23" fillId="21" borderId="16" xfId="3" applyNumberFormat="1" applyFont="1" applyFill="1" applyBorder="1"/>
    <xf numFmtId="3" fontId="23" fillId="21" borderId="14" xfId="3" applyNumberFormat="1" applyFont="1" applyFill="1" applyBorder="1"/>
    <xf numFmtId="3" fontId="23" fillId="21" borderId="17" xfId="3" applyNumberFormat="1" applyFont="1" applyFill="1" applyBorder="1"/>
    <xf numFmtId="3" fontId="23" fillId="22" borderId="12" xfId="3" applyNumberFormat="1" applyFont="1" applyFill="1" applyBorder="1"/>
    <xf numFmtId="165" fontId="23" fillId="22" borderId="18" xfId="2" applyNumberFormat="1" applyFont="1" applyFill="1" applyBorder="1" applyAlignment="1">
      <alignment wrapText="1"/>
    </xf>
    <xf numFmtId="165" fontId="23" fillId="22" borderId="18" xfId="2" applyNumberFormat="1" applyFont="1" applyFill="1" applyBorder="1"/>
    <xf numFmtId="3" fontId="23" fillId="22" borderId="16" xfId="3" applyNumberFormat="1" applyFont="1" applyFill="1" applyBorder="1"/>
    <xf numFmtId="165" fontId="23" fillId="22" borderId="19" xfId="2" applyNumberFormat="1" applyFont="1" applyFill="1" applyBorder="1"/>
    <xf numFmtId="49" fontId="16" fillId="21" borderId="18" xfId="0" applyNumberFormat="1" applyFont="1" applyFill="1" applyBorder="1" applyAlignment="1">
      <alignment horizontal="center"/>
    </xf>
    <xf numFmtId="49" fontId="16" fillId="21" borderId="11" xfId="0" applyNumberFormat="1" applyFont="1" applyFill="1" applyBorder="1" applyAlignment="1">
      <alignment horizontal="center"/>
    </xf>
    <xf numFmtId="0" fontId="23" fillId="21" borderId="12" xfId="3" applyFont="1" applyFill="1" applyBorder="1" applyAlignment="1">
      <alignment wrapText="1"/>
    </xf>
    <xf numFmtId="3" fontId="23" fillId="22" borderId="18" xfId="3" applyNumberFormat="1" applyFont="1" applyFill="1" applyBorder="1"/>
    <xf numFmtId="165" fontId="23" fillId="22" borderId="13" xfId="2" applyNumberFormat="1" applyFont="1" applyFill="1" applyBorder="1" applyAlignment="1">
      <alignment wrapText="1"/>
    </xf>
    <xf numFmtId="165" fontId="23" fillId="22" borderId="13" xfId="2" applyNumberFormat="1" applyFont="1" applyFill="1" applyBorder="1"/>
    <xf numFmtId="3" fontId="23" fillId="22" borderId="19" xfId="3" applyNumberFormat="1" applyFont="1" applyFill="1" applyBorder="1"/>
    <xf numFmtId="165" fontId="23" fillId="22" borderId="17" xfId="2" applyNumberFormat="1" applyFont="1" applyFill="1" applyBorder="1"/>
    <xf numFmtId="165" fontId="26" fillId="0" borderId="0" xfId="2" applyNumberFormat="1" applyFont="1" applyFill="1" applyBorder="1" applyAlignment="1">
      <alignment wrapText="1"/>
    </xf>
    <xf numFmtId="0" fontId="29" fillId="0" borderId="0" xfId="0" applyFont="1"/>
    <xf numFmtId="0" fontId="18" fillId="0" borderId="0" xfId="369" applyFont="1"/>
    <xf numFmtId="0" fontId="16" fillId="0" borderId="0" xfId="0" applyFont="1" applyAlignment="1">
      <alignment horizontal="left"/>
    </xf>
    <xf numFmtId="3" fontId="15" fillId="0" borderId="0" xfId="0" applyNumberFormat="1" applyFont="1"/>
    <xf numFmtId="3" fontId="21" fillId="0" borderId="0" xfId="0" applyNumberFormat="1" applyFont="1" applyBorder="1" applyAlignment="1">
      <alignment wrapText="1"/>
    </xf>
    <xf numFmtId="3" fontId="15" fillId="0" borderId="0" xfId="0" applyNumberFormat="1" applyFont="1" applyBorder="1"/>
    <xf numFmtId="3" fontId="16" fillId="0" borderId="0" xfId="0" applyNumberFormat="1" applyFont="1" applyBorder="1" applyAlignment="1">
      <alignment horizontal="center" wrapText="1"/>
    </xf>
    <xf numFmtId="0" fontId="15" fillId="0" borderId="0" xfId="0" applyFont="1" applyFill="1"/>
    <xf numFmtId="0" fontId="15" fillId="0" borderId="0" xfId="0" applyFont="1" applyBorder="1" applyAlignment="1"/>
    <xf numFmtId="0" fontId="20" fillId="0" borderId="0" xfId="0" applyFont="1" applyBorder="1"/>
    <xf numFmtId="0" fontId="20" fillId="0" borderId="0" xfId="0" applyFont="1" applyFill="1"/>
    <xf numFmtId="0" fontId="21" fillId="0" borderId="0" xfId="0" applyFont="1" applyFill="1" applyAlignment="1">
      <alignment horizontal="right"/>
    </xf>
    <xf numFmtId="0" fontId="30" fillId="0" borderId="0" xfId="0" applyFont="1"/>
    <xf numFmtId="0" fontId="21" fillId="0" borderId="14" xfId="0" applyFont="1" applyFill="1" applyBorder="1" applyAlignment="1">
      <alignment horizontal="center"/>
    </xf>
    <xf numFmtId="0" fontId="20" fillId="0" borderId="0" xfId="0" applyFont="1" applyFill="1" applyBorder="1" applyAlignment="1"/>
    <xf numFmtId="0" fontId="22" fillId="0" borderId="0" xfId="0" applyNumberFormat="1" applyFont="1" applyBorder="1" applyAlignment="1">
      <alignment horizontal="center"/>
    </xf>
    <xf numFmtId="3" fontId="22" fillId="7" borderId="46" xfId="0" quotePrefix="1" applyNumberFormat="1" applyFont="1" applyFill="1" applyBorder="1" applyAlignment="1">
      <alignment horizontal="center"/>
    </xf>
    <xf numFmtId="0" fontId="20" fillId="0" borderId="0" xfId="0" applyNumberFormat="1" applyFont="1" applyBorder="1" applyAlignment="1">
      <alignment horizontal="center"/>
    </xf>
    <xf numFmtId="3" fontId="22" fillId="8" borderId="7" xfId="0" applyNumberFormat="1" applyFont="1" applyFill="1" applyBorder="1" applyAlignment="1">
      <alignment horizontal="center"/>
    </xf>
    <xf numFmtId="3" fontId="22" fillId="8" borderId="39" xfId="0" applyNumberFormat="1" applyFont="1" applyFill="1" applyBorder="1" applyAlignment="1">
      <alignment horizontal="center"/>
    </xf>
    <xf numFmtId="3" fontId="22" fillId="0" borderId="0" xfId="0" applyNumberFormat="1" applyFont="1" applyBorder="1" applyAlignment="1">
      <alignment horizontal="center"/>
    </xf>
    <xf numFmtId="3" fontId="22" fillId="7" borderId="21" xfId="0" applyNumberFormat="1" applyFont="1" applyFill="1" applyBorder="1" applyAlignment="1">
      <alignment horizontal="center"/>
    </xf>
    <xf numFmtId="3" fontId="22" fillId="7" borderId="7" xfId="0" quotePrefix="1" applyNumberFormat="1" applyFont="1" applyFill="1" applyBorder="1" applyAlignment="1">
      <alignment horizontal="center"/>
    </xf>
    <xf numFmtId="3" fontId="22" fillId="7" borderId="7" xfId="0" applyNumberFormat="1" applyFont="1" applyFill="1" applyBorder="1" applyAlignment="1">
      <alignment horizontal="center"/>
    </xf>
    <xf numFmtId="3" fontId="22" fillId="7" borderId="39" xfId="0" applyNumberFormat="1" applyFont="1" applyFill="1" applyBorder="1" applyAlignment="1">
      <alignment horizontal="center"/>
    </xf>
    <xf numFmtId="3" fontId="20" fillId="0" borderId="0" xfId="0" applyNumberFormat="1" applyFont="1" applyBorder="1" applyAlignment="1">
      <alignment horizontal="center"/>
    </xf>
    <xf numFmtId="0" fontId="21" fillId="8" borderId="6" xfId="0" applyFont="1" applyFill="1" applyBorder="1" applyAlignment="1">
      <alignment horizontal="center" vertical="center"/>
    </xf>
    <xf numFmtId="37" fontId="21" fillId="8" borderId="6" xfId="0" quotePrefix="1" applyNumberFormat="1" applyFont="1" applyFill="1" applyBorder="1" applyAlignment="1"/>
    <xf numFmtId="37" fontId="21" fillId="8" borderId="28" xfId="0" quotePrefix="1" applyNumberFormat="1" applyFont="1" applyFill="1" applyBorder="1" applyAlignment="1"/>
    <xf numFmtId="37" fontId="21" fillId="0" borderId="0" xfId="0" quotePrefix="1" applyNumberFormat="1" applyFont="1" applyBorder="1" applyAlignment="1"/>
    <xf numFmtId="3" fontId="22" fillId="7" borderId="47" xfId="0" quotePrefix="1" applyNumberFormat="1" applyFont="1" applyFill="1" applyBorder="1" applyAlignment="1">
      <alignment horizontal="center"/>
    </xf>
    <xf numFmtId="168" fontId="20" fillId="7" borderId="6" xfId="0" quotePrefix="1" applyNumberFormat="1" applyFont="1" applyFill="1" applyBorder="1" applyAlignment="1"/>
    <xf numFmtId="168" fontId="20" fillId="7" borderId="28" xfId="0" quotePrefix="1" applyNumberFormat="1" applyFont="1" applyFill="1" applyBorder="1" applyAlignment="1"/>
    <xf numFmtId="37" fontId="20" fillId="0" borderId="0" xfId="0" quotePrefix="1" applyNumberFormat="1" applyFont="1" applyBorder="1" applyAlignment="1"/>
    <xf numFmtId="166" fontId="21" fillId="8" borderId="6" xfId="1" applyNumberFormat="1" applyFont="1" applyFill="1" applyBorder="1" applyAlignment="1">
      <alignment horizontal="center"/>
    </xf>
    <xf numFmtId="166" fontId="21" fillId="8" borderId="28" xfId="1" applyNumberFormat="1" applyFont="1" applyFill="1" applyBorder="1" applyAlignment="1">
      <alignment horizontal="center"/>
    </xf>
    <xf numFmtId="166" fontId="21" fillId="0" borderId="0" xfId="1" applyNumberFormat="1" applyFont="1" applyFill="1" applyBorder="1" applyAlignment="1">
      <alignment horizontal="center"/>
    </xf>
    <xf numFmtId="3" fontId="22" fillId="7" borderId="47" xfId="0" applyNumberFormat="1" applyFont="1" applyFill="1" applyBorder="1" applyAlignment="1">
      <alignment horizontal="center"/>
    </xf>
    <xf numFmtId="37" fontId="20" fillId="0" borderId="0" xfId="0" applyNumberFormat="1" applyFont="1" applyFill="1" applyBorder="1" applyAlignment="1"/>
    <xf numFmtId="0" fontId="20" fillId="8" borderId="16" xfId="0" applyFont="1" applyFill="1" applyBorder="1"/>
    <xf numFmtId="0" fontId="20" fillId="8" borderId="14" xfId="0" applyFont="1" applyFill="1" applyBorder="1"/>
    <xf numFmtId="37" fontId="22" fillId="8" borderId="40" xfId="0" applyNumberFormat="1" applyFont="1" applyFill="1" applyBorder="1" applyAlignment="1"/>
    <xf numFmtId="37" fontId="22" fillId="8" borderId="17" xfId="0" applyNumberFormat="1" applyFont="1" applyFill="1" applyBorder="1" applyAlignment="1"/>
    <xf numFmtId="37" fontId="22" fillId="0" borderId="0" xfId="0" applyNumberFormat="1" applyFont="1" applyFill="1" applyBorder="1" applyAlignment="1"/>
    <xf numFmtId="3" fontId="20" fillId="7" borderId="16" xfId="0" applyNumberFormat="1" applyFont="1" applyFill="1" applyBorder="1"/>
    <xf numFmtId="168" fontId="22" fillId="7" borderId="14" xfId="0" applyNumberFormat="1" applyFont="1" applyFill="1" applyBorder="1" applyAlignment="1">
      <alignment horizontal="center"/>
    </xf>
    <xf numFmtId="168" fontId="22" fillId="7" borderId="40" xfId="0" applyNumberFormat="1" applyFont="1" applyFill="1" applyBorder="1" applyAlignment="1"/>
    <xf numFmtId="168" fontId="22" fillId="7" borderId="17" xfId="0" applyNumberFormat="1" applyFont="1" applyFill="1" applyBorder="1" applyAlignment="1"/>
    <xf numFmtId="3" fontId="20" fillId="0" borderId="0" xfId="0" applyNumberFormat="1" applyFont="1" applyFill="1"/>
    <xf numFmtId="3" fontId="22" fillId="8" borderId="33" xfId="0" quotePrefix="1" applyNumberFormat="1" applyFont="1" applyFill="1" applyBorder="1" applyAlignment="1">
      <alignment horizontal="center"/>
    </xf>
    <xf numFmtId="0" fontId="21" fillId="8" borderId="4" xfId="0" applyFont="1" applyFill="1" applyBorder="1" applyAlignment="1">
      <alignment horizontal="center" vertical="center"/>
    </xf>
    <xf numFmtId="37" fontId="20" fillId="0" borderId="0" xfId="0" applyNumberFormat="1" applyFont="1"/>
    <xf numFmtId="0" fontId="15" fillId="0" borderId="0" xfId="0" applyFont="1" applyAlignment="1">
      <alignment vertical="center"/>
    </xf>
    <xf numFmtId="3" fontId="16" fillId="21" borderId="18" xfId="0" applyNumberFormat="1" applyFont="1" applyFill="1" applyBorder="1" applyAlignment="1">
      <alignment horizontal="center" vertical="center" wrapText="1"/>
    </xf>
    <xf numFmtId="0" fontId="16" fillId="20" borderId="18" xfId="0" applyFont="1" applyFill="1" applyBorder="1" applyAlignment="1">
      <alignment horizontal="center" vertical="center" wrapText="1"/>
    </xf>
    <xf numFmtId="6" fontId="21" fillId="21" borderId="23" xfId="0" applyNumberFormat="1" applyFont="1" applyFill="1" applyBorder="1" applyAlignment="1">
      <alignment wrapText="1"/>
    </xf>
    <xf numFmtId="6" fontId="21" fillId="21" borderId="41" xfId="0" applyNumberFormat="1" applyFont="1" applyFill="1" applyBorder="1" applyAlignment="1">
      <alignment wrapText="1"/>
    </xf>
    <xf numFmtId="0" fontId="15" fillId="0" borderId="23" xfId="0" applyFont="1" applyFill="1" applyBorder="1"/>
    <xf numFmtId="6" fontId="16" fillId="0" borderId="23" xfId="0" applyNumberFormat="1" applyFont="1" applyFill="1" applyBorder="1" applyAlignment="1">
      <alignment horizontal="center" wrapText="1"/>
    </xf>
    <xf numFmtId="0" fontId="15" fillId="0" borderId="0" xfId="0" applyFont="1" applyFill="1" applyBorder="1"/>
    <xf numFmtId="10" fontId="23" fillId="0" borderId="41" xfId="3" applyNumberFormat="1" applyFont="1" applyFill="1" applyBorder="1" applyAlignment="1">
      <alignment wrapText="1"/>
    </xf>
    <xf numFmtId="3" fontId="16" fillId="0" borderId="0" xfId="0" applyNumberFormat="1" applyFont="1" applyFill="1" applyBorder="1" applyAlignment="1">
      <alignment horizontal="center" wrapText="1"/>
    </xf>
    <xf numFmtId="0" fontId="15" fillId="0" borderId="21" xfId="0" applyFont="1" applyFill="1" applyBorder="1"/>
    <xf numFmtId="10" fontId="15" fillId="0" borderId="0" xfId="0" applyNumberFormat="1" applyFont="1" applyFill="1" applyBorder="1"/>
    <xf numFmtId="168" fontId="15" fillId="0" borderId="20" xfId="0" applyNumberFormat="1" applyFont="1" applyFill="1" applyBorder="1"/>
    <xf numFmtId="0" fontId="15" fillId="0" borderId="22" xfId="0" applyFont="1" applyFill="1" applyBorder="1"/>
    <xf numFmtId="6" fontId="15" fillId="0" borderId="22" xfId="0" applyNumberFormat="1" applyFont="1" applyFill="1" applyBorder="1"/>
    <xf numFmtId="10" fontId="26" fillId="0" borderId="20" xfId="2" applyNumberFormat="1" applyFont="1" applyFill="1" applyBorder="1"/>
    <xf numFmtId="3" fontId="15" fillId="0" borderId="0" xfId="0" applyNumberFormat="1" applyFont="1" applyFill="1" applyBorder="1"/>
    <xf numFmtId="6" fontId="15" fillId="0" borderId="23" xfId="0" applyNumberFormat="1" applyFont="1" applyFill="1" applyBorder="1"/>
    <xf numFmtId="6" fontId="15" fillId="0" borderId="41" xfId="0" applyNumberFormat="1" applyFont="1" applyFill="1" applyBorder="1"/>
    <xf numFmtId="10" fontId="26" fillId="0" borderId="41" xfId="3" applyNumberFormat="1" applyFont="1" applyFill="1" applyBorder="1"/>
    <xf numFmtId="6" fontId="15" fillId="0" borderId="20" xfId="0" applyNumberFormat="1" applyFont="1" applyFill="1" applyBorder="1"/>
    <xf numFmtId="6" fontId="15" fillId="0" borderId="19" xfId="0" applyNumberFormat="1" applyFont="1" applyFill="1" applyBorder="1"/>
    <xf numFmtId="6" fontId="15" fillId="0" borderId="17" xfId="0" applyNumberFormat="1" applyFont="1" applyFill="1" applyBorder="1"/>
    <xf numFmtId="10" fontId="26" fillId="0" borderId="17" xfId="2" applyNumberFormat="1" applyFont="1" applyFill="1" applyBorder="1"/>
    <xf numFmtId="10" fontId="26" fillId="0" borderId="20" xfId="3" applyNumberFormat="1" applyFont="1" applyFill="1" applyBorder="1"/>
    <xf numFmtId="3" fontId="16" fillId="22" borderId="18" xfId="0" applyNumberFormat="1" applyFont="1" applyFill="1" applyBorder="1" applyAlignment="1">
      <alignment horizontal="center" vertical="center" wrapText="1"/>
    </xf>
    <xf numFmtId="0" fontId="16" fillId="22" borderId="18" xfId="0" applyFont="1" applyFill="1" applyBorder="1" applyAlignment="1">
      <alignment horizontal="center" vertical="center" wrapText="1"/>
    </xf>
    <xf numFmtId="6" fontId="21" fillId="22" borderId="23" xfId="0" applyNumberFormat="1" applyFont="1" applyFill="1" applyBorder="1" applyAlignment="1">
      <alignment wrapText="1"/>
    </xf>
    <xf numFmtId="10" fontId="23" fillId="22" borderId="41" xfId="2" applyNumberFormat="1" applyFont="1" applyFill="1" applyBorder="1" applyAlignment="1">
      <alignment wrapText="1"/>
    </xf>
    <xf numFmtId="0" fontId="16" fillId="21" borderId="18" xfId="0" applyFont="1" applyFill="1" applyBorder="1"/>
    <xf numFmtId="10" fontId="23" fillId="22" borderId="13" xfId="2" applyNumberFormat="1" applyFont="1" applyFill="1" applyBorder="1"/>
    <xf numFmtId="168" fontId="16" fillId="20" borderId="18" xfId="0" applyNumberFormat="1" applyFont="1" applyFill="1" applyBorder="1"/>
    <xf numFmtId="0" fontId="16" fillId="21" borderId="18" xfId="0" applyFont="1" applyFill="1" applyBorder="1" applyAlignment="1">
      <alignment horizontal="center"/>
    </xf>
    <xf numFmtId="0" fontId="16" fillId="21" borderId="23" xfId="0" applyFont="1" applyFill="1" applyBorder="1" applyAlignment="1">
      <alignment horizontal="center"/>
    </xf>
    <xf numFmtId="0" fontId="23" fillId="21" borderId="13" xfId="3" applyFont="1" applyFill="1" applyBorder="1" applyAlignment="1">
      <alignment wrapText="1"/>
    </xf>
    <xf numFmtId="168" fontId="16" fillId="20" borderId="13" xfId="0" applyNumberFormat="1" applyFont="1" applyFill="1" applyBorder="1"/>
    <xf numFmtId="6" fontId="16" fillId="21" borderId="18" xfId="0" applyNumberFormat="1" applyFont="1" applyFill="1" applyBorder="1"/>
    <xf numFmtId="6" fontId="16" fillId="21" borderId="13" xfId="0" applyNumberFormat="1" applyFont="1" applyFill="1" applyBorder="1"/>
    <xf numFmtId="6" fontId="16" fillId="22" borderId="18" xfId="0" applyNumberFormat="1" applyFont="1" applyFill="1" applyBorder="1"/>
    <xf numFmtId="165" fontId="16" fillId="22" borderId="18" xfId="0" applyNumberFormat="1" applyFont="1" applyFill="1" applyBorder="1"/>
    <xf numFmtId="0" fontId="19" fillId="0" borderId="0" xfId="0" applyFont="1" applyFill="1"/>
    <xf numFmtId="49" fontId="16" fillId="21" borderId="18" xfId="0" applyNumberFormat="1" applyFont="1" applyFill="1" applyBorder="1" applyAlignment="1">
      <alignment horizontal="center" vertical="center" wrapText="1"/>
    </xf>
    <xf numFmtId="165" fontId="15" fillId="0" borderId="0" xfId="0" applyNumberFormat="1" applyFont="1" applyFill="1" applyBorder="1"/>
    <xf numFmtId="165" fontId="16" fillId="20" borderId="11" xfId="0" applyNumberFormat="1" applyFont="1" applyFill="1" applyBorder="1"/>
    <xf numFmtId="0" fontId="23" fillId="0" borderId="0" xfId="367" applyFont="1" applyAlignment="1">
      <alignment horizontal="left" vertical="center"/>
    </xf>
    <xf numFmtId="0" fontId="23" fillId="0" borderId="0" xfId="367" applyFont="1" applyAlignment="1">
      <alignment horizontal="right" vertical="center"/>
    </xf>
    <xf numFmtId="0" fontId="26" fillId="0" borderId="0" xfId="367" applyFont="1" applyAlignment="1">
      <alignment vertical="center" wrapText="1"/>
    </xf>
    <xf numFmtId="0" fontId="26" fillId="0" borderId="0" xfId="367" applyFont="1" applyFill="1" applyBorder="1" applyAlignment="1">
      <alignment horizontal="left" vertical="top"/>
    </xf>
    <xf numFmtId="0" fontId="26" fillId="0" borderId="0" xfId="367" applyFont="1" applyFill="1" applyBorder="1" applyAlignment="1">
      <alignment horizontal="left" vertical="center" wrapText="1"/>
    </xf>
    <xf numFmtId="3" fontId="26" fillId="0" borderId="0" xfId="367" applyNumberFormat="1" applyFont="1" applyFill="1" applyBorder="1" applyAlignment="1">
      <alignment vertical="center"/>
    </xf>
    <xf numFmtId="0" fontId="26" fillId="0" borderId="0" xfId="367" applyFont="1" applyAlignment="1">
      <alignment vertical="center"/>
    </xf>
    <xf numFmtId="0" fontId="26" fillId="0" borderId="0" xfId="367" applyFont="1" applyAlignment="1">
      <alignment horizontal="right" vertical="center"/>
    </xf>
    <xf numFmtId="0" fontId="26" fillId="0" borderId="0" xfId="367" applyFont="1" applyAlignment="1">
      <alignment horizontal="center" vertical="center" wrapText="1"/>
    </xf>
    <xf numFmtId="0" fontId="26" fillId="0" borderId="0" xfId="367" applyFont="1" applyAlignment="1">
      <alignment horizontal="center" vertical="center"/>
    </xf>
    <xf numFmtId="0" fontId="23" fillId="0" borderId="0" xfId="367" applyFont="1" applyFill="1" applyBorder="1" applyAlignment="1">
      <alignment horizontal="center" vertical="center" wrapText="1"/>
    </xf>
    <xf numFmtId="0" fontId="26" fillId="0" borderId="22" xfId="367" applyFont="1" applyFill="1" applyBorder="1" applyAlignment="1">
      <alignment horizontal="left" vertical="center" wrapText="1"/>
    </xf>
    <xf numFmtId="0" fontId="26" fillId="0" borderId="23" xfId="367" applyFont="1" applyFill="1" applyBorder="1" applyAlignment="1">
      <alignment horizontal="left" vertical="center" wrapText="1"/>
    </xf>
    <xf numFmtId="0" fontId="23" fillId="0" borderId="0" xfId="367" applyFont="1" applyBorder="1" applyAlignment="1">
      <alignment horizontal="right" vertical="center"/>
    </xf>
    <xf numFmtId="168" fontId="20" fillId="0" borderId="23" xfId="367" applyNumberFormat="1" applyFont="1" applyFill="1" applyBorder="1" applyAlignment="1">
      <alignment vertical="center"/>
    </xf>
    <xf numFmtId="168" fontId="20" fillId="0" borderId="23" xfId="367" applyNumberFormat="1" applyFont="1" applyFill="1" applyBorder="1" applyAlignment="1">
      <alignment horizontal="right" vertical="center"/>
    </xf>
    <xf numFmtId="168" fontId="20" fillId="0" borderId="41" xfId="367" applyNumberFormat="1" applyFont="1" applyFill="1" applyBorder="1" applyAlignment="1">
      <alignment horizontal="right" vertical="center"/>
    </xf>
    <xf numFmtId="168" fontId="20" fillId="0" borderId="22" xfId="367" applyNumberFormat="1" applyFont="1" applyFill="1" applyBorder="1" applyAlignment="1">
      <alignment vertical="center"/>
    </xf>
    <xf numFmtId="168" fontId="20" fillId="0" borderId="22" xfId="367" applyNumberFormat="1" applyFont="1" applyFill="1" applyBorder="1" applyAlignment="1">
      <alignment horizontal="right" vertical="center"/>
    </xf>
    <xf numFmtId="168" fontId="20" fillId="0" borderId="20" xfId="367" applyNumberFormat="1" applyFont="1" applyFill="1" applyBorder="1" applyAlignment="1">
      <alignment horizontal="right" vertical="center"/>
    </xf>
    <xf numFmtId="0" fontId="26" fillId="0" borderId="21" xfId="367" applyFont="1" applyFill="1" applyBorder="1" applyAlignment="1">
      <alignment horizontal="left" vertical="center" wrapText="1"/>
    </xf>
    <xf numFmtId="1" fontId="23" fillId="23" borderId="20" xfId="367" applyNumberFormat="1" applyFont="1" applyFill="1" applyBorder="1" applyAlignment="1">
      <alignment horizontal="center" vertical="center"/>
    </xf>
    <xf numFmtId="0" fontId="23" fillId="20" borderId="22" xfId="367" applyFont="1" applyFill="1" applyBorder="1" applyAlignment="1">
      <alignment horizontal="center" vertical="center"/>
    </xf>
    <xf numFmtId="0" fontId="23" fillId="20" borderId="19" xfId="367" applyFont="1" applyFill="1" applyBorder="1" applyAlignment="1">
      <alignment horizontal="center" vertical="center"/>
    </xf>
    <xf numFmtId="0" fontId="26" fillId="7" borderId="18" xfId="367" applyFont="1" applyFill="1" applyBorder="1" applyAlignment="1">
      <alignment horizontal="left" vertical="center" wrapText="1"/>
    </xf>
    <xf numFmtId="168" fontId="20" fillId="7" borderId="18" xfId="367" applyNumberFormat="1" applyFont="1" applyFill="1" applyBorder="1" applyAlignment="1">
      <alignment vertical="center"/>
    </xf>
    <xf numFmtId="168" fontId="20" fillId="7" borderId="13" xfId="367" applyNumberFormat="1" applyFont="1" applyFill="1" applyBorder="1" applyAlignment="1">
      <alignment vertical="center"/>
    </xf>
    <xf numFmtId="0" fontId="26" fillId="2" borderId="12" xfId="367" applyFont="1" applyFill="1" applyBorder="1" applyAlignment="1">
      <alignment horizontal="left" vertical="center" wrapText="1"/>
    </xf>
    <xf numFmtId="168" fontId="20" fillId="2" borderId="18" xfId="367" applyNumberFormat="1" applyFont="1" applyFill="1" applyBorder="1" applyAlignment="1">
      <alignment vertical="center"/>
    </xf>
    <xf numFmtId="168" fontId="20" fillId="0" borderId="22" xfId="367" applyNumberFormat="1" applyFont="1" applyBorder="1" applyAlignment="1">
      <alignment horizontal="right" vertical="center"/>
    </xf>
    <xf numFmtId="168" fontId="20" fillId="0" borderId="20" xfId="367" applyNumberFormat="1" applyFont="1" applyBorder="1" applyAlignment="1">
      <alignment horizontal="right" vertical="center"/>
    </xf>
    <xf numFmtId="168" fontId="20" fillId="0" borderId="0" xfId="367" applyNumberFormat="1" applyFont="1" applyAlignment="1">
      <alignment vertical="center"/>
    </xf>
    <xf numFmtId="168" fontId="20" fillId="0" borderId="19" xfId="367" applyNumberFormat="1" applyFont="1" applyBorder="1" applyAlignment="1">
      <alignment horizontal="right" vertical="center"/>
    </xf>
    <xf numFmtId="168" fontId="20" fillId="0" borderId="17" xfId="367" applyNumberFormat="1" applyFont="1" applyBorder="1" applyAlignment="1">
      <alignment horizontal="right" vertical="center"/>
    </xf>
    <xf numFmtId="168" fontId="20" fillId="20" borderId="19" xfId="367" applyNumberFormat="1" applyFont="1" applyFill="1" applyBorder="1" applyAlignment="1">
      <alignment horizontal="right" vertical="center"/>
    </xf>
    <xf numFmtId="168" fontId="20" fillId="20" borderId="17" xfId="367" applyNumberFormat="1" applyFont="1" applyFill="1" applyBorder="1" applyAlignment="1">
      <alignment horizontal="right" vertical="center"/>
    </xf>
    <xf numFmtId="164" fontId="21" fillId="0" borderId="2" xfId="0" applyNumberFormat="1" applyFont="1" applyBorder="1" applyAlignment="1" applyProtection="1">
      <alignment horizontal="left"/>
    </xf>
    <xf numFmtId="169" fontId="16" fillId="0" borderId="0" xfId="0" applyNumberFormat="1" applyFont="1" applyBorder="1" applyAlignment="1">
      <alignment horizontal="center" vertical="center" wrapText="1"/>
    </xf>
    <xf numFmtId="165" fontId="15" fillId="0" borderId="0" xfId="2" applyNumberFormat="1" applyFont="1" applyBorder="1"/>
    <xf numFmtId="169" fontId="15" fillId="0" borderId="0" xfId="0" applyNumberFormat="1" applyFont="1"/>
    <xf numFmtId="169" fontId="15" fillId="0" borderId="41" xfId="0" applyNumberFormat="1" applyFont="1" applyFill="1" applyBorder="1"/>
    <xf numFmtId="169" fontId="15" fillId="0" borderId="20" xfId="0" applyNumberFormat="1" applyFont="1" applyFill="1" applyBorder="1"/>
    <xf numFmtId="169" fontId="15" fillId="0" borderId="17" xfId="0" applyNumberFormat="1" applyFont="1" applyFill="1" applyBorder="1"/>
    <xf numFmtId="169" fontId="15" fillId="0" borderId="0" xfId="0" applyNumberFormat="1" applyFont="1" applyFill="1" applyBorder="1"/>
    <xf numFmtId="169" fontId="17" fillId="22" borderId="41" xfId="0" applyNumberFormat="1" applyFont="1" applyFill="1" applyBorder="1" applyAlignment="1">
      <alignment horizontal="center" vertical="center" wrapText="1"/>
    </xf>
    <xf numFmtId="169" fontId="16" fillId="21" borderId="23" xfId="0" applyNumberFormat="1" applyFont="1" applyFill="1" applyBorder="1" applyAlignment="1">
      <alignment horizontal="center" vertical="center" wrapText="1"/>
    </xf>
    <xf numFmtId="169" fontId="16" fillId="21" borderId="41" xfId="0" applyNumberFormat="1" applyFont="1" applyFill="1" applyBorder="1" applyAlignment="1">
      <alignment horizontal="center" vertical="center" wrapText="1"/>
    </xf>
    <xf numFmtId="169" fontId="16" fillId="0" borderId="0" xfId="0" applyNumberFormat="1" applyFont="1" applyFill="1" applyBorder="1" applyAlignment="1">
      <alignment horizontal="center" vertical="center" wrapText="1"/>
    </xf>
    <xf numFmtId="49" fontId="16" fillId="22" borderId="23" xfId="0" applyNumberFormat="1" applyFont="1" applyFill="1" applyBorder="1" applyAlignment="1">
      <alignment horizontal="center" vertical="center" wrapText="1"/>
    </xf>
    <xf numFmtId="0" fontId="15" fillId="21" borderId="21" xfId="0" applyFont="1" applyFill="1" applyBorder="1"/>
    <xf numFmtId="0" fontId="15" fillId="21" borderId="16" xfId="0" applyFont="1" applyFill="1" applyBorder="1"/>
    <xf numFmtId="0" fontId="16" fillId="21" borderId="18" xfId="0" applyFont="1" applyFill="1" applyBorder="1" applyAlignment="1">
      <alignment horizontal="center" vertical="center"/>
    </xf>
    <xf numFmtId="169" fontId="15" fillId="0" borderId="0" xfId="0" applyNumberFormat="1" applyFont="1" applyAlignment="1">
      <alignment horizontal="right"/>
    </xf>
    <xf numFmtId="0" fontId="15" fillId="0" borderId="42" xfId="0" applyFont="1" applyBorder="1"/>
    <xf numFmtId="165" fontId="26" fillId="0" borderId="45" xfId="2" applyNumberFormat="1" applyFont="1" applyFill="1" applyBorder="1" applyAlignment="1">
      <alignment wrapText="1"/>
    </xf>
    <xf numFmtId="168" fontId="15" fillId="0" borderId="41" xfId="0" applyNumberFormat="1" applyFont="1" applyBorder="1"/>
    <xf numFmtId="169" fontId="15" fillId="0" borderId="23" xfId="0" applyNumberFormat="1" applyFont="1" applyFill="1" applyBorder="1"/>
    <xf numFmtId="165" fontId="15" fillId="0" borderId="41" xfId="2" applyNumberFormat="1" applyFont="1" applyFill="1" applyBorder="1"/>
    <xf numFmtId="169" fontId="15" fillId="0" borderId="22" xfId="0" applyNumberFormat="1" applyFont="1" applyFill="1" applyBorder="1"/>
    <xf numFmtId="165" fontId="15" fillId="0" borderId="20" xfId="2" applyNumberFormat="1" applyFont="1" applyFill="1" applyBorder="1"/>
    <xf numFmtId="165" fontId="15" fillId="0" borderId="0" xfId="2" applyNumberFormat="1" applyFont="1" applyFill="1" applyBorder="1"/>
    <xf numFmtId="169" fontId="15" fillId="0" borderId="19" xfId="0" applyNumberFormat="1" applyFont="1" applyFill="1" applyBorder="1"/>
    <xf numFmtId="165" fontId="15" fillId="0" borderId="17" xfId="2" applyNumberFormat="1" applyFont="1" applyFill="1" applyBorder="1"/>
    <xf numFmtId="168" fontId="16" fillId="20" borderId="18" xfId="0" applyNumberFormat="1" applyFont="1" applyFill="1" applyBorder="1" applyAlignment="1">
      <alignment horizontal="center"/>
    </xf>
    <xf numFmtId="169" fontId="16" fillId="22" borderId="19" xfId="0" applyNumberFormat="1" applyFont="1" applyFill="1" applyBorder="1"/>
    <xf numFmtId="165" fontId="16" fillId="22" borderId="17" xfId="2" applyNumberFormat="1" applyFont="1" applyFill="1" applyBorder="1"/>
    <xf numFmtId="169" fontId="18" fillId="21" borderId="23" xfId="0" applyNumberFormat="1" applyFont="1" applyFill="1" applyBorder="1" applyAlignment="1">
      <alignment horizontal="center" vertical="center" wrapText="1"/>
    </xf>
    <xf numFmtId="169" fontId="18" fillId="0" borderId="0" xfId="0" applyNumberFormat="1" applyFont="1" applyFill="1" applyBorder="1" applyAlignment="1">
      <alignment horizontal="center" vertical="center" wrapText="1"/>
    </xf>
    <xf numFmtId="0" fontId="18" fillId="21" borderId="18" xfId="0" applyFont="1" applyFill="1" applyBorder="1" applyAlignment="1">
      <alignment horizontal="center" vertical="center"/>
    </xf>
    <xf numFmtId="165" fontId="16" fillId="22" borderId="13" xfId="2" applyNumberFormat="1" applyFont="1" applyFill="1" applyBorder="1"/>
    <xf numFmtId="167" fontId="15" fillId="0" borderId="0" xfId="0" applyNumberFormat="1" applyFont="1"/>
    <xf numFmtId="3" fontId="16" fillId="0" borderId="0" xfId="0" applyNumberFormat="1" applyFont="1" applyBorder="1" applyAlignment="1">
      <alignment horizontal="right"/>
    </xf>
    <xf numFmtId="3" fontId="15" fillId="0" borderId="23" xfId="0" applyNumberFormat="1" applyFont="1" applyBorder="1"/>
    <xf numFmtId="3" fontId="15" fillId="0" borderId="41" xfId="0" applyNumberFormat="1" applyFont="1" applyBorder="1"/>
    <xf numFmtId="3" fontId="15" fillId="0" borderId="22" xfId="0" applyNumberFormat="1" applyFont="1" applyBorder="1"/>
    <xf numFmtId="3" fontId="15" fillId="0" borderId="20" xfId="0" applyNumberFormat="1" applyFont="1" applyBorder="1"/>
    <xf numFmtId="3" fontId="15" fillId="0" borderId="19" xfId="0" applyNumberFormat="1" applyFont="1" applyBorder="1"/>
    <xf numFmtId="3" fontId="16" fillId="21" borderId="42" xfId="0" applyNumberFormat="1" applyFont="1" applyFill="1" applyBorder="1" applyAlignment="1">
      <alignment horizontal="center" vertical="center"/>
    </xf>
    <xf numFmtId="3" fontId="16" fillId="21" borderId="23" xfId="0" applyNumberFormat="1" applyFont="1" applyFill="1" applyBorder="1" applyAlignment="1">
      <alignment horizontal="center" vertical="center"/>
    </xf>
    <xf numFmtId="49" fontId="16" fillId="21" borderId="23" xfId="0" applyNumberFormat="1" applyFont="1" applyFill="1" applyBorder="1" applyAlignment="1">
      <alignment horizontal="center" vertical="center"/>
    </xf>
    <xf numFmtId="0" fontId="15" fillId="21" borderId="12" xfId="0" applyFont="1" applyFill="1" applyBorder="1"/>
    <xf numFmtId="3" fontId="15" fillId="21" borderId="11" xfId="0" applyNumberFormat="1" applyFont="1" applyFill="1" applyBorder="1"/>
    <xf numFmtId="3" fontId="15" fillId="21" borderId="13" xfId="0" applyNumberFormat="1" applyFont="1" applyFill="1" applyBorder="1"/>
    <xf numFmtId="0" fontId="15" fillId="21" borderId="23" xfId="0" applyFont="1" applyFill="1" applyBorder="1"/>
    <xf numFmtId="0" fontId="15" fillId="21" borderId="42" xfId="0" applyFont="1" applyFill="1" applyBorder="1"/>
    <xf numFmtId="0" fontId="15" fillId="21" borderId="22" xfId="0" applyFont="1" applyFill="1" applyBorder="1"/>
    <xf numFmtId="3" fontId="15" fillId="0" borderId="0" xfId="0" applyNumberFormat="1" applyFont="1" applyAlignment="1">
      <alignment horizontal="center"/>
    </xf>
    <xf numFmtId="167" fontId="15" fillId="22" borderId="11" xfId="0" applyNumberFormat="1" applyFont="1" applyFill="1" applyBorder="1"/>
    <xf numFmtId="167" fontId="17" fillId="22" borderId="23" xfId="0" applyNumberFormat="1" applyFont="1" applyFill="1" applyBorder="1" applyAlignment="1">
      <alignment horizontal="center" vertical="center" wrapText="1"/>
    </xf>
    <xf numFmtId="6" fontId="17" fillId="22" borderId="18" xfId="0" applyNumberFormat="1" applyFont="1" applyFill="1" applyBorder="1" applyAlignment="1">
      <alignment horizontal="center" vertical="center" wrapText="1"/>
    </xf>
    <xf numFmtId="0" fontId="17" fillId="22" borderId="18" xfId="0" applyFont="1" applyFill="1" applyBorder="1" applyAlignment="1">
      <alignment horizontal="center" vertical="center" wrapText="1"/>
    </xf>
    <xf numFmtId="165" fontId="15" fillId="0" borderId="23" xfId="2" applyNumberFormat="1" applyFont="1" applyBorder="1"/>
    <xf numFmtId="6" fontId="15" fillId="0" borderId="42" xfId="0" applyNumberFormat="1" applyFont="1" applyBorder="1"/>
    <xf numFmtId="6" fontId="15" fillId="0" borderId="21" xfId="0" applyNumberFormat="1" applyFont="1" applyBorder="1"/>
    <xf numFmtId="6" fontId="15" fillId="0" borderId="16" xfId="0" applyNumberFormat="1" applyFont="1" applyBorder="1"/>
    <xf numFmtId="169" fontId="17" fillId="22" borderId="23" xfId="0" applyNumberFormat="1" applyFont="1" applyFill="1" applyBorder="1" applyAlignment="1">
      <alignment horizontal="center" vertical="center" wrapText="1"/>
    </xf>
    <xf numFmtId="165" fontId="15" fillId="0" borderId="22" xfId="2" applyNumberFormat="1" applyFont="1" applyBorder="1"/>
    <xf numFmtId="165" fontId="16" fillId="22" borderId="18" xfId="2" applyNumberFormat="1" applyFont="1" applyFill="1" applyBorder="1"/>
    <xf numFmtId="3" fontId="15" fillId="0" borderId="21" xfId="0" applyNumberFormat="1" applyFont="1" applyBorder="1"/>
    <xf numFmtId="3" fontId="15" fillId="0" borderId="16" xfId="0" applyNumberFormat="1" applyFont="1" applyBorder="1"/>
    <xf numFmtId="165" fontId="15" fillId="0" borderId="22" xfId="0" applyNumberFormat="1" applyFont="1" applyFill="1" applyBorder="1"/>
    <xf numFmtId="0" fontId="21" fillId="21" borderId="18" xfId="0" applyFont="1" applyFill="1" applyBorder="1" applyProtection="1"/>
    <xf numFmtId="0" fontId="21" fillId="0" borderId="22" xfId="0" applyFont="1" applyBorder="1" applyProtection="1"/>
    <xf numFmtId="0" fontId="20" fillId="0" borderId="22" xfId="0" applyFont="1" applyBorder="1" applyProtection="1"/>
    <xf numFmtId="168" fontId="24" fillId="0" borderId="0" xfId="0" applyNumberFormat="1" applyFont="1" applyBorder="1" applyProtection="1"/>
    <xf numFmtId="168" fontId="25" fillId="0" borderId="0" xfId="0" applyNumberFormat="1" applyFont="1" applyBorder="1" applyProtection="1"/>
    <xf numFmtId="168" fontId="24" fillId="0" borderId="0" xfId="0" applyNumberFormat="1" applyFont="1" applyBorder="1" applyAlignment="1" applyProtection="1">
      <alignment horizontal="center" wrapText="1"/>
    </xf>
    <xf numFmtId="0" fontId="0" fillId="0" borderId="45" xfId="0" applyBorder="1"/>
    <xf numFmtId="0" fontId="0" fillId="0" borderId="11" xfId="0" applyBorder="1"/>
    <xf numFmtId="0" fontId="15" fillId="16" borderId="0" xfId="0" applyFont="1" applyFill="1"/>
    <xf numFmtId="49" fontId="23" fillId="0" borderId="0" xfId="3" applyNumberFormat="1" applyFont="1" applyBorder="1" applyAlignment="1">
      <alignment horizontal="left" wrapText="1"/>
    </xf>
    <xf numFmtId="49" fontId="26" fillId="0" borderId="0" xfId="3" applyNumberFormat="1" applyFont="1"/>
    <xf numFmtId="49" fontId="26" fillId="0" borderId="0" xfId="3" applyNumberFormat="1" applyFont="1" applyBorder="1"/>
    <xf numFmtId="49" fontId="23" fillId="0" borderId="27" xfId="3" applyNumberFormat="1" applyFont="1" applyFill="1" applyBorder="1" applyAlignment="1">
      <alignment horizontal="center" wrapText="1"/>
    </xf>
    <xf numFmtId="49" fontId="23" fillId="0" borderId="6" xfId="3" applyNumberFormat="1" applyFont="1" applyFill="1" applyBorder="1" applyAlignment="1">
      <alignment horizontal="center" wrapText="1"/>
    </xf>
    <xf numFmtId="49" fontId="23" fillId="0" borderId="28" xfId="3" applyNumberFormat="1" applyFont="1" applyFill="1" applyBorder="1" applyAlignment="1">
      <alignment horizontal="center" wrapText="1"/>
    </xf>
    <xf numFmtId="49" fontId="23" fillId="0" borderId="0" xfId="3" applyNumberFormat="1" applyFont="1" applyBorder="1"/>
    <xf numFmtId="49" fontId="23" fillId="0" borderId="29" xfId="3" applyNumberFormat="1" applyFont="1" applyFill="1" applyBorder="1" applyAlignment="1">
      <alignment horizontal="center" wrapText="1"/>
    </xf>
    <xf numFmtId="49" fontId="23" fillId="0" borderId="3" xfId="3" applyNumberFormat="1" applyFont="1" applyFill="1" applyBorder="1" applyAlignment="1">
      <alignment horizontal="center" wrapText="1"/>
    </xf>
    <xf numFmtId="49" fontId="23" fillId="0" borderId="35" xfId="3" applyNumberFormat="1" applyFont="1" applyFill="1" applyBorder="1" applyAlignment="1">
      <alignment horizontal="center" wrapText="1"/>
    </xf>
    <xf numFmtId="49" fontId="23" fillId="0" borderId="24" xfId="3" applyNumberFormat="1" applyFont="1" applyBorder="1"/>
    <xf numFmtId="3" fontId="26" fillId="6" borderId="10" xfId="3" applyNumberFormat="1" applyFont="1" applyFill="1" applyBorder="1" applyAlignment="1">
      <alignment horizontal="right"/>
    </xf>
    <xf numFmtId="3" fontId="26" fillId="6" borderId="25" xfId="3" applyNumberFormat="1" applyFont="1" applyFill="1" applyBorder="1" applyAlignment="1">
      <alignment horizontal="right"/>
    </xf>
    <xf numFmtId="3" fontId="26" fillId="6" borderId="26" xfId="3" applyNumberFormat="1" applyFont="1" applyFill="1" applyBorder="1" applyAlignment="1">
      <alignment horizontal="right"/>
    </xf>
    <xf numFmtId="0" fontId="16" fillId="0" borderId="0" xfId="0" applyFont="1" applyAlignment="1">
      <alignment horizontal="right"/>
    </xf>
    <xf numFmtId="49" fontId="23" fillId="0" borderId="30" xfId="3" applyNumberFormat="1" applyFont="1" applyBorder="1"/>
    <xf numFmtId="3" fontId="26" fillId="6" borderId="27" xfId="3" applyNumberFormat="1" applyFont="1" applyFill="1" applyBorder="1" applyAlignment="1">
      <alignment horizontal="right"/>
    </xf>
    <xf numFmtId="3" fontId="26" fillId="6" borderId="6" xfId="3" applyNumberFormat="1" applyFont="1" applyFill="1" applyBorder="1" applyAlignment="1">
      <alignment horizontal="right"/>
    </xf>
    <xf numFmtId="3" fontId="26" fillId="6" borderId="28" xfId="3" applyNumberFormat="1" applyFont="1" applyFill="1" applyBorder="1" applyAlignment="1">
      <alignment horizontal="right"/>
    </xf>
    <xf numFmtId="0" fontId="16" fillId="0" borderId="24" xfId="0" applyFont="1" applyBorder="1"/>
    <xf numFmtId="49" fontId="23" fillId="0" borderId="36" xfId="3" applyNumberFormat="1" applyFont="1" applyBorder="1"/>
    <xf numFmtId="3" fontId="26" fillId="6" borderId="29" xfId="3" applyNumberFormat="1" applyFont="1" applyFill="1" applyBorder="1" applyAlignment="1">
      <alignment horizontal="right"/>
    </xf>
    <xf numFmtId="3" fontId="26" fillId="6" borderId="3" xfId="3" applyNumberFormat="1" applyFont="1" applyFill="1" applyBorder="1" applyAlignment="1">
      <alignment horizontal="right"/>
    </xf>
    <xf numFmtId="3" fontId="26" fillId="6" borderId="35" xfId="3" applyNumberFormat="1" applyFont="1" applyFill="1" applyBorder="1" applyAlignment="1">
      <alignment horizontal="right"/>
    </xf>
    <xf numFmtId="164" fontId="23" fillId="0" borderId="0" xfId="3" applyNumberFormat="1" applyFont="1" applyAlignment="1">
      <alignment horizontal="left"/>
    </xf>
    <xf numFmtId="164" fontId="23" fillId="16" borderId="0" xfId="3" applyNumberFormat="1" applyFont="1" applyFill="1" applyAlignment="1">
      <alignment horizontal="left"/>
    </xf>
    <xf numFmtId="0" fontId="23" fillId="16" borderId="0" xfId="3" applyFont="1" applyFill="1" applyAlignment="1">
      <alignment wrapText="1"/>
    </xf>
    <xf numFmtId="0" fontId="15" fillId="0" borderId="45" xfId="0" applyFont="1" applyBorder="1"/>
    <xf numFmtId="0" fontId="15" fillId="0" borderId="41" xfId="0" applyFont="1" applyBorder="1"/>
    <xf numFmtId="0" fontId="15" fillId="0" borderId="20" xfId="0" applyFont="1" applyBorder="1"/>
    <xf numFmtId="49" fontId="23" fillId="0" borderId="53" xfId="3" applyNumberFormat="1" applyFont="1" applyBorder="1"/>
    <xf numFmtId="0" fontId="16" fillId="0" borderId="0" xfId="0" applyFont="1" applyBorder="1" applyAlignment="1">
      <alignment horizontal="right"/>
    </xf>
    <xf numFmtId="49" fontId="23" fillId="0" borderId="47" xfId="3" applyNumberFormat="1" applyFont="1" applyBorder="1"/>
    <xf numFmtId="49" fontId="23" fillId="0" borderId="54" xfId="3" applyNumberFormat="1" applyFont="1" applyBorder="1"/>
    <xf numFmtId="0" fontId="23" fillId="0" borderId="21" xfId="3" applyFont="1" applyFill="1" applyBorder="1" applyAlignment="1">
      <alignment wrapText="1"/>
    </xf>
    <xf numFmtId="0" fontId="23" fillId="0" borderId="0" xfId="3" applyFont="1" applyFill="1" applyBorder="1" applyAlignment="1">
      <alignment wrapText="1"/>
    </xf>
    <xf numFmtId="0" fontId="15" fillId="0" borderId="17" xfId="0" applyFont="1" applyBorder="1"/>
    <xf numFmtId="0" fontId="20" fillId="0" borderId="21" xfId="0" applyFont="1" applyBorder="1"/>
    <xf numFmtId="10" fontId="20" fillId="0" borderId="0" xfId="0" applyNumberFormat="1" applyFont="1" applyBorder="1"/>
    <xf numFmtId="0" fontId="20" fillId="0" borderId="20" xfId="0" applyFont="1" applyBorder="1"/>
    <xf numFmtId="10" fontId="20" fillId="0" borderId="0" xfId="0" applyNumberFormat="1" applyFont="1"/>
    <xf numFmtId="0" fontId="21" fillId="0" borderId="21" xfId="0" applyFont="1" applyBorder="1"/>
    <xf numFmtId="0" fontId="21" fillId="7" borderId="0" xfId="0" applyFont="1" applyFill="1" applyBorder="1"/>
    <xf numFmtId="0" fontId="20" fillId="7" borderId="0" xfId="0" applyFont="1" applyFill="1" applyBorder="1"/>
    <xf numFmtId="0" fontId="22" fillId="7" borderId="6" xfId="0" applyFont="1" applyFill="1" applyBorder="1" applyAlignment="1">
      <alignment horizontal="center"/>
    </xf>
    <xf numFmtId="0" fontId="22" fillId="7" borderId="31" xfId="0" quotePrefix="1" applyNumberFormat="1" applyFont="1" applyFill="1" applyBorder="1" applyAlignment="1">
      <alignment horizontal="center"/>
    </xf>
    <xf numFmtId="7" fontId="20" fillId="0" borderId="6" xfId="0" applyNumberFormat="1" applyFont="1" applyFill="1" applyBorder="1"/>
    <xf numFmtId="0" fontId="15" fillId="0" borderId="14" xfId="0" applyFont="1" applyBorder="1"/>
    <xf numFmtId="0" fontId="16" fillId="0" borderId="12" xfId="0" applyFont="1" applyBorder="1" applyAlignment="1">
      <alignment vertical="center"/>
    </xf>
    <xf numFmtId="0" fontId="16" fillId="0" borderId="11" xfId="0" applyFont="1" applyBorder="1" applyAlignment="1">
      <alignment vertical="center"/>
    </xf>
    <xf numFmtId="0" fontId="16" fillId="0" borderId="13" xfId="0" applyFont="1" applyBorder="1" applyAlignment="1">
      <alignment vertical="center"/>
    </xf>
    <xf numFmtId="0" fontId="15" fillId="0" borderId="13" xfId="0" applyFont="1" applyBorder="1"/>
    <xf numFmtId="0" fontId="3" fillId="0" borderId="0" xfId="0" applyFont="1" applyBorder="1" applyAlignment="1">
      <alignment horizontal="center"/>
    </xf>
    <xf numFmtId="49" fontId="23" fillId="0" borderId="38" xfId="3" applyNumberFormat="1" applyFont="1" applyFill="1" applyBorder="1" applyAlignment="1">
      <alignment horizontal="center" wrapText="1"/>
    </xf>
    <xf numFmtId="49" fontId="23" fillId="0" borderId="7" xfId="3" applyNumberFormat="1" applyFont="1" applyFill="1" applyBorder="1" applyAlignment="1">
      <alignment horizontal="center" wrapText="1"/>
    </xf>
    <xf numFmtId="49" fontId="23" fillId="0" borderId="39" xfId="3" applyNumberFormat="1" applyFont="1" applyFill="1" applyBorder="1" applyAlignment="1">
      <alignment horizontal="center" wrapText="1"/>
    </xf>
    <xf numFmtId="49" fontId="0" fillId="0" borderId="45" xfId="0" applyNumberFormat="1" applyBorder="1" applyAlignment="1">
      <alignment horizontal="center"/>
    </xf>
    <xf numFmtId="38" fontId="0" fillId="0" borderId="21" xfId="0" applyNumberFormat="1" applyBorder="1"/>
    <xf numFmtId="38" fontId="0" fillId="0" borderId="20" xfId="0" applyNumberFormat="1" applyBorder="1"/>
    <xf numFmtId="38" fontId="0" fillId="0" borderId="55" xfId="0" applyNumberFormat="1" applyBorder="1"/>
    <xf numFmtId="38" fontId="0" fillId="0" borderId="56" xfId="0" applyNumberFormat="1" applyBorder="1"/>
    <xf numFmtId="38" fontId="0" fillId="0" borderId="54" xfId="0" applyNumberFormat="1" applyBorder="1"/>
    <xf numFmtId="38" fontId="0" fillId="0" borderId="40" xfId="0" applyNumberFormat="1" applyBorder="1"/>
    <xf numFmtId="38" fontId="0" fillId="0" borderId="43" xfId="0" applyNumberFormat="1" applyBorder="1"/>
    <xf numFmtId="49" fontId="3" fillId="0" borderId="12" xfId="0" applyNumberFormat="1" applyFont="1" applyBorder="1"/>
    <xf numFmtId="49" fontId="0" fillId="0" borderId="13" xfId="0" applyNumberFormat="1" applyBorder="1" applyAlignment="1">
      <alignment horizontal="center"/>
    </xf>
    <xf numFmtId="0" fontId="3" fillId="0" borderId="21" xfId="0" applyFont="1" applyBorder="1" applyAlignment="1">
      <alignment horizontal="center" wrapText="1"/>
    </xf>
    <xf numFmtId="0" fontId="3" fillId="0" borderId="0" xfId="0" applyFont="1" applyBorder="1" applyAlignment="1">
      <alignment horizontal="center" wrapText="1"/>
    </xf>
    <xf numFmtId="0" fontId="3" fillId="0" borderId="20" xfId="0" applyFont="1" applyBorder="1" applyAlignment="1">
      <alignment horizontal="center" wrapText="1"/>
    </xf>
    <xf numFmtId="0" fontId="32" fillId="0" borderId="0" xfId="367" applyFont="1" applyAlignment="1">
      <alignment horizontal="left" vertical="center"/>
    </xf>
    <xf numFmtId="0" fontId="20" fillId="0" borderId="19" xfId="0" applyFont="1" applyBorder="1" applyProtection="1"/>
    <xf numFmtId="165" fontId="21" fillId="0" borderId="22" xfId="1" applyNumberFormat="1" applyFont="1" applyFill="1" applyBorder="1" applyProtection="1"/>
    <xf numFmtId="168" fontId="29" fillId="24" borderId="18" xfId="0" applyNumberFormat="1" applyFont="1" applyFill="1" applyBorder="1" applyAlignment="1">
      <alignment horizontal="center" vertical="center" wrapText="1"/>
    </xf>
    <xf numFmtId="168" fontId="24" fillId="0" borderId="2" xfId="0" applyNumberFormat="1" applyFont="1" applyBorder="1" applyAlignment="1" applyProtection="1">
      <alignment horizontal="left"/>
    </xf>
    <xf numFmtId="168" fontId="24" fillId="0" borderId="0" xfId="0" applyNumberFormat="1" applyFont="1" applyBorder="1" applyAlignment="1" applyProtection="1">
      <alignment horizontal="left"/>
    </xf>
    <xf numFmtId="168" fontId="33" fillId="0" borderId="0" xfId="0" applyNumberFormat="1" applyFont="1" applyBorder="1"/>
    <xf numFmtId="168" fontId="33" fillId="0" borderId="0" xfId="0" applyNumberFormat="1" applyFont="1" applyBorder="1" applyAlignment="1">
      <alignment horizontal="center"/>
    </xf>
    <xf numFmtId="168" fontId="33" fillId="0" borderId="0" xfId="0" applyNumberFormat="1" applyFont="1" applyBorder="1" applyAlignment="1">
      <alignment horizontal="right"/>
    </xf>
    <xf numFmtId="168" fontId="33" fillId="0" borderId="0" xfId="0" applyNumberFormat="1" applyFont="1" applyBorder="1" applyAlignment="1">
      <alignment vertical="center"/>
    </xf>
    <xf numFmtId="168" fontId="33" fillId="0" borderId="0" xfId="0" applyNumberFormat="1" applyFont="1"/>
    <xf numFmtId="168" fontId="33" fillId="0" borderId="0" xfId="0" applyNumberFormat="1" applyFont="1" applyBorder="1" applyAlignment="1"/>
    <xf numFmtId="168" fontId="33" fillId="0" borderId="0" xfId="0" applyNumberFormat="1" applyFont="1" applyAlignment="1">
      <alignment horizontal="center"/>
    </xf>
    <xf numFmtId="168" fontId="33" fillId="0" borderId="0" xfId="0" applyNumberFormat="1" applyFont="1" applyAlignment="1">
      <alignment horizontal="right"/>
    </xf>
    <xf numFmtId="168" fontId="25" fillId="0" borderId="0" xfId="0" applyNumberFormat="1" applyFont="1"/>
    <xf numFmtId="168" fontId="25" fillId="0" borderId="0" xfId="0" applyNumberFormat="1" applyFont="1" applyBorder="1"/>
    <xf numFmtId="168" fontId="25" fillId="0" borderId="0" xfId="1" applyNumberFormat="1" applyFont="1"/>
    <xf numFmtId="168" fontId="25" fillId="0" borderId="0" xfId="1" applyNumberFormat="1" applyFont="1" applyAlignment="1">
      <alignment horizontal="right"/>
    </xf>
    <xf numFmtId="168" fontId="34" fillId="0" borderId="0" xfId="3" applyNumberFormat="1" applyFont="1"/>
    <xf numFmtId="168" fontId="34" fillId="0" borderId="0" xfId="3" applyNumberFormat="1" applyFont="1" applyBorder="1"/>
    <xf numFmtId="168" fontId="24" fillId="0" borderId="0" xfId="0" applyNumberFormat="1" applyFont="1"/>
    <xf numFmtId="168" fontId="24" fillId="0" borderId="0" xfId="0" applyNumberFormat="1" applyFont="1" applyBorder="1"/>
    <xf numFmtId="168" fontId="31" fillId="0" borderId="0" xfId="0" applyNumberFormat="1" applyFont="1"/>
    <xf numFmtId="0" fontId="21" fillId="21" borderId="18" xfId="0" applyFont="1" applyFill="1" applyBorder="1" applyAlignment="1" applyProtection="1">
      <alignment horizontal="center" wrapText="1"/>
    </xf>
    <xf numFmtId="165" fontId="21" fillId="21" borderId="18" xfId="0" applyNumberFormat="1" applyFont="1" applyFill="1" applyBorder="1" applyAlignment="1" applyProtection="1">
      <alignment horizontal="center" wrapText="1"/>
    </xf>
    <xf numFmtId="165" fontId="21" fillId="21" borderId="18" xfId="1" applyNumberFormat="1" applyFont="1" applyFill="1" applyBorder="1" applyProtection="1"/>
    <xf numFmtId="0" fontId="17" fillId="19" borderId="18" xfId="0" applyFont="1" applyFill="1" applyBorder="1" applyAlignment="1">
      <alignment horizontal="center" vertical="center" wrapText="1"/>
    </xf>
    <xf numFmtId="0" fontId="33" fillId="0" borderId="0" xfId="0" applyFont="1"/>
    <xf numFmtId="0" fontId="18" fillId="2" borderId="12" xfId="0" applyFont="1" applyFill="1" applyBorder="1" applyAlignment="1">
      <alignment horizontal="center" vertical="center" wrapText="1"/>
    </xf>
    <xf numFmtId="0" fontId="18" fillId="2" borderId="18" xfId="0" applyFont="1" applyFill="1" applyBorder="1" applyAlignment="1">
      <alignment horizontal="center" vertical="center" wrapText="1"/>
    </xf>
    <xf numFmtId="6" fontId="33" fillId="10" borderId="13" xfId="0" applyNumberFormat="1" applyFont="1" applyFill="1" applyBorder="1" applyAlignment="1">
      <alignment horizontal="right"/>
    </xf>
    <xf numFmtId="0" fontId="18" fillId="0" borderId="0" xfId="0" applyFont="1" applyAlignment="1">
      <alignment horizontal="left" vertical="center" wrapText="1"/>
    </xf>
    <xf numFmtId="6" fontId="33" fillId="0" borderId="0" xfId="0" applyNumberFormat="1" applyFont="1" applyAlignment="1">
      <alignment horizontal="right"/>
    </xf>
    <xf numFmtId="0" fontId="18" fillId="13" borderId="18" xfId="0" applyFont="1" applyFill="1" applyBorder="1" applyAlignment="1">
      <alignment horizontal="center" vertical="center" wrapText="1"/>
    </xf>
    <xf numFmtId="6" fontId="33" fillId="4" borderId="13" xfId="0" applyNumberFormat="1" applyFont="1" applyFill="1" applyBorder="1" applyAlignment="1">
      <alignment horizontal="right" wrapText="1"/>
    </xf>
    <xf numFmtId="0" fontId="18" fillId="13" borderId="24" xfId="0" applyFont="1" applyFill="1" applyBorder="1" applyAlignment="1">
      <alignment horizontal="center" vertical="center" wrapText="1"/>
    </xf>
    <xf numFmtId="0" fontId="18" fillId="13" borderId="36" xfId="0" applyFont="1" applyFill="1" applyBorder="1" applyAlignment="1">
      <alignment horizontal="center" vertical="center" wrapText="1"/>
    </xf>
    <xf numFmtId="6" fontId="33" fillId="4" borderId="43" xfId="0" applyNumberFormat="1" applyFont="1" applyFill="1" applyBorder="1"/>
    <xf numFmtId="6" fontId="33" fillId="0" borderId="0" xfId="0" applyNumberFormat="1" applyFont="1"/>
    <xf numFmtId="0" fontId="18" fillId="12" borderId="23" xfId="0" applyFont="1" applyFill="1" applyBorder="1" applyAlignment="1">
      <alignment horizontal="center" vertical="center" wrapText="1"/>
    </xf>
    <xf numFmtId="6" fontId="33" fillId="11" borderId="41" xfId="0" applyNumberFormat="1" applyFont="1" applyFill="1" applyBorder="1" applyAlignment="1">
      <alignment horizontal="right"/>
    </xf>
    <xf numFmtId="0" fontId="18" fillId="12" borderId="24" xfId="0" applyFont="1" applyFill="1" applyBorder="1" applyAlignment="1">
      <alignment horizontal="center" vertical="center" wrapText="1"/>
    </xf>
    <xf numFmtId="0" fontId="18" fillId="12" borderId="36" xfId="0" applyFont="1" applyFill="1" applyBorder="1" applyAlignment="1">
      <alignment horizontal="center" vertical="center" wrapText="1"/>
    </xf>
    <xf numFmtId="6" fontId="33" fillId="11" borderId="43" xfId="0" applyNumberFormat="1" applyFont="1" applyFill="1" applyBorder="1" applyAlignment="1">
      <alignment horizontal="right"/>
    </xf>
    <xf numFmtId="0" fontId="35" fillId="0" borderId="0" xfId="0" applyFont="1"/>
    <xf numFmtId="0" fontId="31" fillId="0" borderId="0" xfId="0" applyFont="1"/>
    <xf numFmtId="10" fontId="31" fillId="0" borderId="0" xfId="0" applyNumberFormat="1" applyFont="1"/>
    <xf numFmtId="0" fontId="31" fillId="0" borderId="0" xfId="0" applyFont="1" applyFill="1"/>
    <xf numFmtId="38" fontId="31" fillId="14" borderId="0" xfId="0" applyNumberFormat="1" applyFont="1" applyFill="1"/>
    <xf numFmtId="6" fontId="31" fillId="0" borderId="0" xfId="0" applyNumberFormat="1" applyFont="1"/>
    <xf numFmtId="165" fontId="31" fillId="0" borderId="0" xfId="0" applyNumberFormat="1" applyFont="1" applyAlignment="1">
      <alignment horizontal="center"/>
    </xf>
    <xf numFmtId="0" fontId="31" fillId="0" borderId="0" xfId="0" applyFont="1" applyAlignment="1">
      <alignment horizontal="right"/>
    </xf>
    <xf numFmtId="0" fontId="31" fillId="14" borderId="0" xfId="0" applyFont="1" applyFill="1" applyBorder="1"/>
    <xf numFmtId="0" fontId="32" fillId="14" borderId="0" xfId="0" applyFont="1" applyFill="1" applyBorder="1" applyAlignment="1">
      <alignment horizontal="center" vertical="center"/>
    </xf>
    <xf numFmtId="0" fontId="31" fillId="0" borderId="0" xfId="0" applyFont="1" applyFill="1" applyBorder="1"/>
    <xf numFmtId="38" fontId="31" fillId="14" borderId="0" xfId="0" applyNumberFormat="1" applyFont="1" applyFill="1" applyBorder="1"/>
    <xf numFmtId="0" fontId="29" fillId="14" borderId="0" xfId="0" applyFont="1" applyFill="1" applyBorder="1" applyAlignment="1">
      <alignment horizontal="center" vertical="center" wrapText="1"/>
    </xf>
    <xf numFmtId="6" fontId="31" fillId="14" borderId="0" xfId="0" applyNumberFormat="1" applyFont="1" applyFill="1" applyBorder="1"/>
    <xf numFmtId="165" fontId="31" fillId="14" borderId="0" xfId="0" applyNumberFormat="1" applyFont="1" applyFill="1" applyBorder="1" applyAlignment="1">
      <alignment horizontal="center"/>
    </xf>
    <xf numFmtId="0" fontId="31" fillId="14" borderId="0" xfId="0" applyFont="1" applyFill="1" applyBorder="1" applyAlignment="1">
      <alignment horizontal="right"/>
    </xf>
    <xf numFmtId="0" fontId="31" fillId="14" borderId="0" xfId="0" applyFont="1" applyFill="1"/>
    <xf numFmtId="0" fontId="32" fillId="9" borderId="18" xfId="0" applyFont="1" applyFill="1" applyBorder="1" applyAlignment="1" applyProtection="1">
      <alignment horizontal="center" wrapText="1"/>
    </xf>
    <xf numFmtId="0" fontId="32" fillId="9" borderId="13" xfId="0" applyFont="1" applyFill="1" applyBorder="1" applyAlignment="1" applyProtection="1">
      <alignment horizontal="center" wrapText="1"/>
    </xf>
    <xf numFmtId="0" fontId="32" fillId="9" borderId="17" xfId="0" applyFont="1" applyFill="1" applyBorder="1" applyAlignment="1" applyProtection="1">
      <alignment horizontal="center" wrapText="1"/>
    </xf>
    <xf numFmtId="0" fontId="29" fillId="13" borderId="18" xfId="0" applyFont="1" applyFill="1" applyBorder="1" applyAlignment="1">
      <alignment horizontal="center" wrapText="1"/>
    </xf>
    <xf numFmtId="0" fontId="29" fillId="5" borderId="18" xfId="0" applyFont="1" applyFill="1" applyBorder="1" applyAlignment="1">
      <alignment horizontal="center"/>
    </xf>
    <xf numFmtId="0" fontId="29" fillId="5" borderId="13" xfId="0" applyFont="1" applyFill="1" applyBorder="1" applyAlignment="1">
      <alignment horizontal="center"/>
    </xf>
    <xf numFmtId="0" fontId="32" fillId="9" borderId="19" xfId="0" applyFont="1" applyFill="1" applyBorder="1" applyProtection="1"/>
    <xf numFmtId="6" fontId="32" fillId="9" borderId="18" xfId="1" applyNumberFormat="1" applyFont="1" applyFill="1" applyBorder="1" applyProtection="1"/>
    <xf numFmtId="165" fontId="29" fillId="5" borderId="19" xfId="0" applyNumberFormat="1" applyFont="1" applyFill="1" applyBorder="1"/>
    <xf numFmtId="6" fontId="29" fillId="5" borderId="18" xfId="0" applyNumberFormat="1" applyFont="1" applyFill="1" applyBorder="1"/>
    <xf numFmtId="0" fontId="35" fillId="0" borderId="22" xfId="0" applyFont="1" applyFill="1" applyBorder="1" applyProtection="1"/>
    <xf numFmtId="165" fontId="29" fillId="13" borderId="19" xfId="0" applyNumberFormat="1" applyFont="1" applyFill="1" applyBorder="1"/>
    <xf numFmtId="6" fontId="29" fillId="5" borderId="19" xfId="0" applyNumberFormat="1" applyFont="1" applyFill="1" applyBorder="1"/>
    <xf numFmtId="0" fontId="35" fillId="0" borderId="19" xfId="0" applyFont="1" applyFill="1" applyBorder="1" applyProtection="1"/>
    <xf numFmtId="0" fontId="32" fillId="9" borderId="16" xfId="0" applyFont="1" applyFill="1" applyBorder="1" applyProtection="1"/>
    <xf numFmtId="166" fontId="35" fillId="0" borderId="0" xfId="1" applyNumberFormat="1" applyFont="1"/>
    <xf numFmtId="10" fontId="35" fillId="0" borderId="0" xfId="1" applyNumberFormat="1" applyFont="1"/>
    <xf numFmtId="0" fontId="36" fillId="0" borderId="0" xfId="3" applyFont="1"/>
    <xf numFmtId="0" fontId="32" fillId="0" borderId="0" xfId="0" applyFont="1"/>
    <xf numFmtId="38" fontId="31" fillId="0" borderId="0" xfId="0" applyNumberFormat="1" applyFont="1"/>
    <xf numFmtId="6" fontId="35" fillId="0" borderId="22" xfId="1" applyNumberFormat="1" applyFont="1" applyFill="1" applyBorder="1" applyProtection="1"/>
    <xf numFmtId="0" fontId="32" fillId="9" borderId="18" xfId="0" applyFont="1" applyFill="1" applyBorder="1" applyProtection="1"/>
    <xf numFmtId="165" fontId="29" fillId="5" borderId="18" xfId="0" applyNumberFormat="1" applyFont="1" applyFill="1" applyBorder="1"/>
    <xf numFmtId="0" fontId="1" fillId="0" borderId="0" xfId="0" applyFont="1"/>
    <xf numFmtId="0" fontId="37" fillId="0" borderId="0" xfId="0" applyFont="1" applyAlignment="1">
      <alignment horizontal="center"/>
    </xf>
    <xf numFmtId="0" fontId="18" fillId="13" borderId="16" xfId="0" applyFont="1" applyFill="1" applyBorder="1" applyAlignment="1">
      <alignment wrapText="1"/>
    </xf>
    <xf numFmtId="168" fontId="33" fillId="18" borderId="19" xfId="0" applyNumberFormat="1" applyFont="1" applyFill="1" applyBorder="1"/>
    <xf numFmtId="0" fontId="18" fillId="17" borderId="12" xfId="0" applyFont="1" applyFill="1" applyBorder="1" applyAlignment="1">
      <alignment horizontal="left" wrapText="1"/>
    </xf>
    <xf numFmtId="168" fontId="33" fillId="15" borderId="18" xfId="0" applyNumberFormat="1" applyFont="1" applyFill="1" applyBorder="1"/>
    <xf numFmtId="0" fontId="18" fillId="17" borderId="18" xfId="0" applyFont="1" applyFill="1" applyBorder="1" applyAlignment="1">
      <alignment horizontal="center" vertical="center"/>
    </xf>
    <xf numFmtId="165" fontId="18" fillId="17" borderId="18" xfId="0" applyNumberFormat="1" applyFont="1" applyFill="1" applyBorder="1" applyAlignment="1">
      <alignment horizontal="center" vertical="center"/>
    </xf>
    <xf numFmtId="168" fontId="18" fillId="17" borderId="18" xfId="0" applyNumberFormat="1" applyFont="1" applyFill="1" applyBorder="1" applyAlignment="1">
      <alignment horizontal="center" vertical="center"/>
    </xf>
    <xf numFmtId="0" fontId="18" fillId="10" borderId="18" xfId="0" applyFont="1" applyFill="1" applyBorder="1"/>
    <xf numFmtId="165" fontId="33" fillId="10" borderId="18" xfId="0" applyNumberFormat="1" applyFont="1" applyFill="1" applyBorder="1"/>
    <xf numFmtId="168" fontId="33" fillId="10" borderId="12" xfId="0" applyNumberFormat="1" applyFont="1" applyFill="1" applyBorder="1"/>
    <xf numFmtId="0" fontId="18" fillId="10" borderId="23" xfId="0" applyFont="1" applyFill="1" applyBorder="1"/>
    <xf numFmtId="165" fontId="33" fillId="10" borderId="23" xfId="0" applyNumberFormat="1" applyFont="1" applyFill="1" applyBorder="1"/>
    <xf numFmtId="9" fontId="18" fillId="17" borderId="18" xfId="0" applyNumberFormat="1" applyFont="1" applyFill="1" applyBorder="1" applyAlignment="1">
      <alignment horizontal="center" vertical="center"/>
    </xf>
    <xf numFmtId="168" fontId="18" fillId="17" borderId="13" xfId="0" applyNumberFormat="1" applyFont="1" applyFill="1" applyBorder="1" applyAlignment="1">
      <alignment horizontal="center" vertical="center"/>
    </xf>
    <xf numFmtId="168" fontId="33" fillId="10" borderId="18" xfId="0" applyNumberFormat="1" applyFont="1" applyFill="1" applyBorder="1"/>
    <xf numFmtId="0" fontId="18" fillId="0" borderId="0" xfId="0" applyFont="1" applyAlignment="1">
      <alignment horizontal="center"/>
    </xf>
    <xf numFmtId="0" fontId="29" fillId="0" borderId="0" xfId="0" applyFont="1" applyAlignment="1"/>
    <xf numFmtId="10" fontId="15" fillId="6" borderId="14" xfId="0" applyNumberFormat="1" applyFont="1" applyFill="1" applyBorder="1" applyAlignment="1">
      <alignment horizontal="center" vertical="center"/>
    </xf>
    <xf numFmtId="49" fontId="0" fillId="0" borderId="18" xfId="0" applyNumberFormat="1" applyBorder="1" applyAlignment="1">
      <alignment horizontal="center" wrapText="1"/>
    </xf>
    <xf numFmtId="38" fontId="0" fillId="0" borderId="42" xfId="0" applyNumberFormat="1" applyBorder="1"/>
    <xf numFmtId="38" fontId="0" fillId="0" borderId="45" xfId="0" applyNumberFormat="1" applyBorder="1"/>
    <xf numFmtId="38" fontId="0" fillId="0" borderId="41" xfId="0" applyNumberFormat="1" applyBorder="1"/>
    <xf numFmtId="0" fontId="0" fillId="0" borderId="0" xfId="0" applyBorder="1"/>
    <xf numFmtId="49" fontId="0" fillId="0" borderId="0" xfId="0" applyNumberFormat="1" applyBorder="1" applyAlignment="1">
      <alignment horizontal="center"/>
    </xf>
    <xf numFmtId="49" fontId="0" fillId="0" borderId="21" xfId="0" applyNumberFormat="1" applyBorder="1"/>
    <xf numFmtId="0" fontId="0" fillId="0" borderId="14" xfId="0" applyBorder="1"/>
    <xf numFmtId="49" fontId="0" fillId="0" borderId="14" xfId="0" applyNumberFormat="1" applyBorder="1" applyAlignment="1">
      <alignment horizontal="center"/>
    </xf>
    <xf numFmtId="38" fontId="0" fillId="0" borderId="14" xfId="0" applyNumberFormat="1" applyBorder="1"/>
    <xf numFmtId="38" fontId="0" fillId="0" borderId="17" xfId="0" applyNumberFormat="1" applyBorder="1"/>
    <xf numFmtId="49" fontId="3" fillId="0" borderId="42" xfId="0" applyNumberFormat="1" applyFont="1" applyBorder="1" applyAlignment="1">
      <alignment wrapText="1"/>
    </xf>
    <xf numFmtId="0" fontId="3" fillId="0" borderId="45" xfId="0" applyFont="1" applyBorder="1" applyAlignment="1">
      <alignment wrapText="1"/>
    </xf>
    <xf numFmtId="49" fontId="3" fillId="0" borderId="41" xfId="0" applyNumberFormat="1" applyFont="1" applyBorder="1" applyAlignment="1">
      <alignment horizontal="center" wrapText="1"/>
    </xf>
    <xf numFmtId="49" fontId="0" fillId="0" borderId="12" xfId="0" applyNumberFormat="1" applyBorder="1" applyAlignment="1">
      <alignment horizontal="center" wrapText="1"/>
    </xf>
    <xf numFmtId="0" fontId="0" fillId="0" borderId="23" xfId="0" applyBorder="1"/>
    <xf numFmtId="0" fontId="0" fillId="0" borderId="22" xfId="0" applyBorder="1"/>
    <xf numFmtId="0" fontId="0" fillId="0" borderId="19" xfId="0" applyBorder="1"/>
    <xf numFmtId="49" fontId="0" fillId="0" borderId="41" xfId="0" applyNumberFormat="1" applyBorder="1" applyAlignment="1">
      <alignment horizontal="center"/>
    </xf>
    <xf numFmtId="49" fontId="0" fillId="0" borderId="20" xfId="0" applyNumberFormat="1" applyBorder="1" applyAlignment="1">
      <alignment horizontal="center"/>
    </xf>
    <xf numFmtId="49" fontId="0" fillId="0" borderId="17" xfId="0" applyNumberFormat="1" applyBorder="1" applyAlignment="1">
      <alignment horizontal="center"/>
    </xf>
    <xf numFmtId="0" fontId="0" fillId="0" borderId="18" xfId="0" applyBorder="1"/>
    <xf numFmtId="49" fontId="0" fillId="25" borderId="0" xfId="0" applyNumberFormat="1" applyFill="1"/>
    <xf numFmtId="0" fontId="0" fillId="25" borderId="0" xfId="0" applyFill="1"/>
    <xf numFmtId="49" fontId="0" fillId="25" borderId="0" xfId="0" applyNumberFormat="1" applyFill="1" applyAlignment="1">
      <alignment horizontal="center"/>
    </xf>
    <xf numFmtId="38" fontId="0" fillId="25" borderId="21" xfId="0" applyNumberFormat="1" applyFill="1" applyBorder="1"/>
    <xf numFmtId="38" fontId="0" fillId="25" borderId="0" xfId="0" applyNumberFormat="1" applyFill="1" applyBorder="1"/>
    <xf numFmtId="38" fontId="0" fillId="25" borderId="20" xfId="0" applyNumberFormat="1" applyFill="1" applyBorder="1"/>
    <xf numFmtId="38" fontId="0" fillId="25" borderId="0" xfId="0" applyNumberFormat="1" applyFill="1"/>
    <xf numFmtId="0" fontId="0" fillId="0" borderId="0" xfId="0" applyFill="1"/>
    <xf numFmtId="0" fontId="5" fillId="0" borderId="0" xfId="0" applyFont="1" applyFill="1"/>
    <xf numFmtId="49" fontId="0" fillId="0" borderId="22" xfId="0" applyNumberFormat="1" applyBorder="1"/>
    <xf numFmtId="0" fontId="0" fillId="0" borderId="42" xfId="0" applyBorder="1"/>
    <xf numFmtId="0" fontId="0" fillId="0" borderId="21" xfId="0" applyBorder="1"/>
    <xf numFmtId="0" fontId="0" fillId="0" borderId="16" xfId="0" applyBorder="1"/>
    <xf numFmtId="49" fontId="0" fillId="0" borderId="23" xfId="0" applyNumberFormat="1" applyBorder="1"/>
    <xf numFmtId="49" fontId="0" fillId="0" borderId="19" xfId="0" applyNumberFormat="1" applyBorder="1"/>
    <xf numFmtId="49" fontId="16" fillId="21" borderId="18" xfId="0" applyNumberFormat="1" applyFont="1" applyFill="1" applyBorder="1" applyAlignment="1">
      <alignment horizontal="center" vertical="center"/>
    </xf>
    <xf numFmtId="167" fontId="15" fillId="0" borderId="41" xfId="0" applyNumberFormat="1" applyFont="1" applyBorder="1"/>
    <xf numFmtId="167" fontId="15" fillId="0" borderId="20" xfId="0" applyNumberFormat="1" applyFont="1" applyBorder="1"/>
    <xf numFmtId="167" fontId="15" fillId="0" borderId="17" xfId="0" applyNumberFormat="1" applyFont="1" applyBorder="1"/>
    <xf numFmtId="3" fontId="17" fillId="22" borderId="23" xfId="0" applyNumberFormat="1" applyFont="1" applyFill="1" applyBorder="1" applyAlignment="1">
      <alignment horizontal="center" vertical="center" wrapText="1"/>
    </xf>
    <xf numFmtId="3" fontId="15" fillId="22" borderId="16" xfId="0" applyNumberFormat="1" applyFont="1" applyFill="1" applyBorder="1"/>
    <xf numFmtId="38" fontId="0" fillId="0" borderId="16" xfId="0" applyNumberFormat="1" applyBorder="1"/>
    <xf numFmtId="0" fontId="3" fillId="0" borderId="0" xfId="0" applyFont="1"/>
    <xf numFmtId="49" fontId="37" fillId="0" borderId="0" xfId="0" applyNumberFormat="1" applyFont="1"/>
    <xf numFmtId="0" fontId="37" fillId="0" borderId="0" xfId="0" applyFont="1"/>
    <xf numFmtId="168" fontId="20" fillId="0" borderId="22" xfId="367" applyNumberFormat="1" applyFont="1" applyBorder="1" applyAlignment="1">
      <alignment vertical="center"/>
    </xf>
    <xf numFmtId="0" fontId="23" fillId="23" borderId="18" xfId="367" applyFont="1" applyFill="1" applyBorder="1" applyAlignment="1">
      <alignment horizontal="center" vertical="center" wrapText="1"/>
    </xf>
    <xf numFmtId="0" fontId="23" fillId="20" borderId="18" xfId="367" applyFont="1" applyFill="1" applyBorder="1" applyAlignment="1">
      <alignment horizontal="center" vertical="center"/>
    </xf>
    <xf numFmtId="168" fontId="26" fillId="0" borderId="22" xfId="367" applyNumberFormat="1" applyFont="1" applyBorder="1" applyAlignment="1">
      <alignment vertical="center" wrapText="1"/>
    </xf>
    <xf numFmtId="168" fontId="26" fillId="7" borderId="18" xfId="367" applyNumberFormat="1" applyFont="1" applyFill="1" applyBorder="1" applyAlignment="1">
      <alignment vertical="center" wrapText="1"/>
    </xf>
    <xf numFmtId="168" fontId="26" fillId="2" borderId="18" xfId="367" applyNumberFormat="1" applyFont="1" applyFill="1" applyBorder="1" applyAlignment="1">
      <alignment vertical="center" wrapText="1"/>
    </xf>
    <xf numFmtId="168" fontId="20" fillId="20" borderId="18" xfId="367" applyNumberFormat="1" applyFont="1" applyFill="1" applyBorder="1" applyAlignment="1">
      <alignment horizontal="right" vertical="center"/>
    </xf>
    <xf numFmtId="0" fontId="3" fillId="0" borderId="23" xfId="0" applyFont="1" applyBorder="1" applyAlignment="1">
      <alignment horizontal="center" wrapText="1"/>
    </xf>
    <xf numFmtId="38" fontId="0" fillId="0" borderId="23" xfId="0" applyNumberFormat="1" applyBorder="1"/>
    <xf numFmtId="38" fontId="0" fillId="0" borderId="22" xfId="0" applyNumberFormat="1" applyBorder="1"/>
    <xf numFmtId="38" fontId="0" fillId="0" borderId="19" xfId="0" applyNumberFormat="1" applyBorder="1"/>
    <xf numFmtId="38" fontId="0" fillId="25" borderId="22" xfId="0" applyNumberFormat="1" applyFill="1" applyBorder="1"/>
    <xf numFmtId="0" fontId="3" fillId="0" borderId="18" xfId="0" applyFont="1" applyBorder="1" applyAlignment="1">
      <alignment horizontal="center" wrapText="1"/>
    </xf>
    <xf numFmtId="49" fontId="0" fillId="0" borderId="19" xfId="0" applyNumberFormat="1" applyBorder="1" applyAlignment="1">
      <alignment horizontal="center" wrapText="1"/>
    </xf>
    <xf numFmtId="49" fontId="0" fillId="0" borderId="42" xfId="0" applyNumberFormat="1" applyBorder="1"/>
    <xf numFmtId="49" fontId="0" fillId="0" borderId="16" xfId="0" applyNumberFormat="1" applyBorder="1"/>
    <xf numFmtId="49" fontId="0" fillId="0" borderId="16" xfId="0" applyNumberFormat="1" applyBorder="1" applyAlignment="1">
      <alignment horizontal="center" wrapText="1"/>
    </xf>
    <xf numFmtId="49" fontId="0" fillId="0" borderId="23" xfId="0" applyNumberFormat="1" applyBorder="1" applyAlignment="1">
      <alignment horizontal="center"/>
    </xf>
    <xf numFmtId="49" fontId="0" fillId="0" borderId="22" xfId="0" applyNumberFormat="1" applyBorder="1" applyAlignment="1">
      <alignment horizontal="center"/>
    </xf>
    <xf numFmtId="49" fontId="0" fillId="0" borderId="19" xfId="0" applyNumberFormat="1" applyBorder="1" applyAlignment="1">
      <alignment horizontal="center"/>
    </xf>
    <xf numFmtId="169" fontId="16" fillId="21" borderId="13" xfId="0" applyNumberFormat="1" applyFont="1" applyFill="1" applyBorder="1" applyAlignment="1">
      <alignment horizontal="center" vertical="center" wrapText="1"/>
    </xf>
    <xf numFmtId="169" fontId="18" fillId="21" borderId="18" xfId="0" applyNumberFormat="1" applyFont="1" applyFill="1" applyBorder="1" applyAlignment="1">
      <alignment horizontal="center" vertical="center" wrapText="1"/>
    </xf>
    <xf numFmtId="49" fontId="16" fillId="21" borderId="18" xfId="0" applyNumberFormat="1" applyFont="1" applyFill="1" applyBorder="1" applyAlignment="1">
      <alignment horizontal="center" wrapText="1"/>
    </xf>
    <xf numFmtId="49" fontId="16" fillId="21" borderId="23" xfId="0" applyNumberFormat="1" applyFont="1" applyFill="1" applyBorder="1" applyAlignment="1">
      <alignment horizontal="center" wrapText="1"/>
    </xf>
    <xf numFmtId="169" fontId="18" fillId="21" borderId="41" xfId="0" applyNumberFormat="1" applyFont="1" applyFill="1" applyBorder="1" applyAlignment="1">
      <alignment horizontal="center" vertical="center" wrapText="1"/>
    </xf>
    <xf numFmtId="0" fontId="0" fillId="0" borderId="20" xfId="0" applyBorder="1"/>
    <xf numFmtId="0" fontId="0" fillId="0" borderId="17" xfId="0" applyBorder="1"/>
    <xf numFmtId="168" fontId="20" fillId="0" borderId="22" xfId="367" applyNumberFormat="1" applyFont="1" applyBorder="1" applyAlignment="1">
      <alignment vertical="center" wrapText="1"/>
    </xf>
    <xf numFmtId="0" fontId="23" fillId="22" borderId="18" xfId="367" applyFont="1" applyFill="1" applyBorder="1" applyAlignment="1">
      <alignment horizontal="center" vertical="center" wrapText="1"/>
    </xf>
    <xf numFmtId="10" fontId="29" fillId="0" borderId="0" xfId="0" applyNumberFormat="1" applyFont="1" applyBorder="1" applyAlignment="1">
      <alignment horizontal="center"/>
    </xf>
    <xf numFmtId="0" fontId="15" fillId="21" borderId="18" xfId="0" applyFont="1" applyFill="1" applyBorder="1"/>
    <xf numFmtId="168" fontId="33" fillId="0" borderId="0" xfId="0" applyNumberFormat="1" applyFont="1" applyFill="1" applyBorder="1" applyAlignment="1">
      <alignment vertical="center"/>
    </xf>
    <xf numFmtId="168" fontId="28" fillId="0" borderId="0" xfId="0" applyNumberFormat="1" applyFont="1" applyFill="1" applyBorder="1" applyAlignment="1">
      <alignment horizontal="center" vertical="center"/>
    </xf>
    <xf numFmtId="168" fontId="33" fillId="0" borderId="0" xfId="0" applyNumberFormat="1" applyFont="1" applyFill="1"/>
    <xf numFmtId="49" fontId="44" fillId="0" borderId="0" xfId="0" applyNumberFormat="1" applyFont="1"/>
    <xf numFmtId="49" fontId="45" fillId="0" borderId="0" xfId="0" applyNumberFormat="1" applyFont="1"/>
    <xf numFmtId="49" fontId="40" fillId="0" borderId="0" xfId="0" applyNumberFormat="1" applyFont="1"/>
    <xf numFmtId="0" fontId="23" fillId="22" borderId="16" xfId="367" applyFont="1" applyFill="1" applyBorder="1" applyAlignment="1">
      <alignment horizontal="center" vertical="center" wrapText="1"/>
    </xf>
    <xf numFmtId="1" fontId="23" fillId="22" borderId="14" xfId="367" applyNumberFormat="1" applyFont="1" applyFill="1" applyBorder="1" applyAlignment="1">
      <alignment horizontal="center" vertical="center"/>
    </xf>
    <xf numFmtId="0" fontId="23" fillId="20" borderId="16" xfId="367" applyFont="1" applyFill="1" applyBorder="1" applyAlignment="1">
      <alignment horizontal="center" vertical="center" wrapText="1"/>
    </xf>
    <xf numFmtId="1" fontId="23" fillId="20" borderId="14" xfId="367" applyNumberFormat="1" applyFont="1" applyFill="1" applyBorder="1" applyAlignment="1">
      <alignment horizontal="center" vertical="center"/>
    </xf>
    <xf numFmtId="1" fontId="23" fillId="20" borderId="18" xfId="367" applyNumberFormat="1" applyFont="1" applyFill="1" applyBorder="1" applyAlignment="1">
      <alignment horizontal="center" vertical="center"/>
    </xf>
    <xf numFmtId="169" fontId="16" fillId="21" borderId="18" xfId="0" applyNumberFormat="1" applyFont="1" applyFill="1" applyBorder="1" applyAlignment="1">
      <alignment horizontal="center" vertical="center" wrapText="1"/>
    </xf>
    <xf numFmtId="0" fontId="44" fillId="0" borderId="0" xfId="0" applyFont="1"/>
    <xf numFmtId="0" fontId="45" fillId="0" borderId="0" xfId="0" applyFont="1"/>
    <xf numFmtId="166" fontId="44" fillId="0" borderId="0" xfId="1" applyNumberFormat="1" applyFont="1"/>
    <xf numFmtId="166" fontId="44" fillId="0" borderId="0" xfId="0" applyNumberFormat="1" applyFont="1"/>
    <xf numFmtId="49" fontId="44" fillId="0" borderId="6" xfId="0" applyNumberFormat="1" applyFont="1" applyFill="1" applyBorder="1" applyAlignment="1">
      <alignment horizontal="left"/>
    </xf>
    <xf numFmtId="49" fontId="44" fillId="0" borderId="6" xfId="0" applyNumberFormat="1" applyFont="1" applyFill="1" applyBorder="1"/>
    <xf numFmtId="0" fontId="44" fillId="0" borderId="6" xfId="0" applyFont="1" applyFill="1" applyBorder="1"/>
    <xf numFmtId="166" fontId="44" fillId="0" borderId="6" xfId="1" applyNumberFormat="1" applyFont="1" applyFill="1" applyBorder="1"/>
    <xf numFmtId="0" fontId="44" fillId="0" borderId="0" xfId="0" applyFont="1" applyFill="1"/>
    <xf numFmtId="49" fontId="44" fillId="0" borderId="6" xfId="365" applyNumberFormat="1" applyFont="1" applyFill="1" applyBorder="1"/>
    <xf numFmtId="166" fontId="44" fillId="0" borderId="0" xfId="1" applyNumberFormat="1" applyFont="1" applyFill="1" applyBorder="1"/>
    <xf numFmtId="168" fontId="29" fillId="0" borderId="0" xfId="0" applyNumberFormat="1" applyFont="1" applyFill="1" applyBorder="1" applyAlignment="1">
      <alignment horizontal="center" wrapText="1"/>
    </xf>
    <xf numFmtId="168" fontId="29" fillId="0" borderId="0" xfId="0" applyNumberFormat="1" applyFont="1" applyFill="1" applyBorder="1"/>
    <xf numFmtId="168" fontId="31" fillId="0" borderId="0" xfId="0" applyNumberFormat="1" applyFont="1" applyFill="1" applyBorder="1"/>
    <xf numFmtId="0" fontId="18" fillId="2" borderId="19" xfId="0" applyFont="1" applyFill="1" applyBorder="1" applyAlignment="1">
      <alignment horizontal="center" vertical="center" wrapText="1"/>
    </xf>
    <xf numFmtId="6" fontId="33" fillId="10" borderId="18" xfId="0" applyNumberFormat="1" applyFont="1" applyFill="1" applyBorder="1" applyAlignment="1">
      <alignment horizontal="right"/>
    </xf>
    <xf numFmtId="0" fontId="33" fillId="0" borderId="0" xfId="0" applyFont="1" applyBorder="1"/>
    <xf numFmtId="6" fontId="33" fillId="0" borderId="0" xfId="0" applyNumberFormat="1" applyFont="1" applyBorder="1"/>
    <xf numFmtId="0" fontId="42" fillId="0" borderId="0" xfId="0" applyFont="1"/>
    <xf numFmtId="0" fontId="43" fillId="0" borderId="0" xfId="0" applyFont="1"/>
    <xf numFmtId="168" fontId="1" fillId="0" borderId="0" xfId="0" applyNumberFormat="1" applyFont="1"/>
    <xf numFmtId="0" fontId="17" fillId="0" borderId="0" xfId="0" applyFont="1"/>
    <xf numFmtId="0" fontId="23" fillId="0" borderId="0" xfId="367" applyFont="1" applyAlignment="1">
      <alignment vertical="center"/>
    </xf>
    <xf numFmtId="49" fontId="16" fillId="0" borderId="0" xfId="0" applyNumberFormat="1" applyFont="1" applyBorder="1" applyAlignment="1"/>
    <xf numFmtId="49" fontId="0" fillId="0" borderId="0" xfId="0" applyNumberFormat="1" applyFill="1"/>
    <xf numFmtId="38" fontId="0" fillId="0" borderId="21" xfId="0" applyNumberFormat="1" applyFill="1" applyBorder="1"/>
    <xf numFmtId="38" fontId="0" fillId="0" borderId="0" xfId="0" applyNumberFormat="1" applyFill="1" applyBorder="1"/>
    <xf numFmtId="38" fontId="0" fillId="0" borderId="20" xfId="0" applyNumberFormat="1" applyFill="1" applyBorder="1"/>
    <xf numFmtId="38" fontId="15" fillId="0" borderId="19" xfId="0" applyNumberFormat="1" applyFont="1" applyBorder="1"/>
    <xf numFmtId="38" fontId="15" fillId="0" borderId="19" xfId="0" applyNumberFormat="1" applyFont="1" applyBorder="1"/>
    <xf numFmtId="38" fontId="15" fillId="0" borderId="19" xfId="0" applyNumberFormat="1" applyFont="1" applyBorder="1"/>
    <xf numFmtId="38" fontId="15" fillId="0" borderId="19" xfId="0" applyNumberFormat="1" applyFont="1" applyBorder="1"/>
    <xf numFmtId="38" fontId="15" fillId="0" borderId="19" xfId="0" applyNumberFormat="1" applyFont="1" applyBorder="1"/>
    <xf numFmtId="38" fontId="15" fillId="0" borderId="19" xfId="0" applyNumberFormat="1" applyFont="1" applyBorder="1"/>
    <xf numFmtId="6" fontId="31" fillId="0" borderId="0" xfId="0" applyNumberFormat="1" applyFont="1" applyFill="1" applyBorder="1"/>
    <xf numFmtId="0" fontId="19" fillId="0" borderId="22" xfId="0" applyFont="1" applyBorder="1"/>
    <xf numFmtId="168" fontId="32" fillId="24" borderId="18" xfId="1" applyNumberFormat="1" applyFont="1" applyFill="1" applyBorder="1" applyProtection="1"/>
    <xf numFmtId="168" fontId="32" fillId="9" borderId="18" xfId="1" applyNumberFormat="1" applyFont="1" applyFill="1" applyBorder="1" applyAlignment="1" applyProtection="1">
      <alignment horizontal="right"/>
    </xf>
    <xf numFmtId="168" fontId="32" fillId="9" borderId="11" xfId="2" applyNumberFormat="1" applyFont="1" applyFill="1" applyBorder="1" applyAlignment="1">
      <alignment horizontal="right" wrapText="1"/>
    </xf>
    <xf numFmtId="168" fontId="32" fillId="9" borderId="11" xfId="1" applyNumberFormat="1" applyFont="1" applyFill="1" applyBorder="1" applyAlignment="1" applyProtection="1">
      <alignment horizontal="right"/>
    </xf>
    <xf numFmtId="168" fontId="35" fillId="0" borderId="22" xfId="1" applyNumberFormat="1" applyFont="1" applyFill="1" applyBorder="1" applyProtection="1"/>
    <xf numFmtId="168" fontId="35" fillId="0" borderId="22" xfId="1" applyNumberFormat="1" applyFont="1" applyFill="1" applyBorder="1" applyAlignment="1" applyProtection="1">
      <alignment horizontal="right"/>
    </xf>
    <xf numFmtId="168" fontId="35" fillId="0" borderId="0" xfId="2" applyNumberFormat="1" applyFont="1" applyFill="1" applyBorder="1" applyAlignment="1">
      <alignment horizontal="right" wrapText="1"/>
    </xf>
    <xf numFmtId="168" fontId="35" fillId="0" borderId="0" xfId="1" applyNumberFormat="1" applyFont="1" applyFill="1" applyBorder="1" applyAlignment="1" applyProtection="1">
      <alignment horizontal="right"/>
    </xf>
    <xf numFmtId="168" fontId="35" fillId="0" borderId="0" xfId="0" applyNumberFormat="1" applyFont="1" applyFill="1" applyBorder="1" applyAlignment="1">
      <alignment horizontal="right" wrapText="1"/>
    </xf>
    <xf numFmtId="168" fontId="31" fillId="0" borderId="0" xfId="0" applyNumberFormat="1" applyFont="1" applyFill="1" applyBorder="1" applyAlignment="1">
      <alignment horizontal="right"/>
    </xf>
    <xf numFmtId="168" fontId="32" fillId="24" borderId="23" xfId="0" applyNumberFormat="1" applyFont="1" applyFill="1" applyBorder="1" applyAlignment="1" applyProtection="1">
      <alignment horizontal="center" wrapText="1"/>
    </xf>
    <xf numFmtId="168" fontId="32" fillId="9" borderId="46" xfId="0" applyNumberFormat="1" applyFont="1" applyFill="1" applyBorder="1" applyAlignment="1" applyProtection="1">
      <alignment horizontal="center" wrapText="1"/>
    </xf>
    <xf numFmtId="168" fontId="29" fillId="9" borderId="23" xfId="0" applyNumberFormat="1" applyFont="1" applyFill="1" applyBorder="1" applyAlignment="1">
      <alignment horizontal="center" wrapText="1"/>
    </xf>
    <xf numFmtId="168" fontId="32" fillId="9" borderId="23" xfId="0" applyNumberFormat="1" applyFont="1" applyFill="1" applyBorder="1" applyAlignment="1" applyProtection="1">
      <alignment horizontal="center" wrapText="1"/>
    </xf>
    <xf numFmtId="168" fontId="32" fillId="9" borderId="41" xfId="0" applyNumberFormat="1" applyFont="1" applyFill="1" applyBorder="1" applyAlignment="1" applyProtection="1">
      <alignment horizontal="center" wrapText="1"/>
    </xf>
    <xf numFmtId="168" fontId="32" fillId="9" borderId="52" xfId="0" applyNumberFormat="1" applyFont="1" applyFill="1" applyBorder="1" applyAlignment="1" applyProtection="1">
      <alignment horizontal="center" wrapText="1"/>
    </xf>
    <xf numFmtId="165" fontId="23" fillId="20" borderId="18" xfId="2" applyNumberFormat="1" applyFont="1" applyFill="1" applyBorder="1" applyAlignment="1">
      <alignment wrapText="1"/>
    </xf>
    <xf numFmtId="165" fontId="23" fillId="0" borderId="22" xfId="2" applyNumberFormat="1" applyFont="1" applyFill="1" applyBorder="1" applyAlignment="1">
      <alignment wrapText="1"/>
    </xf>
    <xf numFmtId="165" fontId="23" fillId="0" borderId="23" xfId="2" applyNumberFormat="1" applyFont="1" applyFill="1" applyBorder="1" applyAlignment="1">
      <alignment wrapText="1"/>
    </xf>
    <xf numFmtId="165" fontId="23" fillId="2" borderId="18" xfId="2" applyNumberFormat="1" applyFont="1" applyFill="1" applyBorder="1" applyAlignment="1">
      <alignment wrapText="1"/>
    </xf>
    <xf numFmtId="165" fontId="26" fillId="0" borderId="22" xfId="2" applyNumberFormat="1" applyFont="1" applyFill="1" applyBorder="1" applyAlignment="1">
      <alignment wrapText="1"/>
    </xf>
    <xf numFmtId="0" fontId="16" fillId="20" borderId="42" xfId="0" applyFont="1" applyFill="1" applyBorder="1"/>
    <xf numFmtId="165" fontId="23" fillId="20" borderId="23" xfId="2" applyNumberFormat="1" applyFont="1" applyFill="1" applyBorder="1" applyAlignment="1">
      <alignment wrapText="1"/>
    </xf>
    <xf numFmtId="168" fontId="16" fillId="20" borderId="41" xfId="0" applyNumberFormat="1" applyFont="1" applyFill="1" applyBorder="1"/>
    <xf numFmtId="0" fontId="16" fillId="20" borderId="16" xfId="0" applyFont="1" applyFill="1" applyBorder="1"/>
    <xf numFmtId="165" fontId="23" fillId="20" borderId="19" xfId="2" applyNumberFormat="1" applyFont="1" applyFill="1" applyBorder="1" applyAlignment="1">
      <alignment wrapText="1"/>
    </xf>
    <xf numFmtId="168" fontId="16" fillId="20" borderId="17" xfId="0" applyNumberFormat="1" applyFont="1" applyFill="1" applyBorder="1"/>
    <xf numFmtId="165" fontId="26" fillId="0" borderId="19" xfId="2" applyNumberFormat="1" applyFont="1" applyFill="1" applyBorder="1" applyAlignment="1">
      <alignment wrapText="1"/>
    </xf>
    <xf numFmtId="3" fontId="23" fillId="21" borderId="18" xfId="3" applyNumberFormat="1" applyFont="1" applyFill="1" applyBorder="1"/>
    <xf numFmtId="3" fontId="23" fillId="21" borderId="19" xfId="3" applyNumberFormat="1" applyFont="1" applyFill="1" applyBorder="1"/>
    <xf numFmtId="49" fontId="16" fillId="21" borderId="12" xfId="0" applyNumberFormat="1" applyFont="1" applyFill="1" applyBorder="1" applyAlignment="1">
      <alignment horizontal="center"/>
    </xf>
    <xf numFmtId="49" fontId="16" fillId="21" borderId="13" xfId="0" applyNumberFormat="1" applyFont="1" applyFill="1" applyBorder="1" applyAlignment="1">
      <alignment horizontal="center" wrapText="1"/>
    </xf>
    <xf numFmtId="49" fontId="16" fillId="21" borderId="42" xfId="0" applyNumberFormat="1" applyFont="1" applyFill="1" applyBorder="1" applyAlignment="1">
      <alignment horizontal="center"/>
    </xf>
    <xf numFmtId="0" fontId="26" fillId="0" borderId="23" xfId="3" applyFont="1" applyBorder="1" applyAlignment="1">
      <alignment wrapText="1"/>
    </xf>
    <xf numFmtId="0" fontId="26" fillId="0" borderId="0" xfId="3" applyFont="1" applyBorder="1" applyAlignment="1">
      <alignment wrapText="1"/>
    </xf>
    <xf numFmtId="0" fontId="26" fillId="0" borderId="21" xfId="3" applyFont="1" applyBorder="1" applyAlignment="1">
      <alignment wrapText="1"/>
    </xf>
    <xf numFmtId="0" fontId="26" fillId="0" borderId="22" xfId="3" applyFont="1" applyBorder="1" applyAlignment="1">
      <alignment wrapText="1"/>
    </xf>
    <xf numFmtId="3" fontId="26" fillId="0" borderId="20" xfId="3" applyNumberFormat="1" applyFont="1" applyFill="1" applyBorder="1" applyAlignment="1">
      <alignment wrapText="1"/>
    </xf>
    <xf numFmtId="0" fontId="47" fillId="0" borderId="0" xfId="0" applyFont="1"/>
    <xf numFmtId="168" fontId="35" fillId="0" borderId="22" xfId="0" applyNumberFormat="1" applyFont="1" applyBorder="1" applyProtection="1"/>
    <xf numFmtId="168" fontId="35" fillId="0" borderId="19" xfId="0" applyNumberFormat="1" applyFont="1" applyBorder="1" applyProtection="1"/>
    <xf numFmtId="168" fontId="32" fillId="21" borderId="18" xfId="0" applyNumberFormat="1" applyFont="1" applyFill="1" applyBorder="1" applyAlignment="1" applyProtection="1">
      <alignment horizontal="center" wrapText="1"/>
    </xf>
    <xf numFmtId="168" fontId="32" fillId="21" borderId="18" xfId="0" applyNumberFormat="1" applyFont="1" applyFill="1" applyBorder="1" applyProtection="1"/>
    <xf numFmtId="168" fontId="32" fillId="0" borderId="23" xfId="0" applyNumberFormat="1" applyFont="1" applyBorder="1" applyProtection="1"/>
    <xf numFmtId="6" fontId="31" fillId="0" borderId="23" xfId="0" applyNumberFormat="1" applyFont="1" applyFill="1" applyBorder="1"/>
    <xf numFmtId="165" fontId="31" fillId="0" borderId="22" xfId="0" applyNumberFormat="1" applyFont="1" applyFill="1" applyBorder="1"/>
    <xf numFmtId="6" fontId="31" fillId="0" borderId="22" xfId="0" applyNumberFormat="1" applyFont="1" applyFill="1" applyBorder="1"/>
    <xf numFmtId="165" fontId="31" fillId="0" borderId="19" xfId="0" applyNumberFormat="1" applyFont="1" applyFill="1" applyBorder="1"/>
    <xf numFmtId="6" fontId="31" fillId="0" borderId="19" xfId="0" applyNumberFormat="1" applyFont="1" applyFill="1" applyBorder="1"/>
    <xf numFmtId="0" fontId="18" fillId="16" borderId="22" xfId="0" applyFont="1" applyFill="1" applyBorder="1" applyAlignment="1">
      <alignment horizontal="center" vertical="center" wrapText="1"/>
    </xf>
    <xf numFmtId="0" fontId="18" fillId="16" borderId="19" xfId="0" applyFont="1" applyFill="1" applyBorder="1" applyAlignment="1">
      <alignment horizontal="center" vertical="center" wrapText="1"/>
    </xf>
    <xf numFmtId="6" fontId="33" fillId="16" borderId="18" xfId="0" applyNumberFormat="1" applyFont="1" applyFill="1" applyBorder="1" applyAlignment="1">
      <alignment horizontal="right"/>
    </xf>
    <xf numFmtId="38" fontId="15" fillId="0" borderId="19" xfId="0" applyNumberFormat="1" applyFont="1" applyBorder="1"/>
    <xf numFmtId="38" fontId="15" fillId="0" borderId="19" xfId="0" applyNumberFormat="1" applyFont="1" applyBorder="1"/>
    <xf numFmtId="38" fontId="15" fillId="0" borderId="19" xfId="0" applyNumberFormat="1" applyFont="1" applyBorder="1"/>
    <xf numFmtId="0" fontId="16" fillId="21" borderId="18" xfId="0" applyFont="1" applyFill="1" applyBorder="1" applyAlignment="1"/>
    <xf numFmtId="0" fontId="29" fillId="2" borderId="18" xfId="0" applyFont="1" applyFill="1" applyBorder="1" applyAlignment="1">
      <alignment horizontal="center" vertical="center" wrapText="1"/>
    </xf>
    <xf numFmtId="168" fontId="31" fillId="0" borderId="0" xfId="0" applyNumberFormat="1" applyFont="1" applyAlignment="1"/>
    <xf numFmtId="168" fontId="33" fillId="0" borderId="0" xfId="0" applyNumberFormat="1" applyFont="1" applyAlignment="1"/>
    <xf numFmtId="170" fontId="33" fillId="0" borderId="0" xfId="0" applyNumberFormat="1" applyFont="1"/>
    <xf numFmtId="9" fontId="33" fillId="0" borderId="0" xfId="2" applyFont="1"/>
    <xf numFmtId="171" fontId="1" fillId="0" borderId="0" xfId="2" applyNumberFormat="1" applyFont="1"/>
    <xf numFmtId="0" fontId="19" fillId="0" borderId="0" xfId="0" applyFont="1" applyFill="1" applyBorder="1"/>
    <xf numFmtId="0" fontId="17" fillId="0" borderId="0" xfId="0" applyFont="1" applyFill="1" applyBorder="1" applyAlignment="1">
      <alignment horizontal="center" vertical="center" wrapText="1"/>
    </xf>
    <xf numFmtId="165" fontId="33" fillId="0" borderId="0" xfId="0" applyNumberFormat="1" applyFont="1"/>
    <xf numFmtId="0" fontId="20" fillId="0" borderId="0" xfId="0" applyFont="1" applyFill="1" applyBorder="1"/>
    <xf numFmtId="10" fontId="20" fillId="0" borderId="0" xfId="0" applyNumberFormat="1" applyFont="1" applyFill="1" applyBorder="1"/>
    <xf numFmtId="0" fontId="21" fillId="0" borderId="0" xfId="0" applyFont="1" applyFill="1" applyBorder="1"/>
    <xf numFmtId="0" fontId="22" fillId="0" borderId="0" xfId="0" applyFont="1" applyFill="1" applyBorder="1" applyAlignment="1">
      <alignment horizontal="center"/>
    </xf>
    <xf numFmtId="0" fontId="22" fillId="0" borderId="0" xfId="0" quotePrefix="1" applyNumberFormat="1" applyFont="1" applyFill="1" applyBorder="1" applyAlignment="1">
      <alignment horizontal="center"/>
    </xf>
    <xf numFmtId="7" fontId="20" fillId="0" borderId="0" xfId="0" applyNumberFormat="1" applyFont="1" applyFill="1" applyBorder="1"/>
    <xf numFmtId="3" fontId="26" fillId="0" borderId="10" xfId="3" applyNumberFormat="1" applyFont="1" applyFill="1" applyBorder="1" applyAlignment="1">
      <alignment horizontal="right"/>
    </xf>
    <xf numFmtId="164" fontId="23" fillId="0" borderId="0" xfId="3" applyNumberFormat="1" applyFont="1" applyFill="1" applyAlignment="1">
      <alignment horizontal="left"/>
    </xf>
    <xf numFmtId="49" fontId="23" fillId="0" borderId="24" xfId="3" applyNumberFormat="1" applyFont="1" applyFill="1" applyBorder="1"/>
    <xf numFmtId="49" fontId="23" fillId="0" borderId="30" xfId="3" applyNumberFormat="1" applyFont="1" applyFill="1" applyBorder="1"/>
    <xf numFmtId="49" fontId="23" fillId="0" borderId="36" xfId="3" applyNumberFormat="1" applyFont="1" applyFill="1" applyBorder="1"/>
    <xf numFmtId="49" fontId="26" fillId="0" borderId="0" xfId="3" applyNumberFormat="1" applyFont="1" applyFill="1"/>
    <xf numFmtId="49" fontId="26" fillId="0" borderId="0" xfId="3" applyNumberFormat="1" applyFont="1" applyFill="1" applyBorder="1"/>
    <xf numFmtId="49" fontId="23" fillId="0" borderId="0" xfId="3" applyNumberFormat="1" applyFont="1" applyFill="1" applyBorder="1"/>
    <xf numFmtId="49" fontId="23" fillId="0" borderId="53" xfId="3" applyNumberFormat="1" applyFont="1" applyFill="1" applyBorder="1"/>
    <xf numFmtId="49" fontId="23" fillId="0" borderId="47" xfId="3" applyNumberFormat="1" applyFont="1" applyFill="1" applyBorder="1"/>
    <xf numFmtId="49" fontId="23" fillId="0" borderId="54" xfId="3" applyNumberFormat="1" applyFont="1" applyFill="1" applyBorder="1"/>
    <xf numFmtId="49" fontId="26" fillId="0" borderId="22" xfId="3" applyNumberFormat="1" applyFont="1" applyBorder="1"/>
    <xf numFmtId="49" fontId="23" fillId="0" borderId="22" xfId="3" applyNumberFormat="1" applyFont="1" applyBorder="1"/>
    <xf numFmtId="164" fontId="23" fillId="0" borderId="22" xfId="3" applyNumberFormat="1" applyFont="1" applyFill="1" applyBorder="1" applyAlignment="1">
      <alignment horizontal="left"/>
    </xf>
    <xf numFmtId="3" fontId="26" fillId="0" borderId="24" xfId="3" applyNumberFormat="1" applyFont="1" applyFill="1" applyBorder="1" applyAlignment="1">
      <alignment horizontal="right"/>
    </xf>
    <xf numFmtId="0" fontId="23" fillId="16" borderId="16" xfId="3" applyFont="1" applyFill="1" applyBorder="1" applyAlignment="1">
      <alignment wrapText="1"/>
    </xf>
    <xf numFmtId="0" fontId="23" fillId="16" borderId="14" xfId="3" applyFont="1" applyFill="1" applyBorder="1" applyAlignment="1">
      <alignment wrapText="1"/>
    </xf>
    <xf numFmtId="0" fontId="15" fillId="16" borderId="14" xfId="0" applyFont="1" applyFill="1" applyBorder="1"/>
    <xf numFmtId="0" fontId="15" fillId="16" borderId="17" xfId="0" applyFont="1" applyFill="1" applyBorder="1"/>
    <xf numFmtId="0" fontId="15" fillId="0" borderId="20" xfId="0" applyFont="1" applyFill="1" applyBorder="1"/>
    <xf numFmtId="3" fontId="26" fillId="0" borderId="8" xfId="3" applyNumberFormat="1" applyFont="1" applyFill="1" applyBorder="1" applyAlignment="1">
      <alignment horizontal="right"/>
    </xf>
    <xf numFmtId="3" fontId="26" fillId="0" borderId="18" xfId="3" applyNumberFormat="1" applyFont="1" applyFill="1" applyBorder="1" applyAlignment="1">
      <alignment horizontal="right"/>
    </xf>
    <xf numFmtId="49" fontId="26" fillId="0" borderId="42" xfId="3" applyNumberFormat="1" applyFont="1" applyBorder="1"/>
    <xf numFmtId="49" fontId="26" fillId="0" borderId="21" xfId="3" applyNumberFormat="1" applyFont="1" applyBorder="1"/>
    <xf numFmtId="49" fontId="23" fillId="0" borderId="21" xfId="3" applyNumberFormat="1" applyFont="1" applyBorder="1"/>
    <xf numFmtId="49" fontId="23" fillId="10" borderId="0" xfId="3" applyNumberFormat="1" applyFont="1" applyFill="1" applyBorder="1" applyAlignment="1">
      <alignment horizontal="left" wrapText="1"/>
    </xf>
    <xf numFmtId="49" fontId="23" fillId="10" borderId="18" xfId="3" applyNumberFormat="1" applyFont="1" applyFill="1" applyBorder="1" applyAlignment="1">
      <alignment horizontal="left" wrapText="1"/>
    </xf>
    <xf numFmtId="0" fontId="16" fillId="10" borderId="24" xfId="0" applyFont="1" applyFill="1" applyBorder="1"/>
    <xf numFmtId="3" fontId="15" fillId="10" borderId="36" xfId="0" applyNumberFormat="1" applyFont="1" applyFill="1" applyBorder="1"/>
    <xf numFmtId="0" fontId="16" fillId="10" borderId="6" xfId="0" applyFont="1" applyFill="1" applyBorder="1"/>
    <xf numFmtId="3" fontId="15" fillId="10" borderId="6" xfId="0" applyNumberFormat="1" applyFont="1" applyFill="1" applyBorder="1"/>
    <xf numFmtId="0" fontId="16" fillId="22" borderId="41"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1" fillId="8" borderId="9" xfId="0" applyFont="1" applyFill="1" applyBorder="1" applyAlignment="1">
      <alignment horizontal="center" vertical="center"/>
    </xf>
    <xf numFmtId="6" fontId="21" fillId="2" borderId="12" xfId="1" applyNumberFormat="1" applyFont="1" applyFill="1" applyBorder="1" applyProtection="1"/>
    <xf numFmtId="6" fontId="21" fillId="3" borderId="21" xfId="1" applyNumberFormat="1" applyFont="1" applyFill="1" applyBorder="1" applyProtection="1"/>
    <xf numFmtId="6" fontId="21" fillId="21" borderId="12" xfId="1" applyNumberFormat="1" applyFont="1" applyFill="1" applyBorder="1" applyProtection="1"/>
    <xf numFmtId="0" fontId="21" fillId="21" borderId="23" xfId="0" applyFont="1" applyFill="1" applyBorder="1" applyAlignment="1" applyProtection="1">
      <alignment horizontal="center" vertical="center" wrapText="1"/>
    </xf>
    <xf numFmtId="0" fontId="16" fillId="22" borderId="23" xfId="0" applyFont="1" applyFill="1" applyBorder="1" applyAlignment="1">
      <alignment horizontal="center" vertical="center" wrapText="1"/>
    </xf>
    <xf numFmtId="3" fontId="23" fillId="22" borderId="23" xfId="3" applyNumberFormat="1" applyFont="1" applyFill="1" applyBorder="1" applyAlignment="1">
      <alignment horizontal="center" vertical="center" wrapText="1"/>
    </xf>
    <xf numFmtId="0" fontId="16" fillId="2" borderId="23" xfId="0" applyFont="1" applyFill="1" applyBorder="1" applyAlignment="1">
      <alignment horizontal="center" vertical="center" wrapText="1"/>
    </xf>
    <xf numFmtId="3" fontId="23" fillId="2" borderId="23" xfId="3" applyNumberFormat="1" applyFont="1" applyFill="1" applyBorder="1" applyAlignment="1">
      <alignment horizontal="center" vertical="center" wrapText="1"/>
    </xf>
    <xf numFmtId="0" fontId="21"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68" fontId="20" fillId="0" borderId="0" xfId="0" quotePrefix="1" applyNumberFormat="1" applyFont="1" applyFill="1" applyBorder="1" applyAlignment="1"/>
    <xf numFmtId="168" fontId="22" fillId="0" borderId="0" xfId="0" applyNumberFormat="1" applyFont="1" applyFill="1" applyBorder="1" applyAlignment="1"/>
    <xf numFmtId="3" fontId="22" fillId="8" borderId="6" xfId="0" quotePrefix="1" applyNumberFormat="1" applyFont="1" applyFill="1" applyBorder="1" applyAlignment="1">
      <alignment horizontal="center"/>
    </xf>
    <xf numFmtId="3" fontId="22" fillId="8" borderId="6" xfId="0" applyNumberFormat="1" applyFont="1" applyFill="1" applyBorder="1" applyAlignment="1">
      <alignment horizontal="center"/>
    </xf>
    <xf numFmtId="3" fontId="22" fillId="8" borderId="28" xfId="0" applyNumberFormat="1" applyFont="1" applyFill="1" applyBorder="1" applyAlignment="1">
      <alignment horizontal="center"/>
    </xf>
    <xf numFmtId="37" fontId="22" fillId="8" borderId="35" xfId="0" applyNumberFormat="1" applyFont="1" applyFill="1" applyBorder="1" applyAlignment="1"/>
    <xf numFmtId="37" fontId="22" fillId="8" borderId="14" xfId="0" applyNumberFormat="1" applyFont="1" applyFill="1" applyBorder="1" applyAlignment="1"/>
    <xf numFmtId="0" fontId="21" fillId="8" borderId="27" xfId="0" applyFont="1" applyFill="1" applyBorder="1" applyAlignment="1">
      <alignment horizontal="center" vertical="center"/>
    </xf>
    <xf numFmtId="0" fontId="21" fillId="8" borderId="27" xfId="0" quotePrefix="1" applyNumberFormat="1" applyFont="1" applyFill="1" applyBorder="1" applyAlignment="1">
      <alignment horizontal="center" vertical="center"/>
    </xf>
    <xf numFmtId="0" fontId="21" fillId="0" borderId="0" xfId="3" applyFont="1"/>
    <xf numFmtId="0" fontId="23" fillId="23" borderId="19" xfId="367" applyFont="1" applyFill="1" applyBorder="1" applyAlignment="1">
      <alignment horizontal="center" vertical="center" wrapText="1"/>
    </xf>
    <xf numFmtId="0" fontId="23" fillId="23" borderId="22" xfId="367" applyFont="1" applyFill="1" applyBorder="1" applyAlignment="1">
      <alignment horizontal="center" vertical="center" wrapText="1"/>
    </xf>
    <xf numFmtId="1" fontId="23" fillId="23" borderId="22" xfId="367" applyNumberFormat="1" applyFont="1" applyFill="1" applyBorder="1" applyAlignment="1">
      <alignment horizontal="center" vertical="center"/>
    </xf>
    <xf numFmtId="1" fontId="23" fillId="22" borderId="19" xfId="367" applyNumberFormat="1" applyFont="1" applyFill="1" applyBorder="1" applyAlignment="1">
      <alignment horizontal="center" vertical="center"/>
    </xf>
    <xf numFmtId="0" fontId="23" fillId="22" borderId="19" xfId="367" applyFont="1" applyFill="1" applyBorder="1" applyAlignment="1">
      <alignment horizontal="center" vertical="center" wrapText="1"/>
    </xf>
    <xf numFmtId="168" fontId="20" fillId="0" borderId="23" xfId="367" applyNumberFormat="1" applyFont="1" applyBorder="1" applyAlignment="1">
      <alignment vertical="center"/>
    </xf>
    <xf numFmtId="168" fontId="20" fillId="0" borderId="19" xfId="367" applyNumberFormat="1" applyFont="1" applyBorder="1" applyAlignment="1">
      <alignment vertical="center"/>
    </xf>
    <xf numFmtId="168" fontId="33" fillId="0" borderId="0" xfId="0" applyNumberFormat="1" applyFont="1" applyFill="1" applyBorder="1" applyAlignment="1">
      <alignment horizontal="right"/>
    </xf>
    <xf numFmtId="168" fontId="33" fillId="0" borderId="0" xfId="0" applyNumberFormat="1" applyFont="1" applyFill="1" applyBorder="1" applyAlignment="1"/>
    <xf numFmtId="168" fontId="32" fillId="0" borderId="0" xfId="0" applyNumberFormat="1" applyFont="1" applyFill="1" applyBorder="1" applyAlignment="1" applyProtection="1">
      <alignment horizontal="center" wrapText="1"/>
    </xf>
    <xf numFmtId="168" fontId="32" fillId="0" borderId="0" xfId="1" applyNumberFormat="1" applyFont="1" applyFill="1" applyBorder="1" applyAlignment="1" applyProtection="1">
      <alignment horizontal="right"/>
    </xf>
    <xf numFmtId="168" fontId="25" fillId="0" borderId="0" xfId="1" applyNumberFormat="1" applyFont="1" applyFill="1" applyBorder="1" applyAlignment="1">
      <alignment horizontal="right"/>
    </xf>
    <xf numFmtId="168" fontId="33" fillId="0" borderId="0" xfId="0" applyNumberFormat="1" applyFont="1" applyFill="1" applyBorder="1"/>
    <xf numFmtId="168" fontId="33" fillId="0" borderId="21" xfId="0" applyNumberFormat="1" applyFont="1" applyBorder="1" applyAlignment="1">
      <alignment horizontal="right"/>
    </xf>
    <xf numFmtId="168" fontId="33" fillId="0" borderId="20" xfId="0" applyNumberFormat="1" applyFont="1" applyBorder="1" applyAlignment="1">
      <alignment horizontal="right"/>
    </xf>
    <xf numFmtId="168" fontId="32" fillId="9" borderId="12" xfId="1" applyNumberFormat="1" applyFont="1" applyFill="1" applyBorder="1" applyAlignment="1" applyProtection="1">
      <alignment horizontal="right"/>
    </xf>
    <xf numFmtId="168" fontId="35" fillId="0" borderId="21" xfId="1" applyNumberFormat="1" applyFont="1" applyFill="1" applyBorder="1" applyAlignment="1" applyProtection="1">
      <alignment horizontal="right"/>
    </xf>
    <xf numFmtId="9" fontId="0" fillId="0" borderId="0" xfId="2" applyFont="1"/>
    <xf numFmtId="6" fontId="15" fillId="0" borderId="0" xfId="0" applyNumberFormat="1" applyFont="1" applyFill="1"/>
    <xf numFmtId="0" fontId="45" fillId="0" borderId="0" xfId="0" applyFont="1" applyFill="1"/>
    <xf numFmtId="0" fontId="23" fillId="0" borderId="0" xfId="367" applyFont="1" applyFill="1" applyAlignment="1">
      <alignment horizontal="left" vertical="center"/>
    </xf>
    <xf numFmtId="3" fontId="15" fillId="0" borderId="0" xfId="0" applyNumberFormat="1" applyFont="1" applyFill="1"/>
    <xf numFmtId="0" fontId="32" fillId="0" borderId="22" xfId="0" applyFont="1" applyFill="1" applyBorder="1" applyProtection="1"/>
    <xf numFmtId="6" fontId="32" fillId="0" borderId="23" xfId="1" applyNumberFormat="1" applyFont="1" applyFill="1" applyBorder="1" applyProtection="1"/>
    <xf numFmtId="6" fontId="29" fillId="0" borderId="22" xfId="0" applyNumberFormat="1" applyFont="1" applyFill="1" applyBorder="1"/>
    <xf numFmtId="165" fontId="29" fillId="13" borderId="23" xfId="0" applyNumberFormat="1" applyFont="1" applyFill="1" applyBorder="1"/>
    <xf numFmtId="6" fontId="29" fillId="13" borderId="23" xfId="0" applyNumberFormat="1" applyFont="1" applyFill="1" applyBorder="1"/>
    <xf numFmtId="6" fontId="31" fillId="0" borderId="41" xfId="0" applyNumberFormat="1" applyFont="1" applyFill="1" applyBorder="1"/>
    <xf numFmtId="6" fontId="31" fillId="0" borderId="20" xfId="0" applyNumberFormat="1" applyFont="1" applyFill="1" applyBorder="1"/>
    <xf numFmtId="6" fontId="31" fillId="0" borderId="17" xfId="0" applyNumberFormat="1" applyFont="1" applyFill="1" applyBorder="1"/>
    <xf numFmtId="6" fontId="29" fillId="13" borderId="41" xfId="0" applyNumberFormat="1" applyFont="1" applyFill="1" applyBorder="1"/>
    <xf numFmtId="6" fontId="29" fillId="13" borderId="17" xfId="0" applyNumberFormat="1" applyFont="1" applyFill="1" applyBorder="1"/>
    <xf numFmtId="165" fontId="29" fillId="13" borderId="42" xfId="0" applyNumberFormat="1" applyFont="1" applyFill="1" applyBorder="1"/>
    <xf numFmtId="6" fontId="29" fillId="13" borderId="20" xfId="0" applyNumberFormat="1" applyFont="1" applyFill="1" applyBorder="1"/>
    <xf numFmtId="6" fontId="29" fillId="0" borderId="20" xfId="0" applyNumberFormat="1" applyFont="1" applyFill="1" applyBorder="1"/>
    <xf numFmtId="6" fontId="29" fillId="5" borderId="13" xfId="0" applyNumberFormat="1" applyFont="1" applyFill="1" applyBorder="1"/>
    <xf numFmtId="6" fontId="32" fillId="0" borderId="22" xfId="1" applyNumberFormat="1" applyFont="1" applyFill="1" applyBorder="1" applyProtection="1"/>
    <xf numFmtId="169" fontId="16" fillId="21" borderId="19" xfId="0" applyNumberFormat="1" applyFont="1" applyFill="1" applyBorder="1" applyAlignment="1">
      <alignment horizontal="center" vertical="center" wrapText="1"/>
    </xf>
    <xf numFmtId="169" fontId="16" fillId="21" borderId="17" xfId="0" applyNumberFormat="1" applyFont="1" applyFill="1" applyBorder="1" applyAlignment="1">
      <alignment horizontal="center" vertical="center" wrapText="1"/>
    </xf>
    <xf numFmtId="169" fontId="15" fillId="0" borderId="42" xfId="0" applyNumberFormat="1" applyFont="1" applyFill="1" applyBorder="1"/>
    <xf numFmtId="169" fontId="15" fillId="0" borderId="45" xfId="0" applyNumberFormat="1" applyFont="1" applyFill="1" applyBorder="1"/>
    <xf numFmtId="169" fontId="15" fillId="0" borderId="21" xfId="0" applyNumberFormat="1" applyFont="1" applyFill="1" applyBorder="1"/>
    <xf numFmtId="169" fontId="15" fillId="0" borderId="16" xfId="0" applyNumberFormat="1" applyFont="1" applyFill="1" applyBorder="1"/>
    <xf numFmtId="169" fontId="15" fillId="0" borderId="14" xfId="0" applyNumberFormat="1" applyFont="1" applyFill="1" applyBorder="1"/>
    <xf numFmtId="169" fontId="16" fillId="21" borderId="16" xfId="0" applyNumberFormat="1" applyFont="1" applyFill="1" applyBorder="1" applyAlignment="1">
      <alignment horizontal="center" vertical="center" wrapText="1"/>
    </xf>
    <xf numFmtId="169" fontId="16" fillId="21" borderId="14" xfId="0" applyNumberFormat="1" applyFont="1" applyFill="1" applyBorder="1" applyAlignment="1">
      <alignment horizontal="center" vertical="center" wrapText="1"/>
    </xf>
    <xf numFmtId="169" fontId="15" fillId="0" borderId="21" xfId="0" applyNumberFormat="1" applyFont="1" applyBorder="1"/>
    <xf numFmtId="169" fontId="15" fillId="0" borderId="16" xfId="0" applyNumberFormat="1" applyFont="1" applyBorder="1"/>
    <xf numFmtId="169" fontId="15" fillId="0" borderId="22" xfId="0" applyNumberFormat="1" applyFont="1" applyBorder="1"/>
    <xf numFmtId="169" fontId="15" fillId="0" borderId="19" xfId="0" applyNumberFormat="1" applyFont="1" applyBorder="1"/>
    <xf numFmtId="169" fontId="15" fillId="0" borderId="20" xfId="0" applyNumberFormat="1" applyFont="1" applyBorder="1"/>
    <xf numFmtId="169" fontId="15" fillId="0" borderId="17" xfId="0" applyNumberFormat="1" applyFont="1" applyBorder="1"/>
    <xf numFmtId="0" fontId="16" fillId="21" borderId="12" xfId="0" applyFont="1" applyFill="1" applyBorder="1" applyAlignment="1">
      <alignment horizontal="center" vertical="center"/>
    </xf>
    <xf numFmtId="0" fontId="15" fillId="21" borderId="19" xfId="0" applyFont="1" applyFill="1" applyBorder="1"/>
    <xf numFmtId="165" fontId="15" fillId="0" borderId="23" xfId="2" applyNumberFormat="1" applyFont="1" applyFill="1" applyBorder="1" applyAlignment="1">
      <alignment horizontal="right" vertical="center" wrapText="1"/>
    </xf>
    <xf numFmtId="165" fontId="15" fillId="0" borderId="22" xfId="2" applyNumberFormat="1" applyFont="1" applyFill="1" applyBorder="1" applyAlignment="1">
      <alignment horizontal="right" vertical="center" wrapText="1"/>
    </xf>
    <xf numFmtId="165" fontId="15" fillId="0" borderId="19" xfId="2" applyNumberFormat="1" applyFont="1" applyFill="1" applyBorder="1" applyAlignment="1">
      <alignment horizontal="right" vertical="center" wrapText="1"/>
    </xf>
    <xf numFmtId="165" fontId="16" fillId="22" borderId="19" xfId="2" applyNumberFormat="1" applyFont="1" applyFill="1" applyBorder="1" applyAlignment="1">
      <alignment horizontal="right" vertical="center" wrapText="1"/>
    </xf>
    <xf numFmtId="169" fontId="18" fillId="21" borderId="19" xfId="0" applyNumberFormat="1" applyFont="1" applyFill="1" applyBorder="1" applyAlignment="1">
      <alignment horizontal="center" vertical="center" wrapText="1"/>
    </xf>
    <xf numFmtId="169" fontId="18" fillId="21" borderId="17" xfId="0" applyNumberFormat="1" applyFont="1" applyFill="1" applyBorder="1" applyAlignment="1">
      <alignment horizontal="center" vertical="center" wrapText="1"/>
    </xf>
    <xf numFmtId="169" fontId="15" fillId="0" borderId="23" xfId="0" applyNumberFormat="1" applyFont="1" applyBorder="1"/>
    <xf numFmtId="169" fontId="18" fillId="21" borderId="16" xfId="0" applyNumberFormat="1" applyFont="1" applyFill="1" applyBorder="1" applyAlignment="1">
      <alignment horizontal="center" vertical="center" wrapText="1"/>
    </xf>
    <xf numFmtId="0" fontId="15" fillId="0" borderId="19" xfId="0" applyFont="1" applyBorder="1"/>
    <xf numFmtId="10" fontId="16" fillId="22" borderId="18" xfId="0" applyNumberFormat="1" applyFont="1" applyFill="1" applyBorder="1"/>
    <xf numFmtId="10" fontId="15" fillId="0" borderId="0" xfId="2" applyNumberFormat="1" applyFont="1" applyFill="1" applyBorder="1"/>
    <xf numFmtId="10" fontId="16" fillId="20" borderId="11" xfId="2" applyNumberFormat="1" applyFont="1" applyFill="1" applyBorder="1"/>
    <xf numFmtId="10" fontId="16" fillId="0" borderId="22" xfId="0" applyNumberFormat="1" applyFont="1" applyFill="1" applyBorder="1"/>
    <xf numFmtId="165" fontId="16" fillId="22" borderId="18" xfId="2" applyNumberFormat="1" applyFont="1" applyFill="1" applyBorder="1" applyAlignment="1">
      <alignment horizontal="right" vertical="center" wrapText="1"/>
    </xf>
    <xf numFmtId="49" fontId="16" fillId="22" borderId="18" xfId="0" applyNumberFormat="1" applyFont="1" applyFill="1" applyBorder="1" applyAlignment="1">
      <alignment horizontal="center" vertical="center" wrapText="1"/>
    </xf>
    <xf numFmtId="10" fontId="32" fillId="9" borderId="18" xfId="2" applyNumberFormat="1" applyFont="1" applyFill="1" applyBorder="1" applyAlignment="1" applyProtection="1">
      <alignment horizontal="right"/>
    </xf>
    <xf numFmtId="10" fontId="35" fillId="0" borderId="22" xfId="2" applyNumberFormat="1" applyFont="1" applyFill="1" applyBorder="1" applyAlignment="1" applyProtection="1">
      <alignment horizontal="right"/>
    </xf>
    <xf numFmtId="0" fontId="39" fillId="0" borderId="0" xfId="0" applyFont="1" applyFill="1" applyBorder="1" applyAlignment="1">
      <alignment vertical="center" wrapText="1"/>
    </xf>
    <xf numFmtId="0" fontId="17" fillId="6" borderId="18" xfId="0" applyFont="1" applyFill="1" applyBorder="1" applyAlignment="1">
      <alignment horizontal="center" vertical="center" wrapText="1"/>
    </xf>
    <xf numFmtId="165" fontId="15" fillId="6" borderId="16" xfId="0" applyNumberFormat="1" applyFont="1" applyFill="1" applyBorder="1" applyAlignment="1">
      <alignment horizontal="center" vertical="center"/>
    </xf>
    <xf numFmtId="165" fontId="33" fillId="6" borderId="41" xfId="0" applyNumberFormat="1" applyFont="1" applyFill="1" applyBorder="1" applyAlignment="1">
      <alignment horizontal="right"/>
    </xf>
    <xf numFmtId="165" fontId="33" fillId="4" borderId="44" xfId="0" applyNumberFormat="1" applyFont="1" applyFill="1" applyBorder="1"/>
    <xf numFmtId="165" fontId="33" fillId="6" borderId="44" xfId="0" applyNumberFormat="1" applyFont="1" applyFill="1" applyBorder="1" applyAlignment="1">
      <alignment horizontal="right"/>
    </xf>
    <xf numFmtId="165" fontId="31" fillId="0" borderId="23" xfId="0" applyNumberFormat="1" applyFont="1" applyFill="1" applyBorder="1"/>
    <xf numFmtId="165" fontId="31" fillId="0" borderId="42" xfId="0" applyNumberFormat="1" applyFont="1" applyFill="1" applyBorder="1"/>
    <xf numFmtId="165" fontId="31" fillId="0" borderId="21" xfId="0" applyNumberFormat="1" applyFont="1" applyFill="1" applyBorder="1"/>
    <xf numFmtId="165" fontId="31" fillId="0" borderId="16" xfId="0" applyNumberFormat="1" applyFont="1" applyFill="1" applyBorder="1"/>
    <xf numFmtId="0" fontId="3" fillId="21" borderId="42" xfId="0" applyFont="1" applyFill="1" applyBorder="1" applyAlignment="1">
      <alignment horizontal="center" vertical="center"/>
    </xf>
    <xf numFmtId="0" fontId="3" fillId="21" borderId="45" xfId="0" applyFont="1" applyFill="1" applyBorder="1" applyAlignment="1">
      <alignment horizontal="center" vertical="center"/>
    </xf>
    <xf numFmtId="0" fontId="3" fillId="21" borderId="41" xfId="0" applyFont="1" applyFill="1" applyBorder="1" applyAlignment="1">
      <alignment horizontal="center" vertical="center"/>
    </xf>
    <xf numFmtId="0" fontId="3" fillId="21" borderId="29" xfId="0" applyFont="1" applyFill="1" applyBorder="1" applyAlignment="1">
      <alignment horizontal="center" wrapText="1"/>
    </xf>
    <xf numFmtId="0" fontId="3" fillId="21" borderId="3" xfId="0" applyFont="1" applyFill="1" applyBorder="1" applyAlignment="1">
      <alignment horizontal="center" wrapText="1"/>
    </xf>
    <xf numFmtId="0" fontId="3" fillId="21" borderId="35" xfId="0" applyFont="1" applyFill="1" applyBorder="1" applyAlignment="1">
      <alignment horizontal="center" wrapText="1"/>
    </xf>
    <xf numFmtId="0" fontId="3" fillId="21" borderId="38" xfId="0" applyFont="1" applyFill="1" applyBorder="1" applyAlignment="1">
      <alignment horizontal="center" wrapText="1"/>
    </xf>
    <xf numFmtId="0" fontId="3" fillId="21" borderId="7" xfId="0" applyFont="1" applyFill="1" applyBorder="1" applyAlignment="1">
      <alignment horizontal="center" wrapText="1"/>
    </xf>
    <xf numFmtId="0" fontId="3" fillId="21" borderId="39" xfId="0" applyFont="1" applyFill="1" applyBorder="1" applyAlignment="1">
      <alignment horizontal="center" wrapText="1"/>
    </xf>
    <xf numFmtId="10" fontId="15" fillId="0" borderId="22" xfId="0" applyNumberFormat="1" applyFont="1" applyFill="1" applyBorder="1"/>
    <xf numFmtId="165" fontId="15" fillId="0" borderId="0" xfId="0" applyNumberFormat="1" applyFont="1" applyBorder="1"/>
    <xf numFmtId="165" fontId="15" fillId="0" borderId="45" xfId="0" applyNumberFormat="1" applyFont="1" applyBorder="1"/>
    <xf numFmtId="165" fontId="15" fillId="0" borderId="14" xfId="0" applyNumberFormat="1" applyFont="1" applyBorder="1"/>
    <xf numFmtId="3" fontId="16" fillId="21" borderId="18" xfId="0" applyNumberFormat="1" applyFont="1" applyFill="1" applyBorder="1" applyAlignment="1">
      <alignment horizontal="center" vertical="center"/>
    </xf>
    <xf numFmtId="165" fontId="19" fillId="0" borderId="22" xfId="2" applyNumberFormat="1" applyFont="1" applyBorder="1"/>
    <xf numFmtId="6" fontId="19" fillId="0" borderId="22" xfId="0" applyNumberFormat="1" applyFont="1" applyBorder="1"/>
    <xf numFmtId="6" fontId="19" fillId="0" borderId="22" xfId="406" applyNumberFormat="1" applyFont="1" applyBorder="1"/>
    <xf numFmtId="165" fontId="17" fillId="21" borderId="18" xfId="2" applyNumberFormat="1" applyFont="1" applyFill="1" applyBorder="1"/>
    <xf numFmtId="6" fontId="17" fillId="21" borderId="18" xfId="0" applyNumberFormat="1" applyFont="1" applyFill="1" applyBorder="1"/>
    <xf numFmtId="6" fontId="17" fillId="21" borderId="18" xfId="406" applyNumberFormat="1" applyFont="1" applyFill="1" applyBorder="1"/>
    <xf numFmtId="10" fontId="21" fillId="21" borderId="18" xfId="1" applyNumberFormat="1" applyFont="1" applyFill="1" applyBorder="1" applyProtection="1"/>
    <xf numFmtId="0" fontId="17" fillId="0" borderId="0" xfId="0" applyFont="1" applyAlignment="1">
      <alignment horizontal="left"/>
    </xf>
    <xf numFmtId="14" fontId="17" fillId="0" borderId="0" xfId="0" applyNumberFormat="1" applyFont="1" applyAlignment="1">
      <alignment horizontal="left"/>
    </xf>
    <xf numFmtId="165" fontId="32" fillId="9" borderId="18" xfId="1" applyNumberFormat="1" applyFont="1" applyFill="1" applyBorder="1" applyProtection="1"/>
    <xf numFmtId="165" fontId="32" fillId="0" borderId="22" xfId="1" applyNumberFormat="1" applyFont="1" applyFill="1" applyBorder="1" applyProtection="1"/>
    <xf numFmtId="165" fontId="35" fillId="0" borderId="22" xfId="1" applyNumberFormat="1" applyFont="1" applyFill="1" applyBorder="1" applyProtection="1"/>
    <xf numFmtId="165" fontId="35" fillId="0" borderId="19" xfId="1" applyNumberFormat="1" applyFont="1" applyFill="1" applyBorder="1" applyProtection="1"/>
    <xf numFmtId="165" fontId="32" fillId="9" borderId="17" xfId="1" applyNumberFormat="1" applyFont="1" applyFill="1" applyBorder="1" applyProtection="1"/>
    <xf numFmtId="6" fontId="20" fillId="3" borderId="21" xfId="1" applyNumberFormat="1" applyFont="1" applyFill="1" applyBorder="1" applyProtection="1"/>
    <xf numFmtId="10" fontId="20" fillId="0" borderId="22" xfId="1" applyNumberFormat="1" applyFont="1" applyFill="1" applyBorder="1" applyProtection="1"/>
    <xf numFmtId="6" fontId="17" fillId="0" borderId="0" xfId="0" applyNumberFormat="1" applyFont="1" applyFill="1" applyBorder="1"/>
    <xf numFmtId="6" fontId="19" fillId="0" borderId="0" xfId="0" applyNumberFormat="1" applyFont="1" applyFill="1" applyBorder="1"/>
    <xf numFmtId="6" fontId="19" fillId="0" borderId="0" xfId="406" applyNumberFormat="1" applyFont="1" applyFill="1" applyBorder="1"/>
    <xf numFmtId="6" fontId="17" fillId="0" borderId="0" xfId="406" applyNumberFormat="1" applyFont="1" applyFill="1" applyBorder="1"/>
    <xf numFmtId="0" fontId="19" fillId="0" borderId="0" xfId="0" applyFont="1" applyFill="1" applyAlignment="1">
      <alignment horizontal="center" vertical="center" wrapText="1"/>
    </xf>
    <xf numFmtId="0" fontId="17" fillId="0" borderId="0" xfId="0" applyFont="1" applyFill="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Alignment="1">
      <alignment horizontal="left" vertical="center" wrapText="1"/>
    </xf>
    <xf numFmtId="0" fontId="19" fillId="0" borderId="28"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17" fillId="10" borderId="30" xfId="0" applyFont="1" applyFill="1" applyBorder="1" applyAlignment="1">
      <alignment horizontal="center" vertical="center" wrapText="1"/>
    </xf>
    <xf numFmtId="168" fontId="19" fillId="0" borderId="6" xfId="406" applyNumberFormat="1" applyFont="1" applyFill="1" applyBorder="1" applyAlignment="1">
      <alignment horizontal="center" vertical="center" wrapText="1"/>
    </xf>
    <xf numFmtId="168" fontId="19" fillId="0" borderId="6" xfId="0" applyNumberFormat="1" applyFont="1" applyFill="1" applyBorder="1" applyAlignment="1">
      <alignment horizontal="center" vertical="center" wrapText="1"/>
    </xf>
    <xf numFmtId="0" fontId="28" fillId="0" borderId="0" xfId="0" applyFont="1" applyFill="1" applyAlignment="1">
      <alignment horizontal="left" vertical="center"/>
    </xf>
    <xf numFmtId="0" fontId="17" fillId="0" borderId="0" xfId="0" applyFont="1" applyFill="1" applyAlignment="1">
      <alignment horizontal="left" vertical="center"/>
    </xf>
    <xf numFmtId="6" fontId="19" fillId="0" borderId="0" xfId="0" applyNumberFormat="1" applyFont="1"/>
    <xf numFmtId="168" fontId="31" fillId="0" borderId="21" xfId="0" applyNumberFormat="1" applyFont="1" applyFill="1" applyBorder="1"/>
    <xf numFmtId="165" fontId="31" fillId="0" borderId="41" xfId="2" applyNumberFormat="1" applyFont="1" applyFill="1" applyBorder="1"/>
    <xf numFmtId="165" fontId="31" fillId="0" borderId="20" xfId="2" applyNumberFormat="1" applyFont="1" applyFill="1" applyBorder="1"/>
    <xf numFmtId="6" fontId="19" fillId="0" borderId="0" xfId="0" applyNumberFormat="1" applyFont="1" applyFill="1"/>
    <xf numFmtId="0" fontId="17" fillId="21" borderId="23" xfId="0" applyFont="1" applyFill="1" applyBorder="1" applyAlignment="1">
      <alignment horizontal="center" vertical="center" wrapText="1"/>
    </xf>
    <xf numFmtId="6" fontId="17" fillId="0" borderId="0" xfId="0" applyNumberFormat="1" applyFont="1"/>
    <xf numFmtId="0" fontId="19" fillId="0" borderId="27" xfId="0" applyFont="1" applyFill="1" applyBorder="1" applyAlignment="1">
      <alignment horizontal="center" vertical="center" wrapText="1"/>
    </xf>
    <xf numFmtId="0" fontId="17" fillId="7" borderId="30"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9" fillId="7" borderId="6" xfId="0" applyFont="1" applyFill="1" applyBorder="1" applyAlignment="1">
      <alignment horizontal="center" vertical="center" wrapText="1"/>
    </xf>
    <xf numFmtId="168" fontId="19" fillId="7" borderId="6" xfId="406" applyNumberFormat="1" applyFont="1" applyFill="1" applyBorder="1" applyAlignment="1">
      <alignment horizontal="center" vertical="center" wrapText="1"/>
    </xf>
    <xf numFmtId="168" fontId="19" fillId="7" borderId="6" xfId="0" applyNumberFormat="1" applyFont="1" applyFill="1" applyBorder="1" applyAlignment="1">
      <alignment horizontal="center" vertical="center" wrapText="1"/>
    </xf>
    <xf numFmtId="0" fontId="19" fillId="7" borderId="28" xfId="0" applyFont="1" applyFill="1" applyBorder="1" applyAlignment="1">
      <alignment horizontal="left" vertical="center" wrapText="1"/>
    </xf>
    <xf numFmtId="0" fontId="17" fillId="7" borderId="36" xfId="0" applyFont="1" applyFill="1" applyBorder="1" applyAlignment="1">
      <alignment horizontal="center" vertical="center" wrapText="1"/>
    </xf>
    <xf numFmtId="0" fontId="19" fillId="7" borderId="29" xfId="0" applyFont="1" applyFill="1" applyBorder="1" applyAlignment="1">
      <alignment horizontal="center" vertical="center" wrapText="1"/>
    </xf>
    <xf numFmtId="0" fontId="19" fillId="7" borderId="3" xfId="0" applyFont="1" applyFill="1" applyBorder="1" applyAlignment="1">
      <alignment horizontal="center" vertical="center" wrapText="1"/>
    </xf>
    <xf numFmtId="168" fontId="19" fillId="7" borderId="3" xfId="406" applyNumberFormat="1" applyFont="1" applyFill="1" applyBorder="1" applyAlignment="1">
      <alignment horizontal="center" vertical="center" wrapText="1"/>
    </xf>
    <xf numFmtId="168" fontId="19" fillId="7" borderId="3" xfId="0" applyNumberFormat="1" applyFont="1" applyFill="1" applyBorder="1" applyAlignment="1">
      <alignment horizontal="center" vertical="center" wrapText="1"/>
    </xf>
    <xf numFmtId="0" fontId="19" fillId="7" borderId="35" xfId="0" applyFont="1" applyFill="1" applyBorder="1" applyAlignment="1">
      <alignment horizontal="left" vertical="center" wrapText="1"/>
    </xf>
    <xf numFmtId="0" fontId="19" fillId="27" borderId="6" xfId="0" applyFont="1" applyFill="1" applyBorder="1" applyAlignment="1">
      <alignment horizontal="center" vertical="center" wrapText="1"/>
    </xf>
    <xf numFmtId="168" fontId="33" fillId="0" borderId="22" xfId="0" applyNumberFormat="1" applyFont="1" applyBorder="1"/>
    <xf numFmtId="0" fontId="29" fillId="26" borderId="23" xfId="0" applyFont="1" applyFill="1" applyBorder="1" applyAlignment="1">
      <alignment horizontal="center" vertical="center" wrapText="1"/>
    </xf>
    <xf numFmtId="168" fontId="29" fillId="26" borderId="18" xfId="0" applyNumberFormat="1" applyFont="1" applyFill="1" applyBorder="1" applyAlignment="1">
      <alignment horizontal="center" vertical="center" wrapText="1"/>
    </xf>
    <xf numFmtId="168" fontId="29" fillId="26" borderId="18" xfId="0" applyNumberFormat="1" applyFont="1" applyFill="1" applyBorder="1"/>
    <xf numFmtId="168" fontId="31" fillId="0" borderId="22" xfId="0" applyNumberFormat="1" applyFont="1" applyBorder="1"/>
    <xf numFmtId="6" fontId="17" fillId="2" borderId="18" xfId="0" applyNumberFormat="1" applyFont="1" applyFill="1" applyBorder="1"/>
    <xf numFmtId="6" fontId="19" fillId="3" borderId="22" xfId="0" applyNumberFormat="1" applyFont="1" applyFill="1" applyBorder="1"/>
    <xf numFmtId="168" fontId="29" fillId="20" borderId="18" xfId="0" applyNumberFormat="1" applyFont="1" applyFill="1" applyBorder="1" applyAlignment="1">
      <alignment horizontal="center" vertical="center" wrapText="1"/>
    </xf>
    <xf numFmtId="168" fontId="29" fillId="20" borderId="18" xfId="0" applyNumberFormat="1" applyFont="1" applyFill="1" applyBorder="1"/>
    <xf numFmtId="168" fontId="29" fillId="9" borderId="42" xfId="0" applyNumberFormat="1" applyFont="1" applyFill="1" applyBorder="1" applyAlignment="1">
      <alignment horizontal="center" wrapText="1"/>
    </xf>
    <xf numFmtId="168" fontId="29" fillId="9" borderId="13" xfId="0" applyNumberFormat="1" applyFont="1" applyFill="1" applyBorder="1" applyAlignment="1">
      <alignment horizontal="center" wrapText="1"/>
    </xf>
    <xf numFmtId="168" fontId="29" fillId="9" borderId="12" xfId="0" applyNumberFormat="1" applyFont="1" applyFill="1" applyBorder="1"/>
    <xf numFmtId="10" fontId="29" fillId="9" borderId="18" xfId="2" applyNumberFormat="1" applyFont="1" applyFill="1" applyBorder="1"/>
    <xf numFmtId="165" fontId="29" fillId="9" borderId="13" xfId="2" applyNumberFormat="1" applyFont="1" applyFill="1" applyBorder="1"/>
    <xf numFmtId="0" fontId="18" fillId="3" borderId="18" xfId="0" applyFont="1" applyFill="1" applyBorder="1"/>
    <xf numFmtId="165" fontId="33" fillId="3" borderId="18" xfId="0" applyNumberFormat="1" applyFont="1" applyFill="1" applyBorder="1"/>
    <xf numFmtId="168" fontId="33" fillId="3" borderId="12" xfId="0" applyNumberFormat="1" applyFont="1" applyFill="1" applyBorder="1"/>
    <xf numFmtId="168" fontId="33" fillId="3" borderId="18" xfId="0" applyNumberFormat="1" applyFont="1" applyFill="1" applyBorder="1"/>
    <xf numFmtId="172" fontId="15" fillId="0" borderId="0" xfId="0" applyNumberFormat="1" applyFont="1"/>
    <xf numFmtId="0" fontId="50" fillId="0" borderId="0" xfId="0" applyFont="1" applyFill="1"/>
    <xf numFmtId="0" fontId="51" fillId="0" borderId="0" xfId="0" applyFont="1" applyFill="1" applyBorder="1" applyAlignment="1">
      <alignment horizontal="center" vertical="center" wrapText="1"/>
    </xf>
    <xf numFmtId="6" fontId="51" fillId="0" borderId="0" xfId="0" applyNumberFormat="1" applyFont="1" applyFill="1" applyBorder="1"/>
    <xf numFmtId="6" fontId="50" fillId="0" borderId="0" xfId="0" applyNumberFormat="1" applyFont="1" applyFill="1" applyBorder="1"/>
    <xf numFmtId="6" fontId="50" fillId="0" borderId="0" xfId="406" applyNumberFormat="1" applyFont="1" applyFill="1" applyBorder="1"/>
    <xf numFmtId="6" fontId="51" fillId="0" borderId="0" xfId="406" applyNumberFormat="1" applyFont="1" applyFill="1" applyBorder="1"/>
    <xf numFmtId="6" fontId="50" fillId="0" borderId="0" xfId="0" applyNumberFormat="1" applyFont="1" applyFill="1"/>
    <xf numFmtId="0" fontId="17" fillId="21" borderId="18" xfId="0" applyFont="1" applyFill="1" applyBorder="1" applyAlignment="1">
      <alignment horizontal="center" vertical="center" wrapText="1"/>
    </xf>
    <xf numFmtId="168" fontId="29" fillId="9" borderId="41" xfId="0" applyNumberFormat="1" applyFont="1" applyFill="1" applyBorder="1" applyAlignment="1">
      <alignment horizontal="center" wrapText="1"/>
    </xf>
    <xf numFmtId="6" fontId="29" fillId="9" borderId="18" xfId="2" applyNumberFormat="1" applyFont="1" applyFill="1" applyBorder="1"/>
    <xf numFmtId="165" fontId="33" fillId="0" borderId="22" xfId="2" applyNumberFormat="1" applyFont="1" applyBorder="1"/>
    <xf numFmtId="165" fontId="18" fillId="20" borderId="18" xfId="2" applyNumberFormat="1" applyFont="1" applyFill="1" applyBorder="1"/>
    <xf numFmtId="168" fontId="29" fillId="20" borderId="41" xfId="0" applyNumberFormat="1" applyFont="1" applyFill="1" applyBorder="1" applyAlignment="1">
      <alignment horizontal="center" wrapText="1"/>
    </xf>
    <xf numFmtId="0" fontId="17" fillId="10" borderId="61"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19" fillId="0" borderId="4" xfId="0" applyFont="1" applyFill="1" applyBorder="1" applyAlignment="1">
      <alignment horizontal="center" vertical="center" wrapText="1"/>
    </xf>
    <xf numFmtId="168" fontId="19" fillId="0" borderId="4" xfId="406" applyNumberFormat="1" applyFont="1" applyFill="1" applyBorder="1" applyAlignment="1">
      <alignment horizontal="center" vertical="center" wrapText="1"/>
    </xf>
    <xf numFmtId="168" fontId="19" fillId="0" borderId="4" xfId="0" applyNumberFormat="1" applyFont="1" applyFill="1" applyBorder="1" applyAlignment="1">
      <alignment horizontal="center" vertical="center" wrapText="1"/>
    </xf>
    <xf numFmtId="0" fontId="19" fillId="0" borderId="58" xfId="0" applyFont="1" applyFill="1" applyBorder="1" applyAlignment="1">
      <alignment horizontal="left" vertical="center" wrapText="1"/>
    </xf>
    <xf numFmtId="0" fontId="17" fillId="10" borderId="18" xfId="0" applyFont="1" applyFill="1" applyBorder="1" applyAlignment="1">
      <alignment horizontal="center" vertical="center" wrapText="1"/>
    </xf>
    <xf numFmtId="0" fontId="17" fillId="10" borderId="62" xfId="0" applyFont="1" applyFill="1" applyBorder="1" applyAlignment="1">
      <alignment horizontal="center" vertical="center" wrapText="1"/>
    </xf>
    <xf numFmtId="0" fontId="17" fillId="10" borderId="63" xfId="0" applyFont="1" applyFill="1" applyBorder="1" applyAlignment="1">
      <alignment horizontal="center" vertical="center" wrapText="1"/>
    </xf>
    <xf numFmtId="168" fontId="17" fillId="10" borderId="63" xfId="0" applyNumberFormat="1" applyFont="1" applyFill="1" applyBorder="1" applyAlignment="1">
      <alignment horizontal="center" vertical="center" wrapText="1"/>
    </xf>
    <xf numFmtId="168" fontId="17" fillId="10" borderId="64" xfId="0" applyNumberFormat="1" applyFont="1" applyFill="1" applyBorder="1" applyAlignment="1">
      <alignment horizontal="center" vertical="center" wrapText="1"/>
    </xf>
    <xf numFmtId="0" fontId="17" fillId="10" borderId="32" xfId="0" applyFont="1" applyFill="1" applyBorder="1" applyAlignment="1">
      <alignment horizontal="left" vertical="center" wrapText="1"/>
    </xf>
    <xf numFmtId="165" fontId="19" fillId="0" borderId="22" xfId="2" applyNumberFormat="1" applyFont="1" applyFill="1" applyBorder="1"/>
    <xf numFmtId="6" fontId="31" fillId="0" borderId="22" xfId="2" applyNumberFormat="1" applyFont="1" applyFill="1" applyBorder="1"/>
    <xf numFmtId="10" fontId="29" fillId="9" borderId="13" xfId="2" applyNumberFormat="1" applyFont="1" applyFill="1" applyBorder="1"/>
    <xf numFmtId="10" fontId="31" fillId="0" borderId="20" xfId="2" applyNumberFormat="1" applyFont="1" applyFill="1" applyBorder="1"/>
    <xf numFmtId="0" fontId="42" fillId="0" borderId="0" xfId="0" applyFont="1" applyBorder="1"/>
    <xf numFmtId="0" fontId="43" fillId="0" borderId="0" xfId="0" applyFont="1" applyBorder="1"/>
    <xf numFmtId="6" fontId="43" fillId="0" borderId="0" xfId="0" applyNumberFormat="1" applyFont="1" applyBorder="1"/>
    <xf numFmtId="164" fontId="21" fillId="21" borderId="42" xfId="0" applyNumberFormat="1" applyFont="1" applyFill="1" applyBorder="1" applyAlignment="1" applyProtection="1">
      <alignment horizontal="center" vertical="center"/>
    </xf>
    <xf numFmtId="164" fontId="21" fillId="21" borderId="45" xfId="0" applyNumberFormat="1" applyFont="1" applyFill="1" applyBorder="1" applyAlignment="1" applyProtection="1">
      <alignment horizontal="center" vertical="center"/>
    </xf>
    <xf numFmtId="164" fontId="21" fillId="21" borderId="41" xfId="0" applyNumberFormat="1" applyFont="1" applyFill="1" applyBorder="1" applyAlignment="1" applyProtection="1">
      <alignment horizontal="center" vertical="center"/>
    </xf>
    <xf numFmtId="164" fontId="21" fillId="21" borderId="16" xfId="0" applyNumberFormat="1" applyFont="1" applyFill="1" applyBorder="1" applyAlignment="1" applyProtection="1">
      <alignment horizontal="center" vertical="center"/>
    </xf>
    <xf numFmtId="164" fontId="21" fillId="21" borderId="14" xfId="0" applyNumberFormat="1" applyFont="1" applyFill="1" applyBorder="1" applyAlignment="1" applyProtection="1">
      <alignment horizontal="center" vertical="center"/>
    </xf>
    <xf numFmtId="164" fontId="21" fillId="21" borderId="17" xfId="0" applyNumberFormat="1" applyFont="1" applyFill="1" applyBorder="1" applyAlignment="1" applyProtection="1">
      <alignment horizontal="center" vertical="center"/>
    </xf>
    <xf numFmtId="0" fontId="17" fillId="21" borderId="12" xfId="0" applyFont="1" applyFill="1" applyBorder="1" applyAlignment="1">
      <alignment horizontal="center" vertical="center" wrapText="1"/>
    </xf>
    <xf numFmtId="0" fontId="17" fillId="21" borderId="13" xfId="0" applyFont="1" applyFill="1" applyBorder="1" applyAlignment="1">
      <alignment horizontal="center" vertical="center" wrapText="1"/>
    </xf>
    <xf numFmtId="0" fontId="16" fillId="19" borderId="12" xfId="0" applyFont="1" applyFill="1" applyBorder="1" applyAlignment="1">
      <alignment horizontal="center" vertical="center" wrapText="1"/>
    </xf>
    <xf numFmtId="0" fontId="16" fillId="19" borderId="13" xfId="0" applyFont="1" applyFill="1" applyBorder="1" applyAlignment="1">
      <alignment horizontal="center" vertical="center" wrapText="1"/>
    </xf>
    <xf numFmtId="0" fontId="18" fillId="12" borderId="23" xfId="0" applyFont="1" applyFill="1" applyBorder="1" applyAlignment="1">
      <alignment horizontal="center" vertical="center" wrapText="1"/>
    </xf>
    <xf numFmtId="0" fontId="18" fillId="12" borderId="19" xfId="0" applyFont="1" applyFill="1" applyBorder="1" applyAlignment="1">
      <alignment horizontal="center" vertical="center" wrapText="1"/>
    </xf>
    <xf numFmtId="0" fontId="18" fillId="13" borderId="42" xfId="0" applyFont="1" applyFill="1" applyBorder="1" applyAlignment="1">
      <alignment horizontal="center" vertical="center" wrapText="1"/>
    </xf>
    <xf numFmtId="0" fontId="18" fillId="13" borderId="45" xfId="0" applyFont="1" applyFill="1" applyBorder="1" applyAlignment="1">
      <alignment horizontal="center" vertical="center" wrapText="1"/>
    </xf>
    <xf numFmtId="0" fontId="18" fillId="13" borderId="41" xfId="0" applyFont="1" applyFill="1" applyBorder="1" applyAlignment="1">
      <alignment horizontal="center" vertical="center" wrapText="1"/>
    </xf>
    <xf numFmtId="0" fontId="18" fillId="2" borderId="42"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41" xfId="0" applyFont="1" applyFill="1" applyBorder="1" applyAlignment="1">
      <alignment horizontal="center" vertical="center"/>
    </xf>
    <xf numFmtId="0" fontId="18" fillId="12" borderId="12"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2" borderId="13" xfId="0" applyFont="1" applyFill="1" applyBorder="1" applyAlignment="1">
      <alignment horizontal="center" vertical="center" wrapText="1"/>
    </xf>
    <xf numFmtId="0" fontId="18" fillId="13" borderId="23" xfId="0" applyFont="1" applyFill="1" applyBorder="1" applyAlignment="1">
      <alignment horizontal="center" vertical="center" wrapText="1"/>
    </xf>
    <xf numFmtId="0" fontId="18" fillId="13" borderId="19" xfId="0" applyFont="1" applyFill="1" applyBorder="1" applyAlignment="1">
      <alignment horizontal="center" vertical="center" wrapText="1"/>
    </xf>
    <xf numFmtId="0" fontId="39" fillId="6" borderId="42" xfId="0" applyFont="1" applyFill="1" applyBorder="1" applyAlignment="1">
      <alignment horizontal="center" vertical="center" wrapText="1"/>
    </xf>
    <xf numFmtId="0" fontId="39" fillId="6" borderId="41" xfId="0" applyFont="1" applyFill="1" applyBorder="1" applyAlignment="1">
      <alignment horizontal="center" vertical="center" wrapText="1"/>
    </xf>
    <xf numFmtId="0" fontId="39" fillId="6" borderId="16" xfId="0" applyFont="1" applyFill="1" applyBorder="1" applyAlignment="1">
      <alignment horizontal="center" vertical="center" wrapText="1"/>
    </xf>
    <xf numFmtId="0" fontId="39" fillId="6" borderId="17"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29" fillId="13" borderId="12" xfId="0" applyFont="1" applyFill="1" applyBorder="1" applyAlignment="1">
      <alignment horizontal="center" vertical="center" wrapText="1"/>
    </xf>
    <xf numFmtId="0" fontId="29" fillId="13" borderId="13"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32" fillId="9" borderId="12" xfId="0" applyFont="1" applyFill="1" applyBorder="1" applyAlignment="1">
      <alignment horizontal="center" vertical="center"/>
    </xf>
    <xf numFmtId="0" fontId="32" fillId="9" borderId="11" xfId="0" applyFont="1" applyFill="1" applyBorder="1" applyAlignment="1">
      <alignment horizontal="center" vertical="center"/>
    </xf>
    <xf numFmtId="0" fontId="32" fillId="9" borderId="13" xfId="0" applyFont="1" applyFill="1" applyBorder="1" applyAlignment="1">
      <alignment horizontal="center" vertical="center"/>
    </xf>
    <xf numFmtId="0" fontId="32" fillId="9" borderId="12" xfId="0" applyFont="1" applyFill="1" applyBorder="1" applyAlignment="1" applyProtection="1">
      <alignment horizontal="center" vertical="center" wrapText="1"/>
    </xf>
    <xf numFmtId="0" fontId="32" fillId="9" borderId="45" xfId="0" applyFont="1" applyFill="1" applyBorder="1" applyAlignment="1" applyProtection="1">
      <alignment horizontal="center" vertical="center" wrapText="1"/>
    </xf>
    <xf numFmtId="0" fontId="32" fillId="9" borderId="13" xfId="0" applyFont="1" applyFill="1" applyBorder="1" applyAlignment="1" applyProtection="1">
      <alignment horizontal="center" vertical="center" wrapText="1"/>
    </xf>
    <xf numFmtId="0" fontId="33" fillId="17" borderId="42" xfId="0" applyFont="1" applyFill="1" applyBorder="1" applyAlignment="1">
      <alignment horizontal="center" vertical="center"/>
    </xf>
    <xf numFmtId="0" fontId="33" fillId="17" borderId="41" xfId="0" applyFont="1" applyFill="1" applyBorder="1" applyAlignment="1">
      <alignment horizontal="center" vertical="center"/>
    </xf>
    <xf numFmtId="0" fontId="33" fillId="17" borderId="12" xfId="0" applyFont="1" applyFill="1" applyBorder="1" applyAlignment="1">
      <alignment horizontal="center" vertical="center"/>
    </xf>
    <xf numFmtId="0" fontId="33" fillId="17" borderId="13" xfId="0" applyFont="1" applyFill="1" applyBorder="1" applyAlignment="1">
      <alignment horizontal="center" vertical="center"/>
    </xf>
    <xf numFmtId="0" fontId="18" fillId="13" borderId="12" xfId="0" applyFont="1" applyFill="1" applyBorder="1" applyAlignment="1">
      <alignment horizontal="center" vertical="center"/>
    </xf>
    <xf numFmtId="0" fontId="18" fillId="13" borderId="13" xfId="0" applyFont="1" applyFill="1" applyBorder="1" applyAlignment="1">
      <alignment horizontal="center" vertical="center"/>
    </xf>
    <xf numFmtId="0" fontId="18" fillId="17" borderId="42" xfId="0" applyFont="1" applyFill="1" applyBorder="1" applyAlignment="1">
      <alignment horizontal="center" vertical="center" wrapText="1"/>
    </xf>
    <xf numFmtId="0" fontId="18" fillId="17" borderId="45" xfId="0" applyFont="1" applyFill="1" applyBorder="1" applyAlignment="1">
      <alignment horizontal="center" vertical="center" wrapText="1"/>
    </xf>
    <xf numFmtId="0" fontId="18" fillId="17" borderId="41" xfId="0" applyFont="1" applyFill="1" applyBorder="1" applyAlignment="1">
      <alignment horizontal="center" vertical="center" wrapText="1"/>
    </xf>
    <xf numFmtId="0" fontId="18" fillId="17" borderId="16" xfId="0" applyFont="1" applyFill="1" applyBorder="1" applyAlignment="1">
      <alignment horizontal="center" vertical="center" wrapText="1"/>
    </xf>
    <xf numFmtId="0" fontId="18" fillId="17" borderId="14" xfId="0" applyFont="1" applyFill="1" applyBorder="1" applyAlignment="1">
      <alignment horizontal="center" vertical="center" wrapText="1"/>
    </xf>
    <xf numFmtId="0" fontId="18" fillId="17" borderId="17" xfId="0" applyFont="1" applyFill="1" applyBorder="1" applyAlignment="1">
      <alignment horizontal="center" vertical="center" wrapText="1"/>
    </xf>
    <xf numFmtId="0" fontId="18" fillId="17" borderId="12" xfId="0" applyFont="1" applyFill="1" applyBorder="1" applyAlignment="1">
      <alignment horizontal="center" vertical="center"/>
    </xf>
    <xf numFmtId="0" fontId="18" fillId="17" borderId="11" xfId="0" applyFont="1" applyFill="1" applyBorder="1" applyAlignment="1">
      <alignment horizontal="center" vertical="center"/>
    </xf>
    <xf numFmtId="0" fontId="18" fillId="17" borderId="13" xfId="0" applyFont="1" applyFill="1" applyBorder="1" applyAlignment="1">
      <alignment horizontal="center" vertical="center"/>
    </xf>
    <xf numFmtId="0" fontId="33" fillId="17" borderId="8" xfId="0" applyFont="1" applyFill="1" applyBorder="1" applyAlignment="1">
      <alignment horizontal="center" vertical="center"/>
    </xf>
    <xf numFmtId="0" fontId="33" fillId="17" borderId="32" xfId="0" applyFont="1" applyFill="1" applyBorder="1" applyAlignment="1">
      <alignment horizontal="center" vertical="center"/>
    </xf>
    <xf numFmtId="0" fontId="16" fillId="20" borderId="12" xfId="0" applyFont="1" applyFill="1" applyBorder="1" applyAlignment="1">
      <alignment horizontal="center" vertical="center" wrapText="1"/>
    </xf>
    <xf numFmtId="0" fontId="16" fillId="20" borderId="11" xfId="0" applyFont="1" applyFill="1" applyBorder="1" applyAlignment="1">
      <alignment horizontal="center" vertical="center" wrapText="1"/>
    </xf>
    <xf numFmtId="0" fontId="16" fillId="20" borderId="13" xfId="0" applyFont="1" applyFill="1" applyBorder="1" applyAlignment="1">
      <alignment horizontal="center" vertical="center" wrapText="1"/>
    </xf>
    <xf numFmtId="0" fontId="23" fillId="21" borderId="12" xfId="3" applyFont="1" applyFill="1" applyBorder="1" applyAlignment="1">
      <alignment horizontal="center"/>
    </xf>
    <xf numFmtId="0" fontId="23" fillId="21" borderId="13" xfId="3" applyFont="1" applyFill="1" applyBorder="1" applyAlignment="1">
      <alignment horizontal="center"/>
    </xf>
    <xf numFmtId="0" fontId="23" fillId="21" borderId="12" xfId="3" applyFont="1" applyFill="1" applyBorder="1" applyAlignment="1">
      <alignment horizontal="center" wrapText="1"/>
    </xf>
    <xf numFmtId="0" fontId="23" fillId="21" borderId="13" xfId="3" applyFont="1" applyFill="1" applyBorder="1" applyAlignment="1">
      <alignment horizontal="center" wrapText="1"/>
    </xf>
    <xf numFmtId="0" fontId="16" fillId="20" borderId="12" xfId="0" applyFont="1" applyFill="1" applyBorder="1" applyAlignment="1">
      <alignment horizontal="center" wrapText="1"/>
    </xf>
    <xf numFmtId="0" fontId="16" fillId="20" borderId="13" xfId="0" applyFont="1" applyFill="1" applyBorder="1" applyAlignment="1">
      <alignment horizontal="center" wrapText="1"/>
    </xf>
    <xf numFmtId="168" fontId="16" fillId="20" borderId="12" xfId="0" applyNumberFormat="1" applyFont="1" applyFill="1" applyBorder="1" applyAlignment="1">
      <alignment horizontal="center"/>
    </xf>
    <xf numFmtId="168" fontId="16" fillId="20" borderId="13" xfId="0" applyNumberFormat="1" applyFont="1" applyFill="1" applyBorder="1" applyAlignment="1">
      <alignment horizontal="center"/>
    </xf>
    <xf numFmtId="0" fontId="23" fillId="21" borderId="12" xfId="3" applyFont="1" applyFill="1" applyBorder="1" applyAlignment="1">
      <alignment horizontal="center" vertical="center" wrapText="1"/>
    </xf>
    <xf numFmtId="0" fontId="23" fillId="21" borderId="11" xfId="3" applyFont="1" applyFill="1" applyBorder="1" applyAlignment="1">
      <alignment horizontal="center" vertical="center" wrapText="1"/>
    </xf>
    <xf numFmtId="0" fontId="23" fillId="21" borderId="13" xfId="3"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2" borderId="12" xfId="0" applyFont="1" applyFill="1" applyBorder="1" applyAlignment="1">
      <alignment horizontal="center" vertical="center" wrapText="1"/>
    </xf>
    <xf numFmtId="0" fontId="16" fillId="22" borderId="13" xfId="0" applyFont="1" applyFill="1" applyBorder="1" applyAlignment="1">
      <alignment horizontal="center" vertical="center" wrapText="1"/>
    </xf>
    <xf numFmtId="0" fontId="16" fillId="20" borderId="42" xfId="0" applyFont="1" applyFill="1" applyBorder="1" applyAlignment="1">
      <alignment horizontal="center" vertical="center" wrapText="1"/>
    </xf>
    <xf numFmtId="0" fontId="16" fillId="20" borderId="45" xfId="0" applyFont="1" applyFill="1" applyBorder="1" applyAlignment="1">
      <alignment horizontal="center" vertical="center" wrapText="1"/>
    </xf>
    <xf numFmtId="0" fontId="16" fillId="20" borderId="41" xfId="0" applyFont="1" applyFill="1" applyBorder="1" applyAlignment="1">
      <alignment horizontal="center" vertical="center" wrapText="1"/>
    </xf>
    <xf numFmtId="0" fontId="23" fillId="21" borderId="11" xfId="3" applyFont="1" applyFill="1" applyBorder="1" applyAlignment="1">
      <alignment horizontal="center" wrapText="1"/>
    </xf>
    <xf numFmtId="0" fontId="23" fillId="21" borderId="11" xfId="3" applyFont="1" applyFill="1" applyBorder="1" applyAlignment="1">
      <alignment horizontal="center"/>
    </xf>
    <xf numFmtId="0" fontId="16" fillId="21" borderId="12" xfId="0" applyFont="1" applyFill="1" applyBorder="1" applyAlignment="1">
      <alignment horizontal="center"/>
    </xf>
    <xf numFmtId="0" fontId="16" fillId="21" borderId="13" xfId="0" applyFont="1" applyFill="1" applyBorder="1" applyAlignment="1">
      <alignment horizontal="center"/>
    </xf>
    <xf numFmtId="0" fontId="16" fillId="22" borderId="42" xfId="0" applyFont="1" applyFill="1" applyBorder="1" applyAlignment="1">
      <alignment horizontal="center" vertical="center" wrapText="1"/>
    </xf>
    <xf numFmtId="0" fontId="16" fillId="22" borderId="41" xfId="0" applyFont="1" applyFill="1" applyBorder="1" applyAlignment="1">
      <alignment horizontal="center" vertical="center" wrapText="1"/>
    </xf>
    <xf numFmtId="0" fontId="16" fillId="22" borderId="16" xfId="0" applyFont="1" applyFill="1" applyBorder="1" applyAlignment="1">
      <alignment horizontal="center" vertical="center" wrapText="1"/>
    </xf>
    <xf numFmtId="0" fontId="16" fillId="22" borderId="17" xfId="0" applyFont="1" applyFill="1" applyBorder="1" applyAlignment="1">
      <alignment horizontal="center" vertical="center" wrapText="1"/>
    </xf>
    <xf numFmtId="0" fontId="23" fillId="21" borderId="12" xfId="0" applyFont="1" applyFill="1" applyBorder="1" applyAlignment="1">
      <alignment horizontal="center" wrapText="1"/>
    </xf>
    <xf numFmtId="0" fontId="23" fillId="21" borderId="13" xfId="0" applyFont="1" applyFill="1" applyBorder="1" applyAlignment="1">
      <alignment horizontal="center" wrapText="1"/>
    </xf>
    <xf numFmtId="0" fontId="23" fillId="21" borderId="42" xfId="3" applyFont="1" applyFill="1" applyBorder="1" applyAlignment="1">
      <alignment horizontal="center" vertical="center" wrapText="1"/>
    </xf>
    <xf numFmtId="0" fontId="23" fillId="21" borderId="45" xfId="3" applyFont="1" applyFill="1" applyBorder="1" applyAlignment="1">
      <alignment horizontal="center" vertical="center" wrapText="1"/>
    </xf>
    <xf numFmtId="0" fontId="23" fillId="21" borderId="41" xfId="3" applyFont="1" applyFill="1" applyBorder="1" applyAlignment="1">
      <alignment horizontal="center" vertical="center" wrapText="1"/>
    </xf>
    <xf numFmtId="0" fontId="23" fillId="21" borderId="16" xfId="3" applyFont="1" applyFill="1" applyBorder="1" applyAlignment="1">
      <alignment horizontal="center" vertical="center" wrapText="1"/>
    </xf>
    <xf numFmtId="0" fontId="23" fillId="21" borderId="14" xfId="3" applyFont="1" applyFill="1" applyBorder="1" applyAlignment="1">
      <alignment horizontal="center" vertical="center" wrapText="1"/>
    </xf>
    <xf numFmtId="0" fontId="23" fillId="21" borderId="17" xfId="3" applyFont="1" applyFill="1" applyBorder="1" applyAlignment="1">
      <alignment horizontal="center" vertical="center" wrapText="1"/>
    </xf>
    <xf numFmtId="0" fontId="17" fillId="20" borderId="12" xfId="0" applyFont="1" applyFill="1" applyBorder="1" applyAlignment="1">
      <alignment horizontal="center" vertical="center" wrapText="1"/>
    </xf>
    <xf numFmtId="0" fontId="17" fillId="20" borderId="11" xfId="0" applyFont="1" applyFill="1" applyBorder="1" applyAlignment="1">
      <alignment horizontal="center" vertical="center" wrapText="1"/>
    </xf>
    <xf numFmtId="0" fontId="17" fillId="20" borderId="13" xfId="0" applyFont="1" applyFill="1" applyBorder="1" applyAlignment="1">
      <alignment horizontal="center" vertical="center" wrapText="1"/>
    </xf>
    <xf numFmtId="168" fontId="16" fillId="20" borderId="12" xfId="0" applyNumberFormat="1" applyFont="1" applyFill="1" applyBorder="1" applyAlignment="1">
      <alignment horizontal="center" vertical="center"/>
    </xf>
    <xf numFmtId="168" fontId="16" fillId="20" borderId="11" xfId="0" applyNumberFormat="1" applyFont="1" applyFill="1" applyBorder="1" applyAlignment="1">
      <alignment horizontal="center" vertical="center"/>
    </xf>
    <xf numFmtId="168" fontId="16" fillId="20" borderId="13" xfId="0" applyNumberFormat="1" applyFont="1" applyFill="1" applyBorder="1" applyAlignment="1">
      <alignment horizontal="center" vertical="center"/>
    </xf>
    <xf numFmtId="169" fontId="17" fillId="21" borderId="42" xfId="0" applyNumberFormat="1" applyFont="1" applyFill="1" applyBorder="1" applyAlignment="1">
      <alignment horizontal="center" vertical="center"/>
    </xf>
    <xf numFmtId="169" fontId="17" fillId="21" borderId="45" xfId="0" applyNumberFormat="1" applyFont="1" applyFill="1" applyBorder="1" applyAlignment="1">
      <alignment horizontal="center" vertical="center"/>
    </xf>
    <xf numFmtId="169" fontId="17" fillId="21" borderId="41" xfId="0" applyNumberFormat="1" applyFont="1" applyFill="1" applyBorder="1" applyAlignment="1">
      <alignment horizontal="center" vertical="center"/>
    </xf>
    <xf numFmtId="169" fontId="17" fillId="21" borderId="16" xfId="0" applyNumberFormat="1" applyFont="1" applyFill="1" applyBorder="1" applyAlignment="1">
      <alignment horizontal="center" vertical="center"/>
    </xf>
    <xf numFmtId="169" fontId="17" fillId="21" borderId="14" xfId="0" applyNumberFormat="1" applyFont="1" applyFill="1" applyBorder="1" applyAlignment="1">
      <alignment horizontal="center" vertical="center"/>
    </xf>
    <xf numFmtId="169" fontId="17" fillId="21" borderId="17" xfId="0" applyNumberFormat="1" applyFont="1" applyFill="1" applyBorder="1" applyAlignment="1">
      <alignment horizontal="center" vertical="center"/>
    </xf>
    <xf numFmtId="49" fontId="16" fillId="21" borderId="12" xfId="0" applyNumberFormat="1" applyFont="1" applyFill="1" applyBorder="1" applyAlignment="1">
      <alignment horizontal="center" vertical="center"/>
    </xf>
    <xf numFmtId="49" fontId="16" fillId="21" borderId="11" xfId="0" applyNumberFormat="1" applyFont="1" applyFill="1" applyBorder="1" applyAlignment="1">
      <alignment horizontal="center" vertical="center"/>
    </xf>
    <xf numFmtId="49" fontId="16" fillId="21" borderId="13" xfId="0" applyNumberFormat="1" applyFont="1" applyFill="1" applyBorder="1" applyAlignment="1">
      <alignment horizontal="center" vertical="center"/>
    </xf>
    <xf numFmtId="49" fontId="16" fillId="21" borderId="12" xfId="0" applyNumberFormat="1" applyFont="1" applyFill="1" applyBorder="1" applyAlignment="1">
      <alignment horizontal="center" vertical="center" wrapText="1"/>
    </xf>
    <xf numFmtId="49" fontId="16" fillId="21" borderId="11" xfId="0" applyNumberFormat="1" applyFont="1" applyFill="1" applyBorder="1" applyAlignment="1">
      <alignment horizontal="center" vertical="center" wrapText="1"/>
    </xf>
    <xf numFmtId="49" fontId="16" fillId="21" borderId="13" xfId="0" applyNumberFormat="1" applyFont="1" applyFill="1" applyBorder="1" applyAlignment="1">
      <alignment horizontal="center" vertical="center" wrapText="1"/>
    </xf>
    <xf numFmtId="0" fontId="17" fillId="20" borderId="42" xfId="0" applyFont="1" applyFill="1" applyBorder="1" applyAlignment="1">
      <alignment horizontal="center" vertical="center" wrapText="1"/>
    </xf>
    <xf numFmtId="0" fontId="17" fillId="20" borderId="45" xfId="0" applyFont="1" applyFill="1" applyBorder="1" applyAlignment="1">
      <alignment horizontal="center" vertical="center" wrapText="1"/>
    </xf>
    <xf numFmtId="0" fontId="17" fillId="20" borderId="41" xfId="0" applyFont="1" applyFill="1" applyBorder="1" applyAlignment="1">
      <alignment horizontal="center" vertical="center" wrapText="1"/>
    </xf>
    <xf numFmtId="3" fontId="16" fillId="22" borderId="12" xfId="0" applyNumberFormat="1" applyFont="1" applyFill="1" applyBorder="1" applyAlignment="1">
      <alignment horizontal="center" vertical="center" wrapText="1"/>
    </xf>
    <xf numFmtId="3" fontId="16" fillId="22" borderId="11" xfId="0" applyNumberFormat="1" applyFont="1" applyFill="1" applyBorder="1" applyAlignment="1">
      <alignment horizontal="center" vertical="center" wrapText="1"/>
    </xf>
    <xf numFmtId="3" fontId="16" fillId="22" borderId="13" xfId="0" applyNumberFormat="1" applyFont="1" applyFill="1" applyBorder="1" applyAlignment="1">
      <alignment horizontal="center" vertical="center" wrapText="1"/>
    </xf>
    <xf numFmtId="168" fontId="16" fillId="20" borderId="11" xfId="0" applyNumberFormat="1" applyFont="1" applyFill="1" applyBorder="1" applyAlignment="1">
      <alignment horizontal="center"/>
    </xf>
    <xf numFmtId="168" fontId="28" fillId="9" borderId="12" xfId="0" applyNumberFormat="1" applyFont="1" applyFill="1" applyBorder="1" applyAlignment="1">
      <alignment horizontal="center" vertical="center"/>
    </xf>
    <xf numFmtId="168" fontId="28" fillId="9" borderId="11" xfId="0" applyNumberFormat="1" applyFont="1" applyFill="1" applyBorder="1" applyAlignment="1">
      <alignment horizontal="center" vertical="center"/>
    </xf>
    <xf numFmtId="168" fontId="28" fillId="9" borderId="13" xfId="0" applyNumberFormat="1" applyFont="1" applyFill="1" applyBorder="1" applyAlignment="1">
      <alignment horizontal="center" vertical="center"/>
    </xf>
    <xf numFmtId="168" fontId="28" fillId="9" borderId="12" xfId="0" applyNumberFormat="1" applyFont="1" applyFill="1" applyBorder="1" applyAlignment="1">
      <alignment horizontal="center" vertical="center" wrapText="1"/>
    </xf>
    <xf numFmtId="168" fontId="28" fillId="9" borderId="11" xfId="0" applyNumberFormat="1" applyFont="1" applyFill="1" applyBorder="1" applyAlignment="1">
      <alignment horizontal="center" vertical="center" wrapText="1"/>
    </xf>
    <xf numFmtId="168" fontId="28" fillId="9" borderId="13" xfId="0" applyNumberFormat="1" applyFont="1" applyFill="1" applyBorder="1" applyAlignment="1">
      <alignment horizontal="center" vertical="center" wrapText="1"/>
    </xf>
    <xf numFmtId="168" fontId="28" fillId="20" borderId="12" xfId="0" applyNumberFormat="1" applyFont="1" applyFill="1" applyBorder="1" applyAlignment="1">
      <alignment horizontal="center" vertical="center" wrapText="1"/>
    </xf>
    <xf numFmtId="168" fontId="28" fillId="20" borderId="13" xfId="0" applyNumberFormat="1" applyFont="1" applyFill="1" applyBorder="1" applyAlignment="1">
      <alignment horizontal="center" vertical="center" wrapText="1"/>
    </xf>
    <xf numFmtId="49" fontId="0" fillId="0" borderId="23"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19" xfId="0" applyNumberFormat="1" applyBorder="1" applyAlignment="1">
      <alignment horizontal="center" vertical="center" wrapText="1"/>
    </xf>
    <xf numFmtId="3" fontId="23" fillId="0" borderId="37" xfId="3" applyNumberFormat="1" applyFont="1" applyFill="1" applyBorder="1" applyAlignment="1">
      <alignment horizontal="center" wrapText="1"/>
    </xf>
    <xf numFmtId="3" fontId="23" fillId="0" borderId="4" xfId="3" applyNumberFormat="1" applyFont="1" applyFill="1" applyBorder="1" applyAlignment="1">
      <alignment horizontal="center" wrapText="1"/>
    </xf>
    <xf numFmtId="3" fontId="23" fillId="0" borderId="25" xfId="3" applyNumberFormat="1" applyFont="1" applyFill="1" applyBorder="1" applyAlignment="1">
      <alignment horizontal="center" wrapText="1"/>
    </xf>
    <xf numFmtId="3" fontId="23" fillId="0" borderId="26" xfId="3" applyNumberFormat="1" applyFont="1" applyFill="1" applyBorder="1" applyAlignment="1">
      <alignment horizontal="center" wrapText="1"/>
    </xf>
    <xf numFmtId="49" fontId="0" fillId="0" borderId="42"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16" xfId="0" applyNumberFormat="1" applyBorder="1" applyAlignment="1">
      <alignment horizontal="center" vertical="center" wrapText="1"/>
    </xf>
    <xf numFmtId="3" fontId="23" fillId="0" borderId="10" xfId="3" applyNumberFormat="1" applyFont="1" applyFill="1" applyBorder="1" applyAlignment="1">
      <alignment horizontal="center" wrapText="1"/>
    </xf>
    <xf numFmtId="0" fontId="3" fillId="0" borderId="16" xfId="0" applyFont="1" applyBorder="1" applyAlignment="1">
      <alignment horizontal="center"/>
    </xf>
    <xf numFmtId="0" fontId="3" fillId="0" borderId="14" xfId="0" applyFont="1" applyBorder="1" applyAlignment="1">
      <alignment horizontal="center"/>
    </xf>
    <xf numFmtId="0" fontId="3" fillId="0" borderId="17"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20" xfId="0" applyFont="1" applyBorder="1" applyAlignment="1">
      <alignment horizontal="center"/>
    </xf>
    <xf numFmtId="3" fontId="23" fillId="0" borderId="5" xfId="3" applyNumberFormat="1" applyFont="1" applyFill="1" applyBorder="1" applyAlignment="1">
      <alignment horizontal="center" wrapText="1"/>
    </xf>
    <xf numFmtId="0" fontId="23" fillId="0" borderId="16" xfId="3" applyFont="1" applyBorder="1" applyAlignment="1">
      <alignment horizontal="center"/>
    </xf>
    <xf numFmtId="0" fontId="23" fillId="0" borderId="14" xfId="3" applyFont="1" applyBorder="1" applyAlignment="1">
      <alignment horizontal="center"/>
    </xf>
    <xf numFmtId="0" fontId="23" fillId="0" borderId="11" xfId="3" applyFont="1" applyBorder="1" applyAlignment="1">
      <alignment horizontal="center"/>
    </xf>
    <xf numFmtId="0" fontId="23" fillId="0" borderId="13" xfId="3" applyFont="1" applyBorder="1" applyAlignment="1">
      <alignment horizontal="center"/>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30" fillId="7" borderId="1" xfId="0" applyFont="1" applyFill="1" applyBorder="1" applyAlignment="1">
      <alignment horizontal="center"/>
    </xf>
    <xf numFmtId="0" fontId="30" fillId="7" borderId="34" xfId="0" applyFont="1" applyFill="1" applyBorder="1" applyAlignment="1">
      <alignment horizontal="center"/>
    </xf>
    <xf numFmtId="0" fontId="30" fillId="7" borderId="33" xfId="0" applyFont="1" applyFill="1" applyBorder="1" applyAlignment="1">
      <alignment horizontal="center"/>
    </xf>
    <xf numFmtId="0" fontId="16" fillId="0" borderId="0" xfId="0" applyFont="1" applyFill="1" applyBorder="1" applyAlignment="1">
      <alignment horizontal="center" vertical="center" wrapText="1"/>
    </xf>
    <xf numFmtId="0" fontId="30" fillId="0" borderId="0" xfId="0" applyFont="1" applyFill="1" applyBorder="1" applyAlignment="1">
      <alignment horizontal="center"/>
    </xf>
    <xf numFmtId="0" fontId="16" fillId="10" borderId="12"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23" fillId="10" borderId="12" xfId="3" applyFont="1" applyFill="1" applyBorder="1" applyAlignment="1">
      <alignment horizontal="center"/>
    </xf>
    <xf numFmtId="0" fontId="23" fillId="10" borderId="11" xfId="3" applyFont="1" applyFill="1" applyBorder="1" applyAlignment="1">
      <alignment horizontal="center"/>
    </xf>
    <xf numFmtId="0" fontId="23" fillId="10" borderId="13" xfId="3" applyFont="1" applyFill="1" applyBorder="1" applyAlignment="1">
      <alignment horizontal="center"/>
    </xf>
    <xf numFmtId="0" fontId="16" fillId="10" borderId="14" xfId="0" applyFont="1" applyFill="1" applyBorder="1" applyAlignment="1">
      <alignment horizontal="center" vertical="center" wrapText="1"/>
    </xf>
    <xf numFmtId="0" fontId="16" fillId="10" borderId="17" xfId="0" applyFont="1" applyFill="1" applyBorder="1" applyAlignment="1">
      <alignment horizontal="center" vertical="center" wrapText="1"/>
    </xf>
    <xf numFmtId="3" fontId="23" fillId="0" borderId="57" xfId="3" applyNumberFormat="1" applyFont="1" applyFill="1" applyBorder="1" applyAlignment="1">
      <alignment horizontal="center" wrapText="1"/>
    </xf>
    <xf numFmtId="3" fontId="23" fillId="0" borderId="58" xfId="3" applyNumberFormat="1" applyFont="1" applyFill="1" applyBorder="1" applyAlignment="1">
      <alignment horizontal="center" wrapText="1"/>
    </xf>
    <xf numFmtId="0" fontId="16" fillId="10" borderId="12" xfId="0" applyFont="1" applyFill="1" applyBorder="1" applyAlignment="1">
      <alignment horizontal="left" vertical="center"/>
    </xf>
    <xf numFmtId="0" fontId="16" fillId="10" borderId="11" xfId="0" applyFont="1" applyFill="1" applyBorder="1" applyAlignment="1">
      <alignment horizontal="left" vertical="center"/>
    </xf>
    <xf numFmtId="0" fontId="16" fillId="10" borderId="13" xfId="0" applyFont="1" applyFill="1" applyBorder="1" applyAlignment="1">
      <alignment horizontal="left" vertical="center"/>
    </xf>
    <xf numFmtId="0" fontId="24" fillId="10" borderId="12" xfId="3" applyFont="1" applyFill="1" applyBorder="1" applyAlignment="1">
      <alignment horizontal="center" vertical="center"/>
    </xf>
    <xf numFmtId="0" fontId="24" fillId="10" borderId="11" xfId="3" applyFont="1" applyFill="1" applyBorder="1" applyAlignment="1">
      <alignment horizontal="center" vertical="center"/>
    </xf>
    <xf numFmtId="0" fontId="24" fillId="10" borderId="13" xfId="3" applyFont="1" applyFill="1" applyBorder="1" applyAlignment="1">
      <alignment horizontal="center" vertical="center"/>
    </xf>
    <xf numFmtId="0" fontId="16" fillId="10" borderId="12" xfId="0" applyFont="1" applyFill="1" applyBorder="1" applyAlignment="1">
      <alignment horizontal="center" vertical="center"/>
    </xf>
    <xf numFmtId="0" fontId="16" fillId="10" borderId="11" xfId="0" applyFont="1" applyFill="1" applyBorder="1" applyAlignment="1">
      <alignment horizontal="center" vertical="center"/>
    </xf>
    <xf numFmtId="0" fontId="16" fillId="10" borderId="13" xfId="0" applyFont="1" applyFill="1" applyBorder="1" applyAlignment="1">
      <alignment horizontal="center" vertical="center"/>
    </xf>
    <xf numFmtId="0" fontId="23" fillId="10" borderId="42" xfId="3" applyFont="1" applyFill="1" applyBorder="1" applyAlignment="1">
      <alignment horizontal="center"/>
    </xf>
    <xf numFmtId="0" fontId="23" fillId="10" borderId="45" xfId="3" applyFont="1" applyFill="1" applyBorder="1" applyAlignment="1">
      <alignment horizontal="center"/>
    </xf>
    <xf numFmtId="0" fontId="23" fillId="10" borderId="41" xfId="3" applyFont="1" applyFill="1" applyBorder="1" applyAlignment="1">
      <alignment horizontal="center"/>
    </xf>
    <xf numFmtId="3" fontId="22" fillId="7" borderId="48" xfId="0" applyNumberFormat="1" applyFont="1" applyFill="1" applyBorder="1" applyAlignment="1">
      <alignment horizontal="center"/>
    </xf>
    <xf numFmtId="3" fontId="22" fillId="7" borderId="49" xfId="0" applyNumberFormat="1" applyFont="1" applyFill="1" applyBorder="1" applyAlignment="1">
      <alignment horizontal="center"/>
    </xf>
    <xf numFmtId="3" fontId="22" fillId="7" borderId="44" xfId="0" applyNumberFormat="1" applyFont="1" applyFill="1" applyBorder="1" applyAlignment="1">
      <alignment horizontal="center"/>
    </xf>
    <xf numFmtId="0" fontId="16" fillId="7" borderId="42" xfId="0" applyFont="1" applyFill="1" applyBorder="1" applyAlignment="1">
      <alignment horizontal="center" vertical="center" wrapText="1"/>
    </xf>
    <xf numFmtId="0" fontId="16" fillId="7" borderId="45" xfId="0" applyFont="1" applyFill="1" applyBorder="1" applyAlignment="1">
      <alignment horizontal="center" vertical="center" wrapText="1"/>
    </xf>
    <xf numFmtId="0" fontId="16" fillId="7" borderId="41"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21" fillId="23" borderId="12" xfId="0" applyNumberFormat="1" applyFont="1" applyFill="1" applyBorder="1" applyAlignment="1">
      <alignment horizontal="center"/>
    </xf>
    <xf numFmtId="0" fontId="21" fillId="23" borderId="11" xfId="0" applyNumberFormat="1" applyFont="1" applyFill="1" applyBorder="1" applyAlignment="1">
      <alignment horizontal="center"/>
    </xf>
    <xf numFmtId="0" fontId="21" fillId="23" borderId="13" xfId="0" applyNumberFormat="1" applyFont="1" applyFill="1" applyBorder="1" applyAlignment="1">
      <alignment horizontal="center"/>
    </xf>
    <xf numFmtId="0" fontId="22" fillId="8" borderId="25" xfId="0" applyNumberFormat="1" applyFont="1" applyFill="1" applyBorder="1" applyAlignment="1">
      <alignment horizontal="center"/>
    </xf>
    <xf numFmtId="0" fontId="22" fillId="8" borderId="26" xfId="0" applyNumberFormat="1" applyFont="1" applyFill="1" applyBorder="1" applyAlignment="1">
      <alignment horizontal="center"/>
    </xf>
    <xf numFmtId="0" fontId="22" fillId="8" borderId="45" xfId="0" applyNumberFormat="1" applyFont="1" applyFill="1" applyBorder="1" applyAlignment="1">
      <alignment horizontal="center"/>
    </xf>
    <xf numFmtId="0" fontId="22" fillId="8" borderId="41" xfId="0" applyNumberFormat="1" applyFont="1" applyFill="1" applyBorder="1" applyAlignment="1">
      <alignment horizontal="center"/>
    </xf>
    <xf numFmtId="0" fontId="46" fillId="8" borderId="42" xfId="0" applyFont="1" applyFill="1" applyBorder="1" applyAlignment="1">
      <alignment horizontal="center" vertical="center" wrapText="1"/>
    </xf>
    <xf numFmtId="0" fontId="46" fillId="8" borderId="45" xfId="0" applyFont="1" applyFill="1" applyBorder="1" applyAlignment="1">
      <alignment horizontal="center" vertical="center" wrapText="1"/>
    </xf>
    <xf numFmtId="0" fontId="46" fillId="8" borderId="41" xfId="0" applyFont="1" applyFill="1" applyBorder="1" applyAlignment="1">
      <alignment horizontal="center" vertical="center" wrapText="1"/>
    </xf>
    <xf numFmtId="0" fontId="46" fillId="8" borderId="21" xfId="0" applyFont="1" applyFill="1" applyBorder="1" applyAlignment="1">
      <alignment horizontal="center" vertical="center" wrapText="1"/>
    </xf>
    <xf numFmtId="0" fontId="46" fillId="8" borderId="0" xfId="0" applyFont="1" applyFill="1" applyBorder="1" applyAlignment="1">
      <alignment horizontal="center" vertical="center" wrapText="1"/>
    </xf>
    <xf numFmtId="0" fontId="46" fillId="8" borderId="20" xfId="0" applyFont="1" applyFill="1" applyBorder="1" applyAlignment="1">
      <alignment horizontal="center" vertical="center" wrapText="1"/>
    </xf>
    <xf numFmtId="0" fontId="46" fillId="8" borderId="16" xfId="0" applyFont="1" applyFill="1" applyBorder="1" applyAlignment="1">
      <alignment horizontal="center" vertical="center" wrapText="1"/>
    </xf>
    <xf numFmtId="0" fontId="46" fillId="8" borderId="14" xfId="0" applyFont="1" applyFill="1" applyBorder="1" applyAlignment="1">
      <alignment horizontal="center" vertical="center" wrapText="1"/>
    </xf>
    <xf numFmtId="0" fontId="46" fillId="8" borderId="17" xfId="0" applyFont="1" applyFill="1" applyBorder="1" applyAlignment="1">
      <alignment horizontal="center" vertical="center" wrapText="1"/>
    </xf>
    <xf numFmtId="0" fontId="21" fillId="21" borderId="12" xfId="0" applyFont="1" applyFill="1" applyBorder="1" applyAlignment="1">
      <alignment horizontal="center"/>
    </xf>
    <xf numFmtId="0" fontId="21" fillId="21" borderId="11" xfId="0" applyFont="1" applyFill="1" applyBorder="1" applyAlignment="1">
      <alignment horizontal="center"/>
    </xf>
    <xf numFmtId="0" fontId="21" fillId="21" borderId="13" xfId="0" applyFont="1" applyFill="1" applyBorder="1" applyAlignment="1">
      <alignment horizontal="center"/>
    </xf>
    <xf numFmtId="0" fontId="22" fillId="8" borderId="10" xfId="0" applyFont="1" applyFill="1" applyBorder="1" applyAlignment="1">
      <alignment horizontal="center"/>
    </xf>
    <xf numFmtId="0" fontId="22" fillId="8" borderId="25" xfId="0" applyFont="1" applyFill="1" applyBorder="1" applyAlignment="1">
      <alignment horizontal="center"/>
    </xf>
    <xf numFmtId="0" fontId="22" fillId="8" borderId="27" xfId="0" applyFont="1" applyFill="1" applyBorder="1" applyAlignment="1">
      <alignment horizontal="center"/>
    </xf>
    <xf numFmtId="0" fontId="22" fillId="8" borderId="6" xfId="0" applyFont="1" applyFill="1" applyBorder="1" applyAlignment="1">
      <alignment horizontal="center"/>
    </xf>
    <xf numFmtId="0" fontId="22" fillId="8" borderId="47" xfId="0" applyFont="1" applyFill="1" applyBorder="1" applyAlignment="1">
      <alignment horizontal="center"/>
    </xf>
    <xf numFmtId="0" fontId="22" fillId="8" borderId="59" xfId="0" applyFont="1" applyFill="1" applyBorder="1" applyAlignment="1">
      <alignment horizontal="center"/>
    </xf>
    <xf numFmtId="0" fontId="21" fillId="8" borderId="27" xfId="0" applyFont="1" applyFill="1" applyBorder="1" applyAlignment="1">
      <alignment horizontal="center" vertical="center"/>
    </xf>
    <xf numFmtId="0" fontId="21" fillId="8" borderId="27" xfId="0" quotePrefix="1" applyNumberFormat="1" applyFont="1" applyFill="1" applyBorder="1" applyAlignment="1">
      <alignment horizontal="center" vertical="center"/>
    </xf>
    <xf numFmtId="0" fontId="21" fillId="8" borderId="9" xfId="0" applyFont="1" applyFill="1" applyBorder="1" applyAlignment="1">
      <alignment horizontal="center" vertical="center"/>
    </xf>
    <xf numFmtId="0" fontId="21" fillId="20" borderId="23" xfId="0" applyFont="1" applyFill="1" applyBorder="1" applyAlignment="1">
      <alignment horizontal="center" vertical="center"/>
    </xf>
    <xf numFmtId="0" fontId="21" fillId="20" borderId="22" xfId="0" applyFont="1" applyFill="1" applyBorder="1" applyAlignment="1">
      <alignment horizontal="center" vertical="center"/>
    </xf>
    <xf numFmtId="0" fontId="21" fillId="20" borderId="19" xfId="0" applyFont="1" applyFill="1" applyBorder="1" applyAlignment="1">
      <alignment horizontal="center" vertical="center"/>
    </xf>
    <xf numFmtId="0" fontId="22" fillId="8" borderId="42" xfId="0" applyFont="1" applyFill="1" applyBorder="1" applyAlignment="1">
      <alignment horizontal="center"/>
    </xf>
    <xf numFmtId="0" fontId="22" fillId="8" borderId="50" xfId="0" applyFont="1" applyFill="1" applyBorder="1" applyAlignment="1">
      <alignment horizontal="center"/>
    </xf>
    <xf numFmtId="0" fontId="22" fillId="8" borderId="51" xfId="0" applyFont="1" applyFill="1" applyBorder="1" applyAlignment="1">
      <alignment horizontal="center"/>
    </xf>
    <xf numFmtId="0" fontId="22" fillId="8" borderId="15" xfId="0" applyFont="1" applyFill="1" applyBorder="1" applyAlignment="1">
      <alignment horizontal="center"/>
    </xf>
    <xf numFmtId="37" fontId="22" fillId="8" borderId="54" xfId="0" applyNumberFormat="1" applyFont="1" applyFill="1" applyBorder="1" applyAlignment="1">
      <alignment horizontal="center"/>
    </xf>
    <xf numFmtId="37" fontId="22" fillId="8" borderId="40" xfId="0" applyNumberFormat="1" applyFont="1" applyFill="1" applyBorder="1" applyAlignment="1">
      <alignment horizontal="center"/>
    </xf>
    <xf numFmtId="37" fontId="22" fillId="8" borderId="60" xfId="0" applyNumberFormat="1" applyFont="1" applyFill="1" applyBorder="1" applyAlignment="1">
      <alignment horizontal="center"/>
    </xf>
    <xf numFmtId="0" fontId="24" fillId="23" borderId="12" xfId="367" applyFont="1" applyFill="1" applyBorder="1" applyAlignment="1">
      <alignment horizontal="center" wrapText="1"/>
    </xf>
    <xf numFmtId="0" fontId="24" fillId="23" borderId="11" xfId="367" applyFont="1" applyFill="1" applyBorder="1" applyAlignment="1">
      <alignment horizontal="center" wrapText="1"/>
    </xf>
    <xf numFmtId="0" fontId="24" fillId="23" borderId="13" xfId="367" applyFont="1" applyFill="1" applyBorder="1" applyAlignment="1">
      <alignment horizontal="center" wrapText="1"/>
    </xf>
    <xf numFmtId="0" fontId="24" fillId="22" borderId="12" xfId="367" applyFont="1" applyFill="1" applyBorder="1" applyAlignment="1">
      <alignment horizontal="center" wrapText="1"/>
    </xf>
    <xf numFmtId="0" fontId="24" fillId="22" borderId="11" xfId="367" applyFont="1" applyFill="1" applyBorder="1" applyAlignment="1">
      <alignment horizontal="center" wrapText="1"/>
    </xf>
    <xf numFmtId="0" fontId="24" fillId="22" borderId="13" xfId="367" applyFont="1" applyFill="1" applyBorder="1" applyAlignment="1">
      <alignment horizontal="center" wrapText="1"/>
    </xf>
    <xf numFmtId="0" fontId="24" fillId="20" borderId="12" xfId="367" applyFont="1" applyFill="1" applyBorder="1" applyAlignment="1">
      <alignment horizontal="center" vertical="center" wrapText="1"/>
    </xf>
    <xf numFmtId="0" fontId="24" fillId="20" borderId="11" xfId="367" applyFont="1" applyFill="1" applyBorder="1" applyAlignment="1">
      <alignment horizontal="center" vertical="center" wrapText="1"/>
    </xf>
    <xf numFmtId="0" fontId="24" fillId="20" borderId="13" xfId="367" applyFont="1" applyFill="1" applyBorder="1" applyAlignment="1">
      <alignment horizontal="center" vertical="center" wrapText="1"/>
    </xf>
    <xf numFmtId="0" fontId="23" fillId="23" borderId="23" xfId="367" applyFont="1" applyFill="1" applyBorder="1" applyAlignment="1">
      <alignment horizontal="center" vertical="center" wrapText="1"/>
    </xf>
    <xf numFmtId="0" fontId="23" fillId="23" borderId="19" xfId="367" applyFont="1" applyFill="1" applyBorder="1" applyAlignment="1">
      <alignment horizontal="center" vertical="center" wrapText="1"/>
    </xf>
    <xf numFmtId="0" fontId="26" fillId="22" borderId="23" xfId="367" applyFont="1" applyFill="1" applyBorder="1" applyAlignment="1">
      <alignment horizontal="center" vertical="center" wrapText="1"/>
    </xf>
    <xf numFmtId="0" fontId="26" fillId="22" borderId="22" xfId="367" applyFont="1" applyFill="1" applyBorder="1" applyAlignment="1">
      <alignment horizontal="center" vertical="center" wrapText="1"/>
    </xf>
    <xf numFmtId="0" fontId="26" fillId="22" borderId="19" xfId="367" applyFont="1" applyFill="1" applyBorder="1" applyAlignment="1">
      <alignment horizontal="center" vertical="center" wrapText="1"/>
    </xf>
    <xf numFmtId="0" fontId="23" fillId="22" borderId="42" xfId="367" applyFont="1" applyFill="1" applyBorder="1" applyAlignment="1">
      <alignment horizontal="center" vertical="center" wrapText="1"/>
    </xf>
    <xf numFmtId="0" fontId="23" fillId="22" borderId="16" xfId="367" applyFont="1" applyFill="1" applyBorder="1" applyAlignment="1">
      <alignment horizontal="center" vertical="center" wrapText="1"/>
    </xf>
    <xf numFmtId="0" fontId="21" fillId="20" borderId="42" xfId="367" applyFont="1" applyFill="1" applyBorder="1" applyAlignment="1">
      <alignment horizontal="center" vertical="center" wrapText="1"/>
    </xf>
    <xf numFmtId="0" fontId="21" fillId="20" borderId="45" xfId="367" applyFont="1" applyFill="1" applyBorder="1" applyAlignment="1">
      <alignment horizontal="center" vertical="center" wrapText="1"/>
    </xf>
    <xf numFmtId="0" fontId="21" fillId="20" borderId="41" xfId="367" applyFont="1" applyFill="1" applyBorder="1" applyAlignment="1">
      <alignment horizontal="center" vertical="center" wrapText="1"/>
    </xf>
    <xf numFmtId="0" fontId="21" fillId="20" borderId="21" xfId="367" applyFont="1" applyFill="1" applyBorder="1" applyAlignment="1">
      <alignment horizontal="center" vertical="center" wrapText="1"/>
    </xf>
    <xf numFmtId="0" fontId="21" fillId="20" borderId="0" xfId="367" applyFont="1" applyFill="1" applyBorder="1" applyAlignment="1">
      <alignment horizontal="center" vertical="center" wrapText="1"/>
    </xf>
    <xf numFmtId="0" fontId="21" fillId="20" borderId="20" xfId="367" applyFont="1" applyFill="1" applyBorder="1" applyAlignment="1">
      <alignment horizontal="center" vertical="center" wrapText="1"/>
    </xf>
    <xf numFmtId="0" fontId="21" fillId="20" borderId="16" xfId="367" applyFont="1" applyFill="1" applyBorder="1" applyAlignment="1">
      <alignment horizontal="center" vertical="center" wrapText="1"/>
    </xf>
    <xf numFmtId="0" fontId="21" fillId="20" borderId="14" xfId="367" applyFont="1" applyFill="1" applyBorder="1" applyAlignment="1">
      <alignment horizontal="center" vertical="center" wrapText="1"/>
    </xf>
    <xf numFmtId="0" fontId="21" fillId="20" borderId="17" xfId="367" applyFont="1" applyFill="1" applyBorder="1" applyAlignment="1">
      <alignment horizontal="center" vertical="center" wrapText="1"/>
    </xf>
    <xf numFmtId="0" fontId="23" fillId="20" borderId="23" xfId="367" applyFont="1" applyFill="1" applyBorder="1" applyAlignment="1">
      <alignment horizontal="center" vertical="center" wrapText="1"/>
    </xf>
    <xf numFmtId="0" fontId="23" fillId="20" borderId="22" xfId="367" applyFont="1" applyFill="1" applyBorder="1" applyAlignment="1">
      <alignment horizontal="center" vertical="center" wrapText="1"/>
    </xf>
    <xf numFmtId="0" fontId="26" fillId="23" borderId="23" xfId="367" applyFont="1" applyFill="1" applyBorder="1" applyAlignment="1">
      <alignment horizontal="center" vertical="center" wrapText="1"/>
    </xf>
    <xf numFmtId="0" fontId="26" fillId="23" borderId="22" xfId="367" applyFont="1" applyFill="1" applyBorder="1" applyAlignment="1">
      <alignment horizontal="center" vertical="center" wrapText="1"/>
    </xf>
    <xf numFmtId="0" fontId="26" fillId="23" borderId="19" xfId="367" applyFont="1" applyFill="1" applyBorder="1" applyAlignment="1">
      <alignment horizontal="center" vertical="center" wrapText="1"/>
    </xf>
    <xf numFmtId="0" fontId="3" fillId="21" borderId="12" xfId="0" applyFont="1" applyFill="1" applyBorder="1" applyAlignment="1">
      <alignment horizontal="center" vertical="center"/>
    </xf>
    <xf numFmtId="0" fontId="3" fillId="21" borderId="11" xfId="0" applyFont="1" applyFill="1" applyBorder="1" applyAlignment="1">
      <alignment horizontal="center" vertical="center"/>
    </xf>
    <xf numFmtId="0" fontId="3" fillId="21" borderId="13" xfId="0" applyFont="1" applyFill="1" applyBorder="1" applyAlignment="1">
      <alignment horizontal="center" vertical="center"/>
    </xf>
    <xf numFmtId="3" fontId="41" fillId="21" borderId="23" xfId="3" applyNumberFormat="1" applyFont="1" applyFill="1" applyBorder="1" applyAlignment="1">
      <alignment horizontal="center" wrapText="1"/>
    </xf>
    <xf numFmtId="3" fontId="41" fillId="21" borderId="22" xfId="3" applyNumberFormat="1" applyFont="1" applyFill="1" applyBorder="1" applyAlignment="1">
      <alignment horizontal="center" wrapText="1"/>
    </xf>
  </cellXfs>
  <cellStyles count="407">
    <cellStyle name="Comma" xfId="1" builtinId="3"/>
    <cellStyle name="Comma 2" xfId="360"/>
    <cellStyle name="Comma 2 2" xfId="361"/>
    <cellStyle name="Comma 2 2 2" xfId="372"/>
    <cellStyle name="Comma 2 3" xfId="370"/>
    <cellStyle name="Comma 2 4" xfId="373"/>
    <cellStyle name="Comma 2 5" xfId="374"/>
    <cellStyle name="Comma 3" xfId="362"/>
    <cellStyle name="Comma 3 2" xfId="371"/>
    <cellStyle name="Comma 4" xfId="375"/>
    <cellStyle name="Comma 4 2" xfId="376"/>
    <cellStyle name="Comma 4 3" xfId="377"/>
    <cellStyle name="Comma 4 4" xfId="403"/>
    <cellStyle name="Comma 5" xfId="378"/>
    <cellStyle name="Comma 6" xfId="379"/>
    <cellStyle name="Currency" xfId="406" builtinId="4"/>
    <cellStyle name="Currency 2" xfId="363"/>
    <cellStyle name="Currency 2 2" xfId="380"/>
    <cellStyle name="Currency 2 2 2" xfId="381"/>
    <cellStyle name="Currency 2 3" xfId="382"/>
    <cellStyle name="Currency 2 4" xfId="383"/>
    <cellStyle name="Currency 2 5" xfId="384"/>
    <cellStyle name="Currency 3" xfId="364"/>
    <cellStyle name="Currency 3 2" xfId="385"/>
    <cellStyle name="Currency 4" xfId="386"/>
    <cellStyle name="Currency 5" xfId="387"/>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Normal" xfId="0" builtinId="0"/>
    <cellStyle name="Normal 2" xfId="3"/>
    <cellStyle name="Normal 2 2" xfId="365"/>
    <cellStyle name="Normal 2 3" xfId="388"/>
    <cellStyle name="Normal 2 3 2" xfId="404"/>
    <cellStyle name="Normal 2 4" xfId="389"/>
    <cellStyle name="Normal 2 5" xfId="390"/>
    <cellStyle name="Normal 2 6" xfId="391"/>
    <cellStyle name="Normal 3" xfId="366"/>
    <cellStyle name="Normal 3 2" xfId="392"/>
    <cellStyle name="Normal 3 3" xfId="393"/>
    <cellStyle name="Normal 4" xfId="367"/>
    <cellStyle name="Normal 4 2" xfId="394"/>
    <cellStyle name="Normal 5" xfId="369"/>
    <cellStyle name="Normal 5 2" xfId="405"/>
    <cellStyle name="Percent" xfId="2" builtinId="5"/>
    <cellStyle name="Percent 2" xfId="368"/>
    <cellStyle name="Percent 2 2" xfId="395"/>
    <cellStyle name="Percent 2 2 2" xfId="396"/>
    <cellStyle name="Percent 2 3" xfId="397"/>
    <cellStyle name="Percent 2 4" xfId="398"/>
    <cellStyle name="Percent 3" xfId="399"/>
    <cellStyle name="Percent 3 2" xfId="400"/>
    <cellStyle name="Percent 4" xfId="401"/>
    <cellStyle name="Percent 5" xfId="402"/>
  </cellStyles>
  <dxfs count="12">
    <dxf>
      <fill>
        <patternFill>
          <bgColor theme="6"/>
        </patternFill>
      </fill>
    </dxf>
    <dxf>
      <fill>
        <patternFill>
          <bgColor theme="6"/>
        </patternFill>
      </fill>
    </dxf>
    <dxf>
      <fill>
        <patternFill>
          <bgColor theme="6"/>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s>
  <tableStyles count="0" defaultTableStyle="TableStyleMedium2" defaultPivotStyle="PivotStyleMedium9"/>
  <colors>
    <mruColors>
      <color rgb="FFFFFFE5"/>
      <color rgb="FFFFFF75"/>
      <color rgb="FFCCFF99"/>
      <color rgb="FF003300"/>
      <color rgb="FF00FF00"/>
      <color rgb="FFECFD99"/>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solidFill>
                <a:latin typeface="Palatino Linotype" panose="02040502050505030304" pitchFamily="18" charset="0"/>
                <a:ea typeface="+mn-ea"/>
                <a:cs typeface="+mn-cs"/>
              </a:defRPr>
            </a:pPr>
            <a:r>
              <a:rPr lang="en-US" sz="1800" b="1"/>
              <a:t>Change in Formula I&amp;G Funding From FY17 to FY18 </a:t>
            </a:r>
          </a:p>
        </c:rich>
      </c:tx>
      <c:layout>
        <c:manualLayout>
          <c:xMode val="edge"/>
          <c:yMode val="edge"/>
          <c:x val="0.22233096005530664"/>
          <c:y val="4.2130526033972524E-3"/>
        </c:manualLayout>
      </c:layout>
      <c:overlay val="0"/>
      <c:spPr>
        <a:noFill/>
        <a:ln>
          <a:solidFill>
            <a:schemeClr val="tx1"/>
          </a:solidFill>
        </a:ln>
        <a:effectLst/>
      </c:spPr>
    </c:title>
    <c:autoTitleDeleted val="0"/>
    <c:plotArea>
      <c:layout>
        <c:manualLayout>
          <c:layoutTarget val="inner"/>
          <c:xMode val="edge"/>
          <c:yMode val="edge"/>
          <c:x val="9.2650215839394964E-2"/>
          <c:y val="7.2466120306390283E-2"/>
          <c:w val="0.89224508110533551"/>
          <c:h val="0.80497527094827459"/>
        </c:manualLayout>
      </c:layout>
      <c:barChart>
        <c:barDir val="col"/>
        <c:grouping val="stacked"/>
        <c:varyColors val="0"/>
        <c:ser>
          <c:idx val="0"/>
          <c:order val="0"/>
          <c:tx>
            <c:strRef>
              <c:f>'Step1- Set % New $ and Outcomes'!$G$29</c:f>
              <c:strCache>
                <c:ptCount val="1"/>
                <c:pt idx="0">
                  <c:v>FY17 Base</c:v>
                </c:pt>
              </c:strCache>
            </c:strRef>
          </c:tx>
          <c:spPr>
            <a:solidFill>
              <a:schemeClr val="accent1"/>
            </a:solidFill>
            <a:ln>
              <a:solidFill>
                <a:schemeClr val="tx1"/>
              </a:solidFill>
            </a:ln>
            <a:effectLst/>
          </c:spPr>
          <c:invertIfNegative val="0"/>
          <c:dLbls>
            <c:spPr>
              <a:noFill/>
              <a:ln>
                <a:noFill/>
              </a:ln>
              <a:effectLst/>
            </c:spPr>
            <c:txPr>
              <a:bodyPr wrap="square" lIns="38100" tIns="19050" rIns="38100" bIns="19050" anchor="ctr">
                <a:spAutoFit/>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'Step1- Set % New $ and Outcomes'!$H$28:$I$28</c:f>
              <c:strCache>
                <c:ptCount val="2"/>
                <c:pt idx="0">
                  <c:v>FY17 Formula I&amp;G</c:v>
                </c:pt>
                <c:pt idx="1">
                  <c:v>FY18 Formula I&amp;G</c:v>
                </c:pt>
              </c:strCache>
            </c:strRef>
          </c:cat>
          <c:val>
            <c:numRef>
              <c:f>'Step1- Set % New $ and Outcomes'!$H$29:$I$29</c:f>
              <c:numCache>
                <c:formatCode>"$"#,##0_);[Red]\("$"#,##0\)</c:formatCode>
                <c:ptCount val="2"/>
                <c:pt idx="0">
                  <c:v>570279400</c:v>
                </c:pt>
                <c:pt idx="1">
                  <c:v>542007840</c:v>
                </c:pt>
              </c:numCache>
            </c:numRef>
          </c:val>
          <c:extLst>
            <c:ext xmlns:c16="http://schemas.microsoft.com/office/drawing/2014/chart" uri="{C3380CC4-5D6E-409C-BE32-E72D297353CC}">
              <c16:uniqueId val="{00000000-99F9-4060-BA47-D3A26EE77E89}"/>
            </c:ext>
          </c:extLst>
        </c:ser>
        <c:ser>
          <c:idx val="1"/>
          <c:order val="1"/>
          <c:tx>
            <c:strRef>
              <c:f>'Step1- Set % New $ and Outcomes'!$G$30</c:f>
              <c:strCache>
                <c:ptCount val="1"/>
                <c:pt idx="0">
                  <c:v>Base Redistributed by Outcomes</c:v>
                </c:pt>
              </c:strCache>
            </c:strRef>
          </c:tx>
          <c:spPr>
            <a:solidFill>
              <a:srgbClr val="92D050"/>
            </a:solidFill>
            <a:ln>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99F9-4060-BA47-D3A26EE77E89}"/>
                </c:ext>
              </c:extLst>
            </c:dLbl>
            <c:spPr>
              <a:noFill/>
              <a:ln>
                <a:noFill/>
              </a:ln>
              <a:effectLst/>
            </c:spPr>
            <c:txPr>
              <a:bodyPr wrap="square" lIns="38100" tIns="19050" rIns="38100" bIns="19050" anchor="ctr">
                <a:spAutoFit/>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'Step1- Set % New $ and Outcomes'!$H$28:$I$28</c:f>
              <c:strCache>
                <c:ptCount val="2"/>
                <c:pt idx="0">
                  <c:v>FY17 Formula I&amp;G</c:v>
                </c:pt>
                <c:pt idx="1">
                  <c:v>FY18 Formula I&amp;G</c:v>
                </c:pt>
              </c:strCache>
            </c:strRef>
          </c:cat>
          <c:val>
            <c:numRef>
              <c:f>'Step1- Set % New $ and Outcomes'!$H$30:$I$30</c:f>
              <c:numCache>
                <c:formatCode>"$"#,##0_);[Red]\("$"#,##0\)</c:formatCode>
                <c:ptCount val="2"/>
                <c:pt idx="0" formatCode="General">
                  <c:v>0</c:v>
                </c:pt>
                <c:pt idx="1">
                  <c:v>22583660</c:v>
                </c:pt>
              </c:numCache>
            </c:numRef>
          </c:val>
          <c:extLst>
            <c:ext xmlns:c16="http://schemas.microsoft.com/office/drawing/2014/chart" uri="{C3380CC4-5D6E-409C-BE32-E72D297353CC}">
              <c16:uniqueId val="{00000002-99F9-4060-BA47-D3A26EE77E89}"/>
            </c:ext>
          </c:extLst>
        </c:ser>
        <c:ser>
          <c:idx val="2"/>
          <c:order val="2"/>
          <c:tx>
            <c:strRef>
              <c:f>'Step1- Set % New $ and Outcomes'!$G$31</c:f>
              <c:strCache>
                <c:ptCount val="1"/>
                <c:pt idx="0">
                  <c:v>New Money</c:v>
                </c:pt>
              </c:strCache>
            </c:strRef>
          </c:tx>
          <c:spPr>
            <a:solidFill>
              <a:srgbClr val="FFC000"/>
            </a:solidFill>
            <a:ln>
              <a:solidFill>
                <a:schemeClr val="tx1"/>
              </a:solidFill>
            </a:ln>
            <a:effectLst/>
          </c:spPr>
          <c:invertIfNegative val="0"/>
          <c:cat>
            <c:strRef>
              <c:f>'Step1- Set % New $ and Outcomes'!$H$28:$I$28</c:f>
              <c:strCache>
                <c:ptCount val="2"/>
                <c:pt idx="0">
                  <c:v>FY17 Formula I&amp;G</c:v>
                </c:pt>
                <c:pt idx="1">
                  <c:v>FY18 Formula I&amp;G</c:v>
                </c:pt>
              </c:strCache>
            </c:strRef>
          </c:cat>
          <c:val>
            <c:numRef>
              <c:f>'Step1- Set % New $ and Outcomes'!$H$31:$I$31</c:f>
              <c:numCache>
                <c:formatCode>"$"#,##0_);[Red]\("$"#,##0\)</c:formatCode>
                <c:ptCount val="2"/>
                <c:pt idx="0" formatCode="General">
                  <c:v>0</c:v>
                </c:pt>
                <c:pt idx="1">
                  <c:v>0</c:v>
                </c:pt>
              </c:numCache>
            </c:numRef>
          </c:val>
          <c:extLst>
            <c:ext xmlns:c16="http://schemas.microsoft.com/office/drawing/2014/chart" uri="{C3380CC4-5D6E-409C-BE32-E72D297353CC}">
              <c16:uniqueId val="{00000003-99F9-4060-BA47-D3A26EE77E89}"/>
            </c:ext>
          </c:extLst>
        </c:ser>
        <c:dLbls>
          <c:showLegendKey val="0"/>
          <c:showVal val="0"/>
          <c:showCatName val="0"/>
          <c:showSerName val="0"/>
          <c:showPercent val="0"/>
          <c:showBubbleSize val="0"/>
        </c:dLbls>
        <c:gapWidth val="150"/>
        <c:overlap val="100"/>
        <c:axId val="152520984"/>
        <c:axId val="172490776"/>
      </c:barChart>
      <c:catAx>
        <c:axId val="152520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Palatino Linotype" panose="02040502050505030304" pitchFamily="18" charset="0"/>
                <a:ea typeface="+mn-ea"/>
                <a:cs typeface="+mn-cs"/>
              </a:defRPr>
            </a:pPr>
            <a:endParaRPr lang="en-US"/>
          </a:p>
        </c:txPr>
        <c:crossAx val="172490776"/>
        <c:crosses val="autoZero"/>
        <c:auto val="1"/>
        <c:lblAlgn val="ctr"/>
        <c:lblOffset val="100"/>
        <c:noMultiLvlLbl val="0"/>
      </c:catAx>
      <c:valAx>
        <c:axId val="172490776"/>
        <c:scaling>
          <c:orientation val="minMax"/>
          <c:min val="0"/>
        </c:scaling>
        <c:delete val="0"/>
        <c:axPos val="l"/>
        <c:majorGridlines>
          <c:spPr>
            <a:ln w="9525" cap="flat" cmpd="sng" algn="ctr">
              <a:solidFill>
                <a:schemeClr val="bg1">
                  <a:lumMod val="6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chemeClr val="tx1"/>
                </a:solidFill>
                <a:latin typeface="Palatino Linotype" panose="02040502050505030304" pitchFamily="18" charset="0"/>
                <a:ea typeface="+mn-ea"/>
                <a:cs typeface="+mn-cs"/>
              </a:defRPr>
            </a:pPr>
            <a:endParaRPr lang="en-US"/>
          </a:p>
        </c:txPr>
        <c:crossAx val="152520984"/>
        <c:crosses val="autoZero"/>
        <c:crossBetween val="between"/>
      </c:valAx>
      <c:spPr>
        <a:noFill/>
        <a:ln>
          <a:noFill/>
        </a:ln>
        <a:effectLst/>
      </c:spPr>
    </c:plotArea>
    <c:legend>
      <c:legendPos val="b"/>
      <c:layout>
        <c:manualLayout>
          <c:xMode val="edge"/>
          <c:yMode val="edge"/>
          <c:x val="0.2174293352362881"/>
          <c:y val="0.9526641312693056"/>
          <c:w val="0.62281372397966217"/>
          <c:h val="3.8265573946113879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Palatino Linotype" panose="02040502050505030304" pitchFamily="18" charset="0"/>
              <a:ea typeface="+mn-ea"/>
              <a:cs typeface="+mn-cs"/>
            </a:defRPr>
          </a:pPr>
          <a:endParaRPr lang="en-US"/>
        </a:p>
      </c:txPr>
    </c:legend>
    <c:plotVisOnly val="1"/>
    <c:dispBlanksAs val="gap"/>
    <c:showDLblsOverMax val="0"/>
  </c:chart>
  <c:spPr>
    <a:solidFill>
      <a:schemeClr val="bg1"/>
    </a:solidFill>
    <a:ln w="19050" cap="flat" cmpd="sng" algn="ctr">
      <a:solidFill>
        <a:schemeClr val="tx1"/>
      </a:solidFill>
      <a:round/>
    </a:ln>
    <a:effectLst/>
  </c:spPr>
  <c:txPr>
    <a:bodyPr/>
    <a:lstStyle/>
    <a:p>
      <a:pPr>
        <a:defRPr>
          <a:solidFill>
            <a:schemeClr val="tx1"/>
          </a:solidFill>
          <a:latin typeface="Palatino Linotype" panose="02040502050505030304" pitchFamily="18"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Palatino Linotype" panose="02040502050505030304" pitchFamily="18" charset="0"/>
                <a:ea typeface="+mn-ea"/>
                <a:cs typeface="+mn-cs"/>
              </a:defRPr>
            </a:pPr>
            <a:r>
              <a:rPr lang="en-US" b="1"/>
              <a:t>State I&amp;G Funding Through the Funding Formula: </a:t>
            </a:r>
          </a:p>
          <a:p>
            <a:pPr>
              <a:defRPr b="1"/>
            </a:pPr>
            <a:r>
              <a:rPr lang="en-US" b="1"/>
              <a:t>What will go through the FY18 Formula.  </a:t>
            </a:r>
          </a:p>
        </c:rich>
      </c:tx>
      <c:overlay val="0"/>
      <c:spPr>
        <a:noFill/>
        <a:ln>
          <a:solidFill>
            <a:schemeClr val="tx1"/>
          </a:solidFill>
        </a:ln>
        <a:effectLst/>
      </c:spPr>
      <c:txPr>
        <a:bodyPr rot="0" spcFirstLastPara="1" vertOverflow="ellipsis" vert="horz" wrap="square" anchor="ctr" anchorCtr="1"/>
        <a:lstStyle/>
        <a:p>
          <a:pPr>
            <a:defRPr sz="1440" b="1" i="0" u="none" strike="noStrike" kern="1200" spc="0" baseline="0">
              <a:solidFill>
                <a:schemeClr val="tx1"/>
              </a:solidFill>
              <a:latin typeface="Palatino Linotype" panose="02040502050505030304" pitchFamily="18" charset="0"/>
              <a:ea typeface="+mn-ea"/>
              <a:cs typeface="+mn-cs"/>
            </a:defRPr>
          </a:pPr>
          <a:endParaRPr lang="en-US"/>
        </a:p>
      </c:txPr>
    </c:title>
    <c:autoTitleDeleted val="0"/>
    <c:plotArea>
      <c:layout>
        <c:manualLayout>
          <c:layoutTarget val="inner"/>
          <c:xMode val="edge"/>
          <c:yMode val="edge"/>
          <c:x val="0.36782181580070239"/>
          <c:y val="0.16239301626414585"/>
          <c:w val="0.35113271955420222"/>
          <c:h val="0.63688948791311006"/>
        </c:manualLayout>
      </c:layout>
      <c:pieChart>
        <c:varyColors val="1"/>
        <c:ser>
          <c:idx val="0"/>
          <c:order val="0"/>
          <c:explosion val="1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398-417A-85AD-136420686B1E}"/>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F398-417A-85AD-136420686B1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398-417A-85AD-136420686B1E}"/>
              </c:ext>
            </c:extLst>
          </c:dPt>
          <c:dLbls>
            <c:dLbl>
              <c:idx val="0"/>
              <c:layout>
                <c:manualLayout>
                  <c:x val="1.4713529827710363E-2"/>
                  <c:y val="-8.4187809857101184E-2"/>
                </c:manualLayout>
              </c:layout>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Palatino Linotype" panose="02040502050505030304" pitchFamily="18" charset="0"/>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17687045016133959"/>
                      <c:h val="0.18288808493532904"/>
                    </c:manualLayout>
                  </c15:layout>
                </c:ext>
                <c:ext xmlns:c16="http://schemas.microsoft.com/office/drawing/2014/chart" uri="{C3380CC4-5D6E-409C-BE32-E72D297353CC}">
                  <c16:uniqueId val="{00000001-F398-417A-85AD-136420686B1E}"/>
                </c:ext>
              </c:extLst>
            </c:dLbl>
            <c:dLbl>
              <c:idx val="1"/>
              <c:layout>
                <c:manualLayout>
                  <c:x val="-4.2050867820113705E-2"/>
                  <c:y val="-1.3877802601798167E-2"/>
                </c:manualLayout>
              </c:layout>
              <c:numFmt formatCode="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Palatino Linotype" panose="02040502050505030304" pitchFamily="18" charset="0"/>
                      <a:ea typeface="+mn-ea"/>
                      <a:cs typeface="+mn-cs"/>
                    </a:defRPr>
                  </a:pPr>
                  <a:endParaRPr lang="en-US"/>
                </a:p>
              </c:txPr>
              <c:dLblPos val="bestFit"/>
              <c:showLegendKey val="0"/>
              <c:showVal val="1"/>
              <c:showCatName val="0"/>
              <c:showSerName val="0"/>
              <c:showPercent val="1"/>
              <c:showBubbleSize val="0"/>
              <c:extLst>
                <c:ext xmlns:c15="http://schemas.microsoft.com/office/drawing/2012/chart" uri="{CE6537A1-D6FC-4f65-9D91-7224C49458BB}">
                  <c15:layout>
                    <c:manualLayout>
                      <c:w val="0.18983221982888568"/>
                      <c:h val="0.16730331292982159"/>
                    </c:manualLayout>
                  </c15:layout>
                </c:ext>
                <c:ext xmlns:c16="http://schemas.microsoft.com/office/drawing/2014/chart" uri="{C3380CC4-5D6E-409C-BE32-E72D297353CC}">
                  <c16:uniqueId val="{00000003-F398-417A-85AD-136420686B1E}"/>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Palatino Linotype" panose="02040502050505030304" pitchFamily="18" charset="0"/>
                    <a:ea typeface="+mn-ea"/>
                    <a:cs typeface="+mn-cs"/>
                  </a:defRPr>
                </a:pPr>
                <a:endParaRPr lang="en-US"/>
              </a:p>
            </c:txPr>
            <c:dLblPos val="outEnd"/>
            <c:showLegendKey val="0"/>
            <c:showVal val="1"/>
            <c:showCatName val="0"/>
            <c:showSerName val="0"/>
            <c:showPercent val="1"/>
            <c:showBubbleSize val="0"/>
            <c:showLeaderLines val="1"/>
            <c:leaderLines>
              <c:spPr>
                <a:ln w="9525" cap="flat" cmpd="sng" algn="ctr">
                  <a:solidFill>
                    <a:schemeClr val="bg1"/>
                  </a:solidFill>
                  <a:round/>
                </a:ln>
                <a:effectLst/>
              </c:spPr>
            </c:leaderLines>
            <c:extLst>
              <c:ext xmlns:c15="http://schemas.microsoft.com/office/drawing/2012/chart" uri="{CE6537A1-D6FC-4f65-9D91-7224C49458BB}"/>
            </c:extLst>
          </c:dLbls>
          <c:cat>
            <c:strRef>
              <c:f>'Step3- $ for Outcome Measures'!$C$4:$C$5</c:f>
              <c:strCache>
                <c:ptCount val="2"/>
                <c:pt idx="0">
                  <c:v>Protected FY17 Base Funding</c:v>
                </c:pt>
                <c:pt idx="1">
                  <c:v>"Performance Funding" (New Money + Redistributed FY17 Base Amount)</c:v>
                </c:pt>
              </c:strCache>
            </c:strRef>
          </c:cat>
          <c:val>
            <c:numRef>
              <c:f>'Step3- $ for Outcome Measures'!$D$4:$D$5</c:f>
              <c:numCache>
                <c:formatCode>"$"#,##0</c:formatCode>
                <c:ptCount val="2"/>
                <c:pt idx="0">
                  <c:v>542007840</c:v>
                </c:pt>
                <c:pt idx="1">
                  <c:v>22583660</c:v>
                </c:pt>
              </c:numCache>
            </c:numRef>
          </c:val>
          <c:extLst>
            <c:ext xmlns:c16="http://schemas.microsoft.com/office/drawing/2014/chart" uri="{C3380CC4-5D6E-409C-BE32-E72D297353CC}">
              <c16:uniqueId val="{00000006-F398-417A-85AD-136420686B1E}"/>
            </c:ext>
          </c:extLst>
        </c:ser>
        <c:dLbls>
          <c:showLegendKey val="0"/>
          <c:showVal val="0"/>
          <c:showCatName val="0"/>
          <c:showSerName val="0"/>
          <c:showPercent val="0"/>
          <c:showBubbleSize val="0"/>
          <c:showLeaderLines val="1"/>
        </c:dLbls>
        <c:firstSliceAng val="102"/>
      </c:pieChart>
      <c:spPr>
        <a:noFill/>
        <a:ln>
          <a:noFill/>
        </a:ln>
        <a:effectLst/>
      </c:spPr>
    </c:plotArea>
    <c:legend>
      <c:legendPos val="b"/>
      <c:layout>
        <c:manualLayout>
          <c:xMode val="edge"/>
          <c:yMode val="edge"/>
          <c:x val="2.9725965602957691E-2"/>
          <c:y val="0.75877975896301852"/>
          <c:w val="0.95791673428165403"/>
          <c:h val="0.2210691775175338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Palatino Linotype" panose="02040502050505030304" pitchFamily="18" charset="0"/>
              <a:ea typeface="+mn-ea"/>
              <a:cs typeface="+mn-cs"/>
            </a:defRPr>
          </a:pPr>
          <a:endParaRPr lang="en-US"/>
        </a:p>
      </c:txPr>
    </c:legend>
    <c:plotVisOnly val="1"/>
    <c:dispBlanksAs val="zero"/>
    <c:showDLblsOverMax val="0"/>
  </c:chart>
  <c:spPr>
    <a:solidFill>
      <a:schemeClr val="bg1"/>
    </a:solidFill>
    <a:ln w="9525" cap="flat" cmpd="sng" algn="ctr">
      <a:solidFill>
        <a:schemeClr val="tx1"/>
      </a:solidFill>
      <a:round/>
    </a:ln>
    <a:effectLst/>
  </c:spPr>
  <c:txPr>
    <a:bodyPr/>
    <a:lstStyle/>
    <a:p>
      <a:pPr>
        <a:defRPr sz="1200">
          <a:solidFill>
            <a:schemeClr val="tx1"/>
          </a:solidFill>
          <a:latin typeface="Palatino Linotype" panose="02040502050505030304" pitchFamily="18"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solidFill>
                <a:latin typeface="Palatino Linotype" panose="02040502050505030304" pitchFamily="18" charset="0"/>
                <a:ea typeface="+mn-ea"/>
                <a:cs typeface="+mn-cs"/>
              </a:defRPr>
            </a:pPr>
            <a:r>
              <a:rPr lang="en-US" sz="1600"/>
              <a:t>Distribution of FY17 Outcome Measures Funding  </a:t>
            </a:r>
          </a:p>
        </c:rich>
      </c:tx>
      <c:layout>
        <c:manualLayout>
          <c:xMode val="edge"/>
          <c:yMode val="edge"/>
          <c:x val="0.18481323877068562"/>
          <c:y val="1.195814648729447E-2"/>
        </c:manualLayout>
      </c:layout>
      <c:overlay val="0"/>
      <c:spPr>
        <a:noFill/>
        <a:ln>
          <a:solidFill>
            <a:schemeClr val="tx1"/>
          </a:solidFill>
        </a:ln>
        <a:effectLst/>
      </c:spPr>
      <c:txPr>
        <a:bodyPr rot="0" spcFirstLastPara="1" vertOverflow="ellipsis" vert="horz" wrap="square" anchor="ctr" anchorCtr="1"/>
        <a:lstStyle/>
        <a:p>
          <a:pPr>
            <a:defRPr sz="1600" b="0" i="0" u="none" strike="noStrike" kern="1200" spc="0" baseline="0">
              <a:solidFill>
                <a:schemeClr val="tx1"/>
              </a:solidFill>
              <a:latin typeface="Palatino Linotype" panose="02040502050505030304" pitchFamily="18" charset="0"/>
              <a:ea typeface="+mn-ea"/>
              <a:cs typeface="+mn-cs"/>
            </a:defRPr>
          </a:pPr>
          <a:endParaRPr lang="en-US"/>
        </a:p>
      </c:txPr>
    </c:title>
    <c:autoTitleDeleted val="0"/>
    <c:plotArea>
      <c:layout>
        <c:manualLayout>
          <c:layoutTarget val="inner"/>
          <c:xMode val="edge"/>
          <c:yMode val="edge"/>
          <c:x val="0.27898810521025313"/>
          <c:y val="0.17023786824853168"/>
          <c:w val="0.44958865248226948"/>
          <c:h val="0.71067264573991029"/>
        </c:manualLayout>
      </c:layout>
      <c:pieChart>
        <c:varyColors val="1"/>
        <c:ser>
          <c:idx val="0"/>
          <c:order val="0"/>
          <c:spPr>
            <a:ln>
              <a:noFill/>
            </a:ln>
          </c:spPr>
          <c:dPt>
            <c:idx val="0"/>
            <c:bubble3D val="0"/>
            <c:spPr>
              <a:solidFill>
                <a:srgbClr val="7030A0"/>
              </a:solidFill>
              <a:ln w="19050">
                <a:noFill/>
              </a:ln>
              <a:effectLst/>
            </c:spPr>
            <c:extLst>
              <c:ext xmlns:c16="http://schemas.microsoft.com/office/drawing/2014/chart" uri="{C3380CC4-5D6E-409C-BE32-E72D297353CC}">
                <c16:uniqueId val="{00000001-67DC-43DA-95FD-C6C1BD99086F}"/>
              </c:ext>
            </c:extLst>
          </c:dPt>
          <c:dPt>
            <c:idx val="1"/>
            <c:bubble3D val="0"/>
            <c:spPr>
              <a:solidFill>
                <a:schemeClr val="accent3"/>
              </a:solidFill>
              <a:ln w="19050">
                <a:noFill/>
              </a:ln>
              <a:effectLst/>
            </c:spPr>
            <c:extLst>
              <c:ext xmlns:c16="http://schemas.microsoft.com/office/drawing/2014/chart" uri="{C3380CC4-5D6E-409C-BE32-E72D297353CC}">
                <c16:uniqueId val="{00000003-67DC-43DA-95FD-C6C1BD99086F}"/>
              </c:ext>
            </c:extLst>
          </c:dPt>
          <c:dPt>
            <c:idx val="2"/>
            <c:bubble3D val="0"/>
            <c:spPr>
              <a:solidFill>
                <a:srgbClr val="006666"/>
              </a:solidFill>
              <a:ln w="19050">
                <a:noFill/>
              </a:ln>
              <a:effectLst/>
            </c:spPr>
            <c:extLst>
              <c:ext xmlns:c16="http://schemas.microsoft.com/office/drawing/2014/chart" uri="{C3380CC4-5D6E-409C-BE32-E72D297353CC}">
                <c16:uniqueId val="{00000005-67DC-43DA-95FD-C6C1BD99086F}"/>
              </c:ext>
            </c:extLst>
          </c:dPt>
          <c:dPt>
            <c:idx val="3"/>
            <c:bubble3D val="0"/>
            <c:spPr>
              <a:solidFill>
                <a:srgbClr val="002060"/>
              </a:solidFill>
              <a:ln w="19050">
                <a:noFill/>
              </a:ln>
              <a:effectLst/>
            </c:spPr>
            <c:extLst>
              <c:ext xmlns:c16="http://schemas.microsoft.com/office/drawing/2014/chart" uri="{C3380CC4-5D6E-409C-BE32-E72D297353CC}">
                <c16:uniqueId val="{00000007-67DC-43DA-95FD-C6C1BD99086F}"/>
              </c:ext>
            </c:extLst>
          </c:dPt>
          <c:dPt>
            <c:idx val="4"/>
            <c:bubble3D val="0"/>
            <c:spPr>
              <a:solidFill>
                <a:schemeClr val="accent2">
                  <a:lumMod val="75000"/>
                </a:schemeClr>
              </a:solidFill>
              <a:ln w="19050">
                <a:noFill/>
              </a:ln>
              <a:effectLst/>
            </c:spPr>
            <c:extLst>
              <c:ext xmlns:c16="http://schemas.microsoft.com/office/drawing/2014/chart" uri="{C3380CC4-5D6E-409C-BE32-E72D297353CC}">
                <c16:uniqueId val="{00000009-67DC-43DA-95FD-C6C1BD99086F}"/>
              </c:ext>
            </c:extLst>
          </c:dPt>
          <c:dPt>
            <c:idx val="5"/>
            <c:bubble3D val="0"/>
            <c:spPr>
              <a:solidFill>
                <a:srgbClr val="C00000"/>
              </a:solidFill>
              <a:ln w="19050">
                <a:noFill/>
              </a:ln>
              <a:effectLst/>
            </c:spPr>
            <c:extLst>
              <c:ext xmlns:c16="http://schemas.microsoft.com/office/drawing/2014/chart" uri="{C3380CC4-5D6E-409C-BE32-E72D297353CC}">
                <c16:uniqueId val="{0000000B-67DC-43DA-95FD-C6C1BD99086F}"/>
              </c:ext>
            </c:extLst>
          </c:dPt>
          <c:dLbls>
            <c:dLbl>
              <c:idx val="0"/>
              <c:layout>
                <c:manualLayout>
                  <c:x val="5.67375886524821E-3"/>
                  <c:y val="-5.4807538258740843E-1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DC-43DA-95FD-C6C1BD99086F}"/>
                </c:ext>
              </c:extLst>
            </c:dLbl>
            <c:dLbl>
              <c:idx val="1"/>
              <c:layout>
                <c:manualLayout>
                  <c:x val="-7.375886524822696E-2"/>
                  <c:y val="5.979073243647235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DC-43DA-95FD-C6C1BD99086F}"/>
                </c:ext>
              </c:extLst>
            </c:dLbl>
            <c:dLbl>
              <c:idx val="2"/>
              <c:layout>
                <c:manualLayout>
                  <c:x val="5.6737588652482282E-3"/>
                  <c:y val="8.9686098654708529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DC-43DA-95FD-C6C1BD99086F}"/>
                </c:ext>
              </c:extLst>
            </c:dLbl>
            <c:dLbl>
              <c:idx val="3"/>
              <c:layout>
                <c:manualLayout>
                  <c:x val="-1.5130023640662082E-2"/>
                  <c:y val="-3.587443946188352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DC-43DA-95FD-C6C1BD99086F}"/>
                </c:ext>
              </c:extLst>
            </c:dLbl>
            <c:dLbl>
              <c:idx val="5"/>
              <c:layout>
                <c:manualLayout>
                  <c:x val="-9.4562647754137825E-3"/>
                  <c:y val="-2.989536621823617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7DC-43DA-95FD-C6C1BD99086F}"/>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Palatino Linotype" panose="02040502050505030304" pitchFamily="18" charset="0"/>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'Step3- $ for Outcome Measures'!$C$15:$C$19</c:f>
              <c:strCache>
                <c:ptCount val="5"/>
                <c:pt idx="0">
                  <c:v>Total Awards </c:v>
                </c:pt>
                <c:pt idx="1">
                  <c:v>STEMH Awards</c:v>
                </c:pt>
                <c:pt idx="2">
                  <c:v>Awards to Financially At-Risk Students </c:v>
                </c:pt>
                <c:pt idx="3">
                  <c:v>End of Course Student Credit Hours (EOC SCH)</c:v>
                </c:pt>
                <c:pt idx="4">
                  <c:v>Sector Mission Measures</c:v>
                </c:pt>
              </c:strCache>
            </c:strRef>
          </c:cat>
          <c:val>
            <c:numRef>
              <c:f>'Step3- $ for Outcome Measures'!$D$15:$D$19</c:f>
              <c:numCache>
                <c:formatCode>0.0%</c:formatCode>
                <c:ptCount val="5"/>
                <c:pt idx="0">
                  <c:v>0.28000000000000003</c:v>
                </c:pt>
                <c:pt idx="1">
                  <c:v>0.13500000000000001</c:v>
                </c:pt>
                <c:pt idx="2">
                  <c:v>0.13500000000000001</c:v>
                </c:pt>
                <c:pt idx="3">
                  <c:v>0.25</c:v>
                </c:pt>
                <c:pt idx="4">
                  <c:v>0.2</c:v>
                </c:pt>
              </c:numCache>
            </c:numRef>
          </c:val>
          <c:extLst>
            <c:ext xmlns:c16="http://schemas.microsoft.com/office/drawing/2014/chart" uri="{C3380CC4-5D6E-409C-BE32-E72D297353CC}">
              <c16:uniqueId val="{0000000C-67DC-43DA-95FD-C6C1BD99086F}"/>
            </c:ext>
          </c:extLst>
        </c:ser>
        <c:dLbls>
          <c:showLegendKey val="0"/>
          <c:showVal val="0"/>
          <c:showCatName val="0"/>
          <c:showSerName val="0"/>
          <c:showPercent val="0"/>
          <c:showBubbleSize val="0"/>
          <c:showLeaderLines val="0"/>
        </c:dLbls>
        <c:firstSliceAng val="225"/>
      </c:pieChart>
      <c:spPr>
        <a:noFill/>
        <a:ln>
          <a:noFill/>
        </a:ln>
        <a:effectLst/>
      </c:spPr>
    </c:plotArea>
    <c:plotVisOnly val="1"/>
    <c:dispBlanksAs val="zero"/>
    <c:showDLblsOverMax val="0"/>
  </c:chart>
  <c:spPr>
    <a:solidFill>
      <a:schemeClr val="bg1"/>
    </a:solidFill>
    <a:ln w="9525" cap="flat" cmpd="sng" algn="ctr">
      <a:solidFill>
        <a:schemeClr val="tx1"/>
      </a:solidFill>
      <a:round/>
    </a:ln>
    <a:effectLst/>
  </c:spPr>
  <c:txPr>
    <a:bodyPr/>
    <a:lstStyle/>
    <a:p>
      <a:pPr>
        <a:defRPr sz="900">
          <a:solidFill>
            <a:schemeClr val="tx1"/>
          </a:solidFill>
          <a:latin typeface="Palatino Linotype" panose="02040502050505030304" pitchFamily="18"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Palatino Linotype" panose="02040502050505030304" pitchFamily="18" charset="0"/>
                <a:ea typeface="+mn-ea"/>
                <a:cs typeface="+mn-cs"/>
              </a:defRPr>
            </a:pPr>
            <a:r>
              <a:rPr lang="en-US"/>
              <a:t>Distribution of Total Sector Mission Measure Funding </a:t>
            </a:r>
          </a:p>
        </c:rich>
      </c:tx>
      <c:layout>
        <c:manualLayout>
          <c:xMode val="edge"/>
          <c:yMode val="edge"/>
          <c:x val="0.19595998198969905"/>
          <c:y val="4.1785362620375945E-2"/>
        </c:manualLayout>
      </c:layout>
      <c:overlay val="0"/>
      <c:spPr>
        <a:no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solidFill>
              <a:latin typeface="Palatino Linotype" panose="02040502050505030304" pitchFamily="18" charset="0"/>
              <a:ea typeface="+mn-ea"/>
              <a:cs typeface="+mn-cs"/>
            </a:defRPr>
          </a:pPr>
          <a:endParaRPr lang="en-US"/>
        </a:p>
      </c:txPr>
    </c:title>
    <c:autoTitleDeleted val="0"/>
    <c:plotArea>
      <c:layout>
        <c:manualLayout>
          <c:layoutTarget val="inner"/>
          <c:xMode val="edge"/>
          <c:yMode val="edge"/>
          <c:x val="0.30633662423996177"/>
          <c:y val="0.15608732273374978"/>
          <c:w val="0.39848435263583698"/>
          <c:h val="0.81399770763765855"/>
        </c:manualLayout>
      </c:layout>
      <c:pie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A01A-48AB-A6F6-BB9E6CAB3505}"/>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A01A-48AB-A6F6-BB9E6CAB3505}"/>
              </c:ext>
            </c:extLst>
          </c:dPt>
          <c:dPt>
            <c:idx val="2"/>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5-A01A-48AB-A6F6-BB9E6CAB3505}"/>
              </c:ext>
            </c:extLst>
          </c:dPt>
          <c:dPt>
            <c:idx val="3"/>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07-A01A-48AB-A6F6-BB9E6CAB3505}"/>
              </c:ext>
            </c:extLst>
          </c:dPt>
          <c:dLbls>
            <c:dLbl>
              <c:idx val="2"/>
              <c:layout>
                <c:manualLayout>
                  <c:x val="3.7192003719200037E-3"/>
                  <c:y val="0"/>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1A-48AB-A6F6-BB9E6CAB3505}"/>
                </c:ext>
              </c:extLst>
            </c:dLbl>
            <c:dLbl>
              <c:idx val="3"/>
              <c:layout>
                <c:manualLayout>
                  <c:x val="-1.3017201301720164E-2"/>
                  <c:y val="5.3181370607751195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1A-48AB-A6F6-BB9E6CAB3505}"/>
                </c:ext>
              </c:extLst>
            </c:dLbl>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Palatino Linotype" panose="02040502050505030304" pitchFamily="18" charset="0"/>
                    <a:ea typeface="+mn-ea"/>
                    <a:cs typeface="+mn-cs"/>
                  </a:defRPr>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'Step3- $ for Outcome Measures'!$C$23:$C$26</c:f>
              <c:strCache>
                <c:ptCount val="4"/>
                <c:pt idx="0">
                  <c:v>Research </c:v>
                </c:pt>
                <c:pt idx="1">
                  <c:v>MP30</c:v>
                </c:pt>
                <c:pt idx="2">
                  <c:v>MP60</c:v>
                </c:pt>
                <c:pt idx="3">
                  <c:v>Dual Credit </c:v>
                </c:pt>
              </c:strCache>
            </c:strRef>
          </c:cat>
          <c:val>
            <c:numRef>
              <c:f>'Step3- $ for Outcome Measures'!$D$23:$D$26</c:f>
              <c:numCache>
                <c:formatCode>0.0%</c:formatCode>
                <c:ptCount val="4"/>
                <c:pt idx="0">
                  <c:v>0.55285778399999996</c:v>
                </c:pt>
                <c:pt idx="1">
                  <c:v>0.249098758</c:v>
                </c:pt>
                <c:pt idx="2">
                  <c:v>3.1375332999999998E-2</c:v>
                </c:pt>
                <c:pt idx="3">
                  <c:v>0.166668125</c:v>
                </c:pt>
              </c:numCache>
            </c:numRef>
          </c:val>
          <c:extLst>
            <c:ext xmlns:c16="http://schemas.microsoft.com/office/drawing/2014/chart" uri="{C3380CC4-5D6E-409C-BE32-E72D297353CC}">
              <c16:uniqueId val="{00000008-A01A-48AB-A6F6-BB9E6CAB350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zero"/>
    <c:showDLblsOverMax val="0"/>
  </c:chart>
  <c:spPr>
    <a:solidFill>
      <a:schemeClr val="bg1"/>
    </a:solidFill>
    <a:ln w="9525" cap="flat" cmpd="sng" algn="ctr">
      <a:solidFill>
        <a:schemeClr val="tx1"/>
      </a:solidFill>
      <a:round/>
    </a:ln>
    <a:effectLst/>
  </c:spPr>
  <c:txPr>
    <a:bodyPr/>
    <a:lstStyle/>
    <a:p>
      <a:pPr>
        <a:defRPr>
          <a:solidFill>
            <a:schemeClr val="tx1"/>
          </a:solidFill>
          <a:latin typeface="Palatino Linotype" panose="02040502050505030304" pitchFamily="18"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57148</xdr:colOff>
      <xdr:row>4</xdr:row>
      <xdr:rowOff>619125</xdr:rowOff>
    </xdr:from>
    <xdr:to>
      <xdr:col>5</xdr:col>
      <xdr:colOff>2181223</xdr:colOff>
      <xdr:row>20</xdr:row>
      <xdr:rowOff>365012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238122</xdr:colOff>
      <xdr:row>0</xdr:row>
      <xdr:rowOff>257173</xdr:rowOff>
    </xdr:from>
    <xdr:to>
      <xdr:col>10</xdr:col>
      <xdr:colOff>83342</xdr:colOff>
      <xdr:row>9</xdr:row>
      <xdr:rowOff>154780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235743</xdr:colOff>
      <xdr:row>10</xdr:row>
      <xdr:rowOff>100013</xdr:rowOff>
    </xdr:from>
    <xdr:to>
      <xdr:col>18</xdr:col>
      <xdr:colOff>297656</xdr:colOff>
      <xdr:row>18</xdr:row>
      <xdr:rowOff>361950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254793</xdr:colOff>
      <xdr:row>19</xdr:row>
      <xdr:rowOff>45243</xdr:rowOff>
    </xdr:from>
    <xdr:to>
      <xdr:col>18</xdr:col>
      <xdr:colOff>431006</xdr:colOff>
      <xdr:row>32</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M41"/>
  <sheetViews>
    <sheetView zoomScaleNormal="100" zoomScaleSheetLayoutView="40" workbookViewId="0">
      <pane xSplit="1" topLeftCell="B1" activePane="topRight" state="frozen"/>
      <selection activeCell="A6" sqref="A6"/>
      <selection pane="topRight" activeCell="H7" sqref="H7"/>
    </sheetView>
  </sheetViews>
  <sheetFormatPr defaultColWidth="9.140625" defaultRowHeight="15" x14ac:dyDescent="0.3"/>
  <cols>
    <col min="1" max="1" width="55.7109375" style="23" customWidth="1"/>
    <col min="2" max="2" width="27.140625" style="22" customWidth="1"/>
    <col min="3" max="3" width="13.28515625" style="22" customWidth="1"/>
    <col min="4" max="4" width="3.5703125" style="22" customWidth="1"/>
    <col min="5" max="5" width="16.28515625" style="22" customWidth="1"/>
    <col min="6" max="6" width="15" style="22" customWidth="1"/>
    <col min="7" max="7" width="5.140625" style="898" customWidth="1"/>
    <col min="8" max="8" width="19.42578125" style="22" customWidth="1"/>
    <col min="9" max="9" width="3.7109375" style="193" customWidth="1"/>
    <col min="10" max="10" width="24.42578125" style="22" customWidth="1"/>
    <col min="11" max="11" width="5" style="193" customWidth="1"/>
    <col min="12" max="12" width="21.140625" style="591" customWidth="1"/>
    <col min="13" max="13" width="5.5703125" style="22" customWidth="1"/>
    <col min="14" max="16384" width="9.140625" style="22"/>
  </cols>
  <sheetData>
    <row r="1" spans="1:13" ht="18" x14ac:dyDescent="0.35">
      <c r="A1" s="21" t="s">
        <v>295</v>
      </c>
    </row>
    <row r="2" spans="1:13" ht="18" customHeight="1" thickBot="1" x14ac:dyDescent="0.4">
      <c r="A2" s="32"/>
    </row>
    <row r="3" spans="1:13" ht="15.75" customHeight="1" x14ac:dyDescent="0.3">
      <c r="A3" s="930" t="s">
        <v>365</v>
      </c>
      <c r="B3" s="931"/>
      <c r="C3" s="932"/>
      <c r="M3" s="668"/>
    </row>
    <row r="4" spans="1:13" ht="15.75" customHeight="1" thickBot="1" x14ac:dyDescent="0.35">
      <c r="A4" s="933"/>
      <c r="B4" s="934"/>
      <c r="C4" s="935"/>
      <c r="M4" s="668"/>
    </row>
    <row r="5" spans="1:13" ht="15.75" thickBot="1" x14ac:dyDescent="0.35">
      <c r="A5" s="233"/>
      <c r="M5" s="668"/>
    </row>
    <row r="6" spans="1:13" ht="45.75" thickBot="1" x14ac:dyDescent="0.35">
      <c r="A6" s="399" t="s">
        <v>0</v>
      </c>
      <c r="B6" s="715" t="s">
        <v>377</v>
      </c>
      <c r="C6" s="400" t="s">
        <v>366</v>
      </c>
      <c r="E6" s="936" t="s">
        <v>455</v>
      </c>
      <c r="F6" s="937"/>
      <c r="G6" s="899"/>
      <c r="H6" s="905" t="s">
        <v>733</v>
      </c>
      <c r="I6" s="669"/>
      <c r="J6" s="863" t="s">
        <v>734</v>
      </c>
      <c r="K6" s="669"/>
      <c r="L6" s="863" t="s">
        <v>738</v>
      </c>
      <c r="M6" s="668"/>
    </row>
    <row r="7" spans="1:13" ht="15.75" thickBot="1" x14ac:dyDescent="0.35">
      <c r="A7" s="298" t="s">
        <v>1</v>
      </c>
      <c r="B7" s="712">
        <f>B12+B18+B37</f>
        <v>600294100</v>
      </c>
      <c r="C7" s="401">
        <f>B7/B$7</f>
        <v>1</v>
      </c>
      <c r="E7" s="830">
        <v>-0.05</v>
      </c>
      <c r="F7" s="831">
        <f>F12+F18+F37</f>
        <v>-30014700</v>
      </c>
      <c r="G7" s="900"/>
      <c r="H7" s="831">
        <f>H12+H18+H37</f>
        <v>570279400</v>
      </c>
      <c r="I7" s="843"/>
      <c r="J7" s="830">
        <f>(L7-H7)/H7</f>
        <v>-9.9738829773616238E-3</v>
      </c>
      <c r="K7" s="843"/>
      <c r="L7" s="884">
        <f>L12+L18+L37</f>
        <v>564591500</v>
      </c>
      <c r="M7" s="668"/>
    </row>
    <row r="8" spans="1:13" x14ac:dyDescent="0.3">
      <c r="A8" s="299"/>
      <c r="B8" s="713"/>
      <c r="C8" s="378"/>
      <c r="E8" s="605"/>
      <c r="F8" s="828"/>
      <c r="G8" s="901"/>
      <c r="H8" s="828"/>
      <c r="I8" s="844"/>
      <c r="J8" s="923"/>
      <c r="K8" s="844"/>
      <c r="L8" s="885"/>
      <c r="M8" s="668"/>
    </row>
    <row r="9" spans="1:13" x14ac:dyDescent="0.3">
      <c r="A9" s="300" t="s">
        <v>2</v>
      </c>
      <c r="B9" s="841">
        <v>27118700</v>
      </c>
      <c r="C9" s="842">
        <f>B9/B$7</f>
        <v>4.5175689716090831E-2</v>
      </c>
      <c r="E9" s="827">
        <v>-0.05</v>
      </c>
      <c r="F9" s="829">
        <f>ROUND((B9*E9),-2)</f>
        <v>-1355900</v>
      </c>
      <c r="G9" s="902"/>
      <c r="H9" s="829">
        <f>B9+F9</f>
        <v>25762800</v>
      </c>
      <c r="I9" s="845"/>
      <c r="J9" s="923">
        <f t="shared" ref="J9:J37" si="0">(L9-H9)/H9</f>
        <v>-9.9678606362662448E-3</v>
      </c>
      <c r="K9" s="845"/>
      <c r="L9" s="885">
        <v>25506000</v>
      </c>
      <c r="M9" s="668"/>
    </row>
    <row r="10" spans="1:13" x14ac:dyDescent="0.3">
      <c r="A10" s="300" t="s">
        <v>3</v>
      </c>
      <c r="B10" s="841">
        <v>116361800</v>
      </c>
      <c r="C10" s="842">
        <f>B10/B$7</f>
        <v>0.19384131878024455</v>
      </c>
      <c r="E10" s="827">
        <v>-0.05</v>
      </c>
      <c r="F10" s="829">
        <f t="shared" ref="F10:F11" si="1">ROUND((B10*E10),-2)</f>
        <v>-5818100</v>
      </c>
      <c r="G10" s="902"/>
      <c r="H10" s="829">
        <f t="shared" ref="H10:H11" si="2">B10+F10</f>
        <v>110543700</v>
      </c>
      <c r="I10" s="845"/>
      <c r="J10" s="923">
        <f t="shared" si="0"/>
        <v>-9.9562435489313275E-3</v>
      </c>
      <c r="K10" s="845"/>
      <c r="L10" s="885">
        <v>109443100</v>
      </c>
      <c r="M10" s="668"/>
    </row>
    <row r="11" spans="1:13" ht="15.75" thickBot="1" x14ac:dyDescent="0.35">
      <c r="A11" s="300" t="s">
        <v>4</v>
      </c>
      <c r="B11" s="841">
        <v>186759600</v>
      </c>
      <c r="C11" s="842">
        <f>B11/B$7</f>
        <v>0.31111350253150916</v>
      </c>
      <c r="E11" s="827">
        <v>-0.05</v>
      </c>
      <c r="F11" s="829">
        <f t="shared" si="1"/>
        <v>-9338000</v>
      </c>
      <c r="G11" s="902"/>
      <c r="H11" s="829">
        <f t="shared" si="2"/>
        <v>177421600</v>
      </c>
      <c r="I11" s="845"/>
      <c r="J11" s="923">
        <f t="shared" si="0"/>
        <v>-9.9773646500764274E-3</v>
      </c>
      <c r="K11" s="845"/>
      <c r="L11" s="885">
        <v>175651400</v>
      </c>
      <c r="M11" s="668"/>
    </row>
    <row r="12" spans="1:13" ht="15.75" thickBot="1" x14ac:dyDescent="0.35">
      <c r="A12" s="298" t="s">
        <v>5</v>
      </c>
      <c r="B12" s="714">
        <f>SUM(B9:B11)</f>
        <v>330240100</v>
      </c>
      <c r="C12" s="833">
        <f>B12/B$7</f>
        <v>0.55013051102784449</v>
      </c>
      <c r="E12" s="830">
        <v>-0.05</v>
      </c>
      <c r="F12" s="832">
        <f>SUM(F9:F11)</f>
        <v>-16512000</v>
      </c>
      <c r="G12" s="903"/>
      <c r="H12" s="832">
        <f>SUM(H9:H11)</f>
        <v>313728100</v>
      </c>
      <c r="I12" s="846"/>
      <c r="J12" s="830">
        <f t="shared" si="0"/>
        <v>-9.9691420691994121E-3</v>
      </c>
      <c r="K12" s="846"/>
      <c r="L12" s="831">
        <f>SUM(L9:L11)</f>
        <v>310600500</v>
      </c>
      <c r="M12" s="668"/>
    </row>
    <row r="13" spans="1:13" x14ac:dyDescent="0.3">
      <c r="A13" s="300"/>
      <c r="B13" s="841"/>
      <c r="C13" s="842"/>
      <c r="E13" s="605"/>
      <c r="F13" s="829"/>
      <c r="G13" s="902"/>
      <c r="H13" s="829"/>
      <c r="I13" s="845"/>
      <c r="J13" s="923"/>
      <c r="K13" s="845"/>
      <c r="L13" s="885"/>
      <c r="M13" s="668"/>
    </row>
    <row r="14" spans="1:13" x14ac:dyDescent="0.3">
      <c r="A14" s="300" t="s">
        <v>6</v>
      </c>
      <c r="B14" s="841">
        <v>27163900</v>
      </c>
      <c r="C14" s="842">
        <f>B14/B$7</f>
        <v>4.5250986141626245E-2</v>
      </c>
      <c r="E14" s="827">
        <v>-0.05</v>
      </c>
      <c r="F14" s="829">
        <f>ROUND((B14*E14),-2)</f>
        <v>-1358200</v>
      </c>
      <c r="G14" s="902"/>
      <c r="H14" s="829">
        <f>B14+F14</f>
        <v>25805700</v>
      </c>
      <c r="I14" s="845"/>
      <c r="J14" s="923">
        <f t="shared" si="0"/>
        <v>-9.9590400570416619E-3</v>
      </c>
      <c r="K14" s="845"/>
      <c r="L14" s="885">
        <v>25548700</v>
      </c>
      <c r="M14" s="668"/>
    </row>
    <row r="15" spans="1:13" x14ac:dyDescent="0.3">
      <c r="A15" s="300" t="s">
        <v>7</v>
      </c>
      <c r="B15" s="841">
        <v>27684000</v>
      </c>
      <c r="C15" s="842">
        <f>B15/B$7</f>
        <v>4.611739479032028E-2</v>
      </c>
      <c r="E15" s="827">
        <v>-0.05</v>
      </c>
      <c r="F15" s="829">
        <f>ROUND((B15*E15),-2)</f>
        <v>-1384200</v>
      </c>
      <c r="G15" s="902"/>
      <c r="H15" s="829">
        <f t="shared" ref="H15:H17" si="3">B15+F15</f>
        <v>26299800</v>
      </c>
      <c r="I15" s="845"/>
      <c r="J15" s="923">
        <f t="shared" si="0"/>
        <v>-9.9734598742195757E-3</v>
      </c>
      <c r="K15" s="845"/>
      <c r="L15" s="885">
        <v>26037500</v>
      </c>
      <c r="M15" s="668"/>
    </row>
    <row r="16" spans="1:13" x14ac:dyDescent="0.3">
      <c r="A16" s="300" t="s">
        <v>8</v>
      </c>
      <c r="B16" s="841">
        <v>10409000</v>
      </c>
      <c r="C16" s="842">
        <f>B16/B$7</f>
        <v>1.7339833924737889E-2</v>
      </c>
      <c r="E16" s="827">
        <v>-0.05</v>
      </c>
      <c r="F16" s="829">
        <f t="shared" ref="F16:F17" si="4">ROUND((B16*E16),-2)</f>
        <v>-520500</v>
      </c>
      <c r="G16" s="902"/>
      <c r="H16" s="829">
        <f t="shared" si="3"/>
        <v>9888500</v>
      </c>
      <c r="I16" s="845"/>
      <c r="J16" s="923">
        <f t="shared" si="0"/>
        <v>-9.9610658846134396E-3</v>
      </c>
      <c r="K16" s="845"/>
      <c r="L16" s="885">
        <v>9790000</v>
      </c>
      <c r="M16" s="668"/>
    </row>
    <row r="17" spans="1:13" ht="15.75" thickBot="1" x14ac:dyDescent="0.35">
      <c r="A17" s="300" t="s">
        <v>9</v>
      </c>
      <c r="B17" s="841">
        <v>16965900</v>
      </c>
      <c r="C17" s="842">
        <f>B17/B$7</f>
        <v>2.8262646592728466E-2</v>
      </c>
      <c r="E17" s="827">
        <v>-0.05</v>
      </c>
      <c r="F17" s="829">
        <f t="shared" si="4"/>
        <v>-848300</v>
      </c>
      <c r="G17" s="902"/>
      <c r="H17" s="829">
        <f t="shared" si="3"/>
        <v>16117600</v>
      </c>
      <c r="I17" s="845"/>
      <c r="J17" s="923">
        <f t="shared" si="0"/>
        <v>-9.9704670670571309E-3</v>
      </c>
      <c r="K17" s="845"/>
      <c r="L17" s="885">
        <v>15956900</v>
      </c>
      <c r="M17" s="668"/>
    </row>
    <row r="18" spans="1:13" ht="15.75" thickBot="1" x14ac:dyDescent="0.35">
      <c r="A18" s="298" t="s">
        <v>285</v>
      </c>
      <c r="B18" s="714">
        <f>SUM(B14:B17)</f>
        <v>82222800</v>
      </c>
      <c r="C18" s="833">
        <f>B18/B$7</f>
        <v>0.13697086144941287</v>
      </c>
      <c r="E18" s="830">
        <v>-0.05</v>
      </c>
      <c r="F18" s="832">
        <f>SUM(F14:F17)</f>
        <v>-4111200</v>
      </c>
      <c r="G18" s="903"/>
      <c r="H18" s="832">
        <f>SUM(H14:H17)</f>
        <v>78111600</v>
      </c>
      <c r="I18" s="846"/>
      <c r="J18" s="830">
        <f t="shared" si="0"/>
        <v>-9.9665094557018427E-3</v>
      </c>
      <c r="K18" s="846"/>
      <c r="L18" s="831">
        <f>SUM(L14:L17)</f>
        <v>77333100</v>
      </c>
      <c r="M18" s="668"/>
    </row>
    <row r="19" spans="1:13" x14ac:dyDescent="0.3">
      <c r="A19" s="300"/>
      <c r="B19" s="841"/>
      <c r="C19" s="842"/>
      <c r="E19" s="605"/>
      <c r="F19" s="829"/>
      <c r="G19" s="902"/>
      <c r="H19" s="829"/>
      <c r="I19" s="845"/>
      <c r="J19" s="923"/>
      <c r="K19" s="845"/>
      <c r="L19" s="885"/>
      <c r="M19" s="668"/>
    </row>
    <row r="20" spans="1:13" x14ac:dyDescent="0.3">
      <c r="A20" s="300" t="s">
        <v>11</v>
      </c>
      <c r="B20" s="841">
        <v>11722000</v>
      </c>
      <c r="C20" s="842">
        <f t="shared" ref="C20:C37" si="5">B20/B$7</f>
        <v>1.9527095135534397E-2</v>
      </c>
      <c r="E20" s="827">
        <v>-0.05</v>
      </c>
      <c r="F20" s="829">
        <f>ROUND((B20*E20),-2)</f>
        <v>-586100</v>
      </c>
      <c r="G20" s="902"/>
      <c r="H20" s="829">
        <f>B20+F20</f>
        <v>11135900</v>
      </c>
      <c r="I20" s="845"/>
      <c r="J20" s="923">
        <f t="shared" si="0"/>
        <v>-1.0003681785935577E-2</v>
      </c>
      <c r="K20" s="845"/>
      <c r="L20" s="885">
        <v>11024500</v>
      </c>
      <c r="M20" s="668"/>
    </row>
    <row r="21" spans="1:13" x14ac:dyDescent="0.3">
      <c r="A21" s="300" t="s">
        <v>12</v>
      </c>
      <c r="B21" s="841">
        <v>2064900</v>
      </c>
      <c r="C21" s="842">
        <f t="shared" si="5"/>
        <v>3.4398139178779203E-3</v>
      </c>
      <c r="E21" s="827">
        <v>-0.05</v>
      </c>
      <c r="F21" s="829">
        <f t="shared" ref="F21:F36" si="6">ROUND((B21*E21),-2)</f>
        <v>-103200</v>
      </c>
      <c r="G21" s="902"/>
      <c r="H21" s="829">
        <f t="shared" ref="H21:H36" si="7">B21+F21</f>
        <v>1961700</v>
      </c>
      <c r="I21" s="845"/>
      <c r="J21" s="923">
        <f t="shared" si="0"/>
        <v>-1.0042310241117397E-2</v>
      </c>
      <c r="K21" s="845"/>
      <c r="L21" s="885">
        <v>1942000</v>
      </c>
      <c r="M21" s="668"/>
    </row>
    <row r="22" spans="1:13" x14ac:dyDescent="0.3">
      <c r="A22" s="300" t="s">
        <v>13</v>
      </c>
      <c r="B22" s="841">
        <v>7559000</v>
      </c>
      <c r="C22" s="842">
        <f t="shared" si="5"/>
        <v>1.2592161075712722E-2</v>
      </c>
      <c r="E22" s="827">
        <v>-0.05</v>
      </c>
      <c r="F22" s="829">
        <f t="shared" si="6"/>
        <v>-378000</v>
      </c>
      <c r="G22" s="902"/>
      <c r="H22" s="829">
        <f t="shared" si="7"/>
        <v>7181000</v>
      </c>
      <c r="I22" s="845"/>
      <c r="J22" s="923">
        <f t="shared" si="0"/>
        <v>-9.9986074362902102E-3</v>
      </c>
      <c r="K22" s="845"/>
      <c r="L22" s="885">
        <v>7109200</v>
      </c>
      <c r="M22" s="668"/>
    </row>
    <row r="23" spans="1:13" x14ac:dyDescent="0.3">
      <c r="A23" s="300" t="s">
        <v>14</v>
      </c>
      <c r="B23" s="841">
        <v>4120300</v>
      </c>
      <c r="C23" s="842">
        <f t="shared" si="5"/>
        <v>6.8638022595924235E-3</v>
      </c>
      <c r="E23" s="827">
        <v>-0.05</v>
      </c>
      <c r="F23" s="829">
        <f t="shared" si="6"/>
        <v>-206000</v>
      </c>
      <c r="G23" s="902"/>
      <c r="H23" s="829">
        <f t="shared" si="7"/>
        <v>3914300</v>
      </c>
      <c r="I23" s="845"/>
      <c r="J23" s="923">
        <f t="shared" si="0"/>
        <v>-1.001456199064967E-2</v>
      </c>
      <c r="K23" s="845"/>
      <c r="L23" s="885">
        <v>3875100</v>
      </c>
      <c r="M23" s="668"/>
    </row>
    <row r="24" spans="1:13" x14ac:dyDescent="0.3">
      <c r="A24" s="300" t="s">
        <v>15</v>
      </c>
      <c r="B24" s="841">
        <v>22762500</v>
      </c>
      <c r="C24" s="842">
        <f t="shared" si="5"/>
        <v>3.7918913412608918E-2</v>
      </c>
      <c r="E24" s="827">
        <v>-0.05</v>
      </c>
      <c r="F24" s="829">
        <f t="shared" si="6"/>
        <v>-1138100</v>
      </c>
      <c r="G24" s="902"/>
      <c r="H24" s="829">
        <f t="shared" si="7"/>
        <v>21624400</v>
      </c>
      <c r="I24" s="845"/>
      <c r="J24" s="923">
        <f t="shared" si="0"/>
        <v>-1.0002589667227762E-2</v>
      </c>
      <c r="K24" s="845"/>
      <c r="L24" s="885">
        <v>21408100</v>
      </c>
      <c r="M24" s="668"/>
    </row>
    <row r="25" spans="1:13" x14ac:dyDescent="0.3">
      <c r="A25" s="300" t="s">
        <v>16</v>
      </c>
      <c r="B25" s="841">
        <v>3557700</v>
      </c>
      <c r="C25" s="842">
        <f t="shared" si="5"/>
        <v>5.9265949806936299E-3</v>
      </c>
      <c r="E25" s="827">
        <v>-0.05</v>
      </c>
      <c r="F25" s="829">
        <f t="shared" si="6"/>
        <v>-177900</v>
      </c>
      <c r="G25" s="902"/>
      <c r="H25" s="829">
        <f t="shared" si="7"/>
        <v>3379800</v>
      </c>
      <c r="I25" s="845"/>
      <c r="J25" s="923">
        <f t="shared" si="0"/>
        <v>-1.0000591750991182E-2</v>
      </c>
      <c r="K25" s="845"/>
      <c r="L25" s="885">
        <v>3346000</v>
      </c>
      <c r="M25" s="668"/>
    </row>
    <row r="26" spans="1:13" x14ac:dyDescent="0.3">
      <c r="A26" s="300" t="s">
        <v>17</v>
      </c>
      <c r="B26" s="841">
        <v>9017600</v>
      </c>
      <c r="C26" s="842">
        <f t="shared" si="5"/>
        <v>1.502197006434013E-2</v>
      </c>
      <c r="E26" s="827">
        <v>-0.05</v>
      </c>
      <c r="F26" s="829">
        <f t="shared" si="6"/>
        <v>-450900</v>
      </c>
      <c r="G26" s="902"/>
      <c r="H26" s="829">
        <f t="shared" si="7"/>
        <v>8566700</v>
      </c>
      <c r="I26" s="845"/>
      <c r="J26" s="923">
        <f t="shared" si="0"/>
        <v>-9.9921790187586824E-3</v>
      </c>
      <c r="K26" s="845"/>
      <c r="L26" s="885">
        <v>8481100</v>
      </c>
      <c r="M26" s="668"/>
    </row>
    <row r="27" spans="1:13" x14ac:dyDescent="0.3">
      <c r="A27" s="300" t="s">
        <v>18</v>
      </c>
      <c r="B27" s="841">
        <v>1828100</v>
      </c>
      <c r="C27" s="842">
        <f t="shared" si="5"/>
        <v>3.0453406088782149E-3</v>
      </c>
      <c r="E27" s="827">
        <v>-0.05</v>
      </c>
      <c r="F27" s="829">
        <f t="shared" si="6"/>
        <v>-91400</v>
      </c>
      <c r="G27" s="902"/>
      <c r="H27" s="829">
        <f t="shared" si="7"/>
        <v>1736700</v>
      </c>
      <c r="I27" s="845"/>
      <c r="J27" s="923">
        <f t="shared" si="0"/>
        <v>-1.0019001554672655E-2</v>
      </c>
      <c r="K27" s="845"/>
      <c r="L27" s="885">
        <v>1719300</v>
      </c>
      <c r="M27" s="668"/>
    </row>
    <row r="28" spans="1:13" x14ac:dyDescent="0.3">
      <c r="A28" s="300" t="s">
        <v>19</v>
      </c>
      <c r="B28" s="841">
        <v>3469900</v>
      </c>
      <c r="C28" s="842">
        <f t="shared" si="5"/>
        <v>5.7803333399412057E-3</v>
      </c>
      <c r="E28" s="827">
        <v>-0.05</v>
      </c>
      <c r="F28" s="829">
        <f t="shared" si="6"/>
        <v>-173500</v>
      </c>
      <c r="G28" s="902"/>
      <c r="H28" s="829">
        <f t="shared" si="7"/>
        <v>3296400</v>
      </c>
      <c r="I28" s="845"/>
      <c r="J28" s="923">
        <f t="shared" si="0"/>
        <v>-1.0010921004732436E-2</v>
      </c>
      <c r="K28" s="845"/>
      <c r="L28" s="885">
        <v>3263400</v>
      </c>
      <c r="M28" s="668"/>
    </row>
    <row r="29" spans="1:13" x14ac:dyDescent="0.3">
      <c r="A29" s="300" t="s">
        <v>20</v>
      </c>
      <c r="B29" s="841">
        <v>5457500</v>
      </c>
      <c r="C29" s="842">
        <f t="shared" si="5"/>
        <v>9.0913770433525831E-3</v>
      </c>
      <c r="E29" s="827">
        <v>-0.05</v>
      </c>
      <c r="F29" s="829">
        <f t="shared" si="6"/>
        <v>-272900</v>
      </c>
      <c r="G29" s="902"/>
      <c r="H29" s="829">
        <f t="shared" si="7"/>
        <v>5184600</v>
      </c>
      <c r="I29" s="845"/>
      <c r="J29" s="923">
        <f t="shared" si="0"/>
        <v>-9.9911275701114848E-3</v>
      </c>
      <c r="K29" s="845"/>
      <c r="L29" s="885">
        <v>5132800</v>
      </c>
      <c r="M29" s="668"/>
    </row>
    <row r="30" spans="1:13" x14ac:dyDescent="0.3">
      <c r="A30" s="300" t="s">
        <v>21</v>
      </c>
      <c r="B30" s="841">
        <v>55889300</v>
      </c>
      <c r="C30" s="842">
        <f t="shared" si="5"/>
        <v>9.3103197249481545E-2</v>
      </c>
      <c r="E30" s="827">
        <v>-0.05</v>
      </c>
      <c r="F30" s="829">
        <f t="shared" si="6"/>
        <v>-2794500</v>
      </c>
      <c r="G30" s="902"/>
      <c r="H30" s="829">
        <f t="shared" si="7"/>
        <v>53094800</v>
      </c>
      <c r="I30" s="845"/>
      <c r="J30" s="923">
        <f t="shared" si="0"/>
        <v>-9.9746114497088235E-3</v>
      </c>
      <c r="K30" s="845"/>
      <c r="L30" s="885">
        <v>52565200</v>
      </c>
      <c r="M30" s="668"/>
    </row>
    <row r="31" spans="1:13" x14ac:dyDescent="0.3">
      <c r="A31" s="300" t="s">
        <v>22</v>
      </c>
      <c r="B31" s="841">
        <v>9696900</v>
      </c>
      <c r="C31" s="842">
        <f t="shared" si="5"/>
        <v>1.6153582052530584E-2</v>
      </c>
      <c r="E31" s="827">
        <v>-0.05</v>
      </c>
      <c r="F31" s="829">
        <f t="shared" si="6"/>
        <v>-484800</v>
      </c>
      <c r="G31" s="902"/>
      <c r="H31" s="829">
        <f t="shared" si="7"/>
        <v>9212100</v>
      </c>
      <c r="I31" s="845"/>
      <c r="J31" s="923">
        <f t="shared" si="0"/>
        <v>-9.9868651013341157E-3</v>
      </c>
      <c r="K31" s="845"/>
      <c r="L31" s="885">
        <v>9120100</v>
      </c>
      <c r="M31" s="668"/>
    </row>
    <row r="32" spans="1:13" x14ac:dyDescent="0.3">
      <c r="A32" s="300" t="s">
        <v>23</v>
      </c>
      <c r="B32" s="841">
        <v>7235500</v>
      </c>
      <c r="C32" s="842">
        <f t="shared" si="5"/>
        <v>1.2053258561095303E-2</v>
      </c>
      <c r="E32" s="827">
        <v>-0.05</v>
      </c>
      <c r="F32" s="829">
        <f>ROUND((B32*E32),-2)</f>
        <v>-361800</v>
      </c>
      <c r="G32" s="902"/>
      <c r="H32" s="829">
        <f t="shared" si="7"/>
        <v>6873700</v>
      </c>
      <c r="I32" s="845"/>
      <c r="J32" s="923">
        <f t="shared" si="0"/>
        <v>-9.9655207530151158E-3</v>
      </c>
      <c r="K32" s="845"/>
      <c r="L32" s="885">
        <v>6805200</v>
      </c>
      <c r="M32" s="668"/>
    </row>
    <row r="33" spans="1:13" x14ac:dyDescent="0.3">
      <c r="A33" s="300" t="s">
        <v>24</v>
      </c>
      <c r="B33" s="841">
        <v>4150300</v>
      </c>
      <c r="C33" s="842">
        <f t="shared" si="5"/>
        <v>6.9137777632663723E-3</v>
      </c>
      <c r="E33" s="827">
        <v>-0.05</v>
      </c>
      <c r="F33" s="829">
        <f t="shared" si="6"/>
        <v>-207500</v>
      </c>
      <c r="G33" s="902"/>
      <c r="H33" s="829">
        <f t="shared" si="7"/>
        <v>3942800</v>
      </c>
      <c r="I33" s="845"/>
      <c r="J33" s="923">
        <f t="shared" si="0"/>
        <v>-9.9675357613878465E-3</v>
      </c>
      <c r="K33" s="845"/>
      <c r="L33" s="885">
        <v>3903500</v>
      </c>
      <c r="M33" s="668"/>
    </row>
    <row r="34" spans="1:13" x14ac:dyDescent="0.3">
      <c r="A34" s="300" t="s">
        <v>25</v>
      </c>
      <c r="B34" s="841">
        <v>5480500</v>
      </c>
      <c r="C34" s="842">
        <f t="shared" si="5"/>
        <v>9.1296915961692777E-3</v>
      </c>
      <c r="E34" s="827">
        <v>-0.05</v>
      </c>
      <c r="F34" s="829">
        <f t="shared" si="6"/>
        <v>-274000</v>
      </c>
      <c r="G34" s="902"/>
      <c r="H34" s="829">
        <f t="shared" si="7"/>
        <v>5206500</v>
      </c>
      <c r="I34" s="845"/>
      <c r="J34" s="923">
        <f t="shared" si="0"/>
        <v>-9.9683088447133396E-3</v>
      </c>
      <c r="K34" s="845"/>
      <c r="L34" s="885">
        <v>5154600</v>
      </c>
      <c r="M34" s="668"/>
    </row>
    <row r="35" spans="1:13" x14ac:dyDescent="0.3">
      <c r="A35" s="300" t="s">
        <v>26</v>
      </c>
      <c r="B35" s="841">
        <v>24088900</v>
      </c>
      <c r="C35" s="842">
        <f t="shared" si="5"/>
        <v>4.0128497015046456E-2</v>
      </c>
      <c r="E35" s="827">
        <v>-0.05</v>
      </c>
      <c r="F35" s="829">
        <f t="shared" si="6"/>
        <v>-1204400</v>
      </c>
      <c r="G35" s="902"/>
      <c r="H35" s="829">
        <f t="shared" si="7"/>
        <v>22884500</v>
      </c>
      <c r="I35" s="845"/>
      <c r="J35" s="923">
        <f t="shared" si="0"/>
        <v>-9.9761847538727081E-3</v>
      </c>
      <c r="K35" s="845"/>
      <c r="L35" s="885">
        <v>22656200</v>
      </c>
      <c r="M35" s="668"/>
    </row>
    <row r="36" spans="1:13" ht="15.75" thickBot="1" x14ac:dyDescent="0.35">
      <c r="A36" s="377" t="s">
        <v>27</v>
      </c>
      <c r="B36" s="841">
        <v>9730300</v>
      </c>
      <c r="C36" s="842">
        <f t="shared" si="5"/>
        <v>1.6209221446620913E-2</v>
      </c>
      <c r="E36" s="827">
        <v>-0.05</v>
      </c>
      <c r="F36" s="829">
        <f t="shared" si="6"/>
        <v>-486500</v>
      </c>
      <c r="G36" s="902"/>
      <c r="H36" s="829">
        <f t="shared" si="7"/>
        <v>9243800</v>
      </c>
      <c r="I36" s="845"/>
      <c r="J36" s="923">
        <f t="shared" si="0"/>
        <v>-9.9742530128302219E-3</v>
      </c>
      <c r="K36" s="845"/>
      <c r="L36" s="885">
        <v>9151600</v>
      </c>
      <c r="M36" s="668"/>
    </row>
    <row r="37" spans="1:13" ht="15.75" thickBot="1" x14ac:dyDescent="0.35">
      <c r="A37" s="298" t="s">
        <v>28</v>
      </c>
      <c r="B37" s="714">
        <f>SUM(B20:B36)</f>
        <v>187831200</v>
      </c>
      <c r="C37" s="833">
        <f t="shared" si="5"/>
        <v>0.31289862752274261</v>
      </c>
      <c r="E37" s="830">
        <v>-0.05</v>
      </c>
      <c r="F37" s="831">
        <f>SUM(F20:F36)</f>
        <v>-9391500</v>
      </c>
      <c r="G37" s="900"/>
      <c r="H37" s="831">
        <f>SUM(H20:H36)</f>
        <v>178439700</v>
      </c>
      <c r="I37" s="843"/>
      <c r="J37" s="830">
        <f t="shared" si="0"/>
        <v>-9.985446063852382E-3</v>
      </c>
      <c r="K37" s="843"/>
      <c r="L37" s="831">
        <f>SUM(L20:L36)</f>
        <v>176657900</v>
      </c>
      <c r="M37" s="668"/>
    </row>
    <row r="38" spans="1:13" x14ac:dyDescent="0.3">
      <c r="A38" s="591" t="s">
        <v>415</v>
      </c>
      <c r="E38" s="834" t="s">
        <v>456</v>
      </c>
      <c r="L38" s="22"/>
      <c r="M38" s="668"/>
    </row>
    <row r="39" spans="1:13" x14ac:dyDescent="0.3">
      <c r="A39" s="731" t="s">
        <v>416</v>
      </c>
      <c r="E39" s="835">
        <v>42648</v>
      </c>
      <c r="M39" s="668"/>
    </row>
    <row r="40" spans="1:13" x14ac:dyDescent="0.3">
      <c r="A40" s="25"/>
    </row>
    <row r="41" spans="1:13" x14ac:dyDescent="0.3">
      <c r="F41" s="858"/>
      <c r="G41" s="904"/>
      <c r="H41" s="858"/>
      <c r="I41" s="862"/>
      <c r="J41" s="858"/>
      <c r="K41" s="862"/>
      <c r="L41" s="864"/>
    </row>
  </sheetData>
  <mergeCells count="2">
    <mergeCell ref="A3:C4"/>
    <mergeCell ref="E6:F6"/>
  </mergeCells>
  <pageMargins left="0.7" right="0.7" top="0.75" bottom="0.75" header="0.3" footer="0.3"/>
  <pageSetup paperSize="5" scale="72" orientation="landscape" r:id="rId1"/>
  <headerFooter>
    <oddFooter>&amp;LPage &amp;P of &amp;N&amp;R&amp;F:&amp;A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J32"/>
  <sheetViews>
    <sheetView zoomScale="80" zoomScaleNormal="80" workbookViewId="0">
      <pane xSplit="2" topLeftCell="C1" activePane="topRight" state="frozen"/>
      <selection activeCell="B6" sqref="B6:E6"/>
      <selection pane="topRight" activeCell="A2" sqref="A2"/>
    </sheetView>
  </sheetViews>
  <sheetFormatPr defaultColWidth="9.140625" defaultRowHeight="16.5" x14ac:dyDescent="0.3"/>
  <cols>
    <col min="1" max="1" width="9.140625" style="19"/>
    <col min="2" max="2" width="13.28515625" style="19" customWidth="1"/>
    <col min="3" max="3" width="11.140625" style="236" customWidth="1"/>
    <col min="4" max="5" width="12.140625" style="236" customWidth="1"/>
    <col min="6" max="6" width="2.42578125" style="240" customWidth="1"/>
    <col min="7" max="7" width="11.140625" style="236" customWidth="1"/>
    <col min="8" max="9" width="12.140625" style="236" customWidth="1"/>
    <col min="10" max="10" width="2.28515625" style="240" customWidth="1"/>
    <col min="11" max="11" width="11.42578125" style="236" customWidth="1"/>
    <col min="12" max="12" width="12" style="236" customWidth="1"/>
    <col min="13" max="13" width="12.42578125" style="236" customWidth="1"/>
    <col min="14" max="14" width="2.42578125" style="240" customWidth="1"/>
    <col min="15" max="15" width="14.5703125" style="236" customWidth="1"/>
    <col min="16" max="16" width="14.85546875" style="236" customWidth="1"/>
    <col min="17" max="17" width="13.85546875" style="240" customWidth="1"/>
    <col min="18" max="18" width="3" style="240" customWidth="1"/>
    <col min="19" max="19" width="13" style="240" customWidth="1"/>
    <col min="20" max="20" width="13.5703125" style="240" customWidth="1"/>
    <col min="21" max="22" width="14.140625" style="240" customWidth="1"/>
    <col min="23" max="23" width="3.140625" style="240" customWidth="1"/>
    <col min="24" max="24" width="18.28515625" style="236" customWidth="1"/>
    <col min="25" max="25" width="25.28515625" style="236" customWidth="1"/>
    <col min="26" max="26" width="2.7109375" style="236" customWidth="1"/>
    <col min="27" max="27" width="21.140625" style="249" customWidth="1"/>
    <col min="28" max="28" width="3.5703125" style="19" customWidth="1"/>
    <col min="29" max="29" width="14.7109375" style="19" customWidth="1"/>
    <col min="30" max="30" width="15.42578125" style="19" customWidth="1"/>
    <col min="31" max="31" width="17.7109375" style="19" customWidth="1"/>
    <col min="32" max="32" width="3.140625" style="19" customWidth="1"/>
    <col min="33" max="33" width="4.5703125" style="19" customWidth="1"/>
    <col min="34" max="34" width="16.28515625" style="19" customWidth="1"/>
    <col min="35" max="35" width="15.5703125" style="19" customWidth="1"/>
    <col min="36" max="36" width="18.140625" style="19" customWidth="1"/>
    <col min="37" max="16384" width="9.140625" style="19"/>
  </cols>
  <sheetData>
    <row r="1" spans="1:36" ht="38.25" customHeight="1" x14ac:dyDescent="0.4">
      <c r="A1" s="59" t="s">
        <v>277</v>
      </c>
    </row>
    <row r="2" spans="1:36" ht="17.25" thickBot="1" x14ac:dyDescent="0.35"/>
    <row r="3" spans="1:36" ht="72.75" customHeight="1" thickBot="1" x14ac:dyDescent="0.35">
      <c r="B3" s="248" t="s">
        <v>195</v>
      </c>
      <c r="C3" s="242" t="s">
        <v>431</v>
      </c>
      <c r="D3" s="242" t="s">
        <v>432</v>
      </c>
      <c r="E3" s="243" t="s">
        <v>433</v>
      </c>
      <c r="F3" s="244"/>
      <c r="G3" s="242" t="s">
        <v>429</v>
      </c>
      <c r="H3" s="242" t="s">
        <v>273</v>
      </c>
      <c r="I3" s="243" t="s">
        <v>430</v>
      </c>
      <c r="J3" s="244"/>
      <c r="K3" s="242" t="s">
        <v>274</v>
      </c>
      <c r="L3" s="242" t="s">
        <v>275</v>
      </c>
      <c r="M3" s="243" t="s">
        <v>428</v>
      </c>
      <c r="N3" s="244"/>
      <c r="O3" s="569" t="s">
        <v>427</v>
      </c>
      <c r="P3" s="547" t="s">
        <v>425</v>
      </c>
      <c r="Q3" s="569" t="s">
        <v>426</v>
      </c>
      <c r="R3" s="244"/>
      <c r="S3" s="569" t="s">
        <v>424</v>
      </c>
      <c r="T3" s="547" t="s">
        <v>423</v>
      </c>
      <c r="U3" s="569" t="s">
        <v>421</v>
      </c>
      <c r="V3" s="569" t="s">
        <v>422</v>
      </c>
      <c r="W3" s="244"/>
      <c r="X3" s="245" t="s">
        <v>272</v>
      </c>
      <c r="Y3" s="241" t="s">
        <v>435</v>
      </c>
      <c r="Z3" s="234"/>
      <c r="AA3" s="292" t="s">
        <v>434</v>
      </c>
      <c r="AC3" s="1025" t="s">
        <v>436</v>
      </c>
      <c r="AD3" s="1026"/>
      <c r="AE3" s="1027"/>
      <c r="AH3" s="1025" t="s">
        <v>437</v>
      </c>
      <c r="AI3" s="1026"/>
      <c r="AJ3" s="1027"/>
    </row>
    <row r="4" spans="1:36" ht="21.75" customHeight="1" thickBot="1" x14ac:dyDescent="0.35">
      <c r="B4" s="246" t="s">
        <v>42</v>
      </c>
      <c r="C4" s="253">
        <v>0</v>
      </c>
      <c r="D4" s="253">
        <v>0</v>
      </c>
      <c r="E4" s="237">
        <v>0</v>
      </c>
      <c r="G4" s="253">
        <v>0</v>
      </c>
      <c r="H4" s="253">
        <v>0</v>
      </c>
      <c r="I4" s="237">
        <v>0</v>
      </c>
      <c r="K4" s="253">
        <v>0</v>
      </c>
      <c r="L4" s="253">
        <v>0</v>
      </c>
      <c r="M4" s="237">
        <v>0</v>
      </c>
      <c r="O4" s="253">
        <v>0</v>
      </c>
      <c r="P4" s="237">
        <v>0</v>
      </c>
      <c r="Q4" s="253">
        <v>8.5713999999999999E-2</v>
      </c>
      <c r="S4" s="253">
        <v>16.706969999999998</v>
      </c>
      <c r="T4" s="253">
        <v>7.4253650000000002</v>
      </c>
      <c r="U4" s="255">
        <v>112.97389200000001</v>
      </c>
      <c r="V4" s="255">
        <v>290.34243800000002</v>
      </c>
      <c r="X4" s="253">
        <f>G4+H4+I4+K4+L4+M4+O4+P4+Q4+S4+T4+U4+V4+E4+D4+C4</f>
        <v>427.53437900000006</v>
      </c>
      <c r="Y4" s="254">
        <f>X4/$X$25</f>
        <v>5.8057056405290117E-2</v>
      </c>
      <c r="Z4" s="244"/>
      <c r="AA4" s="786">
        <f>Y4</f>
        <v>5.8057056405290117E-2</v>
      </c>
      <c r="AC4" s="1028">
        <f>'Step3- $ for Outcome Measures'!E24</f>
        <v>1125112.331418856</v>
      </c>
      <c r="AD4" s="1029"/>
      <c r="AE4" s="1030"/>
      <c r="AH4" s="250" t="s">
        <v>42</v>
      </c>
      <c r="AI4" s="251">
        <f>Y4</f>
        <v>5.8057056405290117E-2</v>
      </c>
      <c r="AJ4" s="252">
        <f>$AC$4*AI4</f>
        <v>65320.710087471991</v>
      </c>
    </row>
    <row r="5" spans="1:36" x14ac:dyDescent="0.3">
      <c r="B5" s="246" t="s">
        <v>44</v>
      </c>
      <c r="C5" s="255">
        <v>0</v>
      </c>
      <c r="D5" s="255">
        <v>0</v>
      </c>
      <c r="E5" s="238">
        <v>0</v>
      </c>
      <c r="G5" s="255">
        <v>0</v>
      </c>
      <c r="H5" s="255">
        <v>0</v>
      </c>
      <c r="I5" s="238">
        <v>0</v>
      </c>
      <c r="K5" s="255">
        <v>0</v>
      </c>
      <c r="L5" s="255">
        <v>0</v>
      </c>
      <c r="M5" s="238">
        <v>0</v>
      </c>
      <c r="O5" s="255">
        <v>0.49170000000000003</v>
      </c>
      <c r="P5" s="238">
        <v>0</v>
      </c>
      <c r="Q5" s="255">
        <v>0.34398000000000001</v>
      </c>
      <c r="S5" s="255">
        <v>2.8464010000000002</v>
      </c>
      <c r="T5" s="255">
        <v>1.6518010000000001</v>
      </c>
      <c r="U5" s="255">
        <v>45.79627</v>
      </c>
      <c r="V5" s="255">
        <v>128.79359299999999</v>
      </c>
      <c r="X5" s="255">
        <f t="shared" ref="X5:X24" si="0">G5+H5+I5+K5+L5+M5+O5+P5+Q5+S5+T5+U5+V5+E5+D5+C5</f>
        <v>179.923745</v>
      </c>
      <c r="Y5" s="256">
        <f t="shared" ref="Y5:Y25" si="1">X5/$X$25</f>
        <v>2.4432755645402808E-2</v>
      </c>
      <c r="Z5" s="257"/>
      <c r="AA5" s="787">
        <f t="shared" ref="AA5:AA25" si="2">Y5</f>
        <v>2.4432755645402808E-2</v>
      </c>
      <c r="AH5" s="56" t="s">
        <v>44</v>
      </c>
      <c r="AI5" s="100">
        <f t="shared" ref="AI5:AI25" si="3">Y5</f>
        <v>2.4432755645402808E-2</v>
      </c>
      <c r="AJ5" s="37">
        <f t="shared" ref="AJ5:AJ25" si="4">$AC$4*AI5</f>
        <v>27489.594667186371</v>
      </c>
    </row>
    <row r="6" spans="1:36" x14ac:dyDescent="0.3">
      <c r="B6" s="246" t="s">
        <v>46</v>
      </c>
      <c r="C6" s="255">
        <v>0</v>
      </c>
      <c r="D6" s="255">
        <v>0</v>
      </c>
      <c r="E6" s="238">
        <v>0</v>
      </c>
      <c r="G6" s="255">
        <v>0</v>
      </c>
      <c r="H6" s="255">
        <v>0</v>
      </c>
      <c r="I6" s="238">
        <v>0</v>
      </c>
      <c r="K6" s="255">
        <v>0</v>
      </c>
      <c r="L6" s="255">
        <v>0</v>
      </c>
      <c r="M6" s="238">
        <v>0</v>
      </c>
      <c r="O6" s="255">
        <v>0</v>
      </c>
      <c r="P6" s="238">
        <v>1</v>
      </c>
      <c r="Q6" s="255">
        <v>1.427287</v>
      </c>
      <c r="S6" s="255">
        <v>2.8751799999999998</v>
      </c>
      <c r="T6" s="255">
        <v>6.319083</v>
      </c>
      <c r="U6" s="255">
        <v>45.521835000000003</v>
      </c>
      <c r="V6" s="255">
        <v>64.224850000000004</v>
      </c>
      <c r="X6" s="255">
        <f t="shared" si="0"/>
        <v>121.368235</v>
      </c>
      <c r="Y6" s="256">
        <f t="shared" si="1"/>
        <v>1.6481206684914349E-2</v>
      </c>
      <c r="Z6" s="257"/>
      <c r="AA6" s="787">
        <f t="shared" si="2"/>
        <v>1.6481206684914349E-2</v>
      </c>
      <c r="AH6" s="56" t="s">
        <v>46</v>
      </c>
      <c r="AI6" s="100">
        <f t="shared" si="3"/>
        <v>1.6481206684914349E-2</v>
      </c>
      <c r="AJ6" s="37">
        <f t="shared" si="4"/>
        <v>18543.208877860019</v>
      </c>
    </row>
    <row r="7" spans="1:36" ht="18" customHeight="1" x14ac:dyDescent="0.3">
      <c r="B7" s="246" t="s">
        <v>48</v>
      </c>
      <c r="C7" s="255">
        <v>0</v>
      </c>
      <c r="D7" s="255">
        <v>0</v>
      </c>
      <c r="E7" s="238">
        <v>0</v>
      </c>
      <c r="G7" s="255">
        <v>0</v>
      </c>
      <c r="H7" s="255">
        <v>0</v>
      </c>
      <c r="I7" s="238">
        <v>0</v>
      </c>
      <c r="K7" s="255">
        <v>0</v>
      </c>
      <c r="L7" s="255">
        <v>0</v>
      </c>
      <c r="M7" s="238">
        <v>1</v>
      </c>
      <c r="O7" s="255">
        <v>0</v>
      </c>
      <c r="P7" s="238">
        <v>1</v>
      </c>
      <c r="Q7" s="255">
        <v>2</v>
      </c>
      <c r="S7" s="255">
        <v>2</v>
      </c>
      <c r="T7" s="255">
        <v>6.2905239999999996</v>
      </c>
      <c r="U7" s="255">
        <v>90.308492999999999</v>
      </c>
      <c r="V7" s="255">
        <v>114.70255299999999</v>
      </c>
      <c r="X7" s="255">
        <f t="shared" si="0"/>
        <v>217.30157</v>
      </c>
      <c r="Y7" s="256">
        <f t="shared" si="1"/>
        <v>2.9508479612695888E-2</v>
      </c>
      <c r="Z7" s="257"/>
      <c r="AA7" s="787">
        <f t="shared" si="2"/>
        <v>2.9508479612695888E-2</v>
      </c>
      <c r="AH7" s="56" t="s">
        <v>48</v>
      </c>
      <c r="AI7" s="100">
        <f t="shared" si="3"/>
        <v>2.9508479612695888E-2</v>
      </c>
      <c r="AJ7" s="37">
        <f t="shared" si="4"/>
        <v>33200.354293666052</v>
      </c>
    </row>
    <row r="8" spans="1:36" x14ac:dyDescent="0.3">
      <c r="B8" s="246" t="s">
        <v>50</v>
      </c>
      <c r="C8" s="255">
        <v>0</v>
      </c>
      <c r="D8" s="255">
        <v>0</v>
      </c>
      <c r="E8" s="238">
        <v>0</v>
      </c>
      <c r="G8" s="255">
        <v>0</v>
      </c>
      <c r="H8" s="255">
        <v>0</v>
      </c>
      <c r="I8" s="238">
        <v>0</v>
      </c>
      <c r="K8" s="255">
        <v>0</v>
      </c>
      <c r="L8" s="255">
        <v>0</v>
      </c>
      <c r="M8" s="238">
        <v>0</v>
      </c>
      <c r="O8" s="255">
        <v>2</v>
      </c>
      <c r="P8" s="238">
        <v>0</v>
      </c>
      <c r="Q8" s="255">
        <v>1</v>
      </c>
      <c r="S8" s="255">
        <v>4.2342009999999997</v>
      </c>
      <c r="T8" s="255">
        <v>18.025092000000001</v>
      </c>
      <c r="U8" s="255">
        <v>99.195526000000001</v>
      </c>
      <c r="V8" s="255">
        <v>150.69417200000001</v>
      </c>
      <c r="X8" s="255">
        <f t="shared" si="0"/>
        <v>275.14899100000002</v>
      </c>
      <c r="Y8" s="256">
        <f t="shared" si="1"/>
        <v>3.7363873585346596E-2</v>
      </c>
      <c r="Z8" s="257"/>
      <c r="AA8" s="787">
        <f t="shared" si="2"/>
        <v>3.7363873585346596E-2</v>
      </c>
      <c r="AH8" s="56" t="s">
        <v>50</v>
      </c>
      <c r="AI8" s="100">
        <f t="shared" si="3"/>
        <v>3.7363873585346596E-2</v>
      </c>
      <c r="AJ8" s="37">
        <f t="shared" si="4"/>
        <v>42038.554920448718</v>
      </c>
    </row>
    <row r="9" spans="1:36" x14ac:dyDescent="0.3">
      <c r="B9" s="246" t="s">
        <v>52</v>
      </c>
      <c r="C9" s="255">
        <v>0</v>
      </c>
      <c r="D9" s="255">
        <v>0</v>
      </c>
      <c r="E9" s="238">
        <v>0</v>
      </c>
      <c r="G9" s="255">
        <v>0</v>
      </c>
      <c r="H9" s="255">
        <v>0</v>
      </c>
      <c r="I9" s="238">
        <v>0</v>
      </c>
      <c r="K9" s="255">
        <v>0</v>
      </c>
      <c r="L9" s="255">
        <v>0</v>
      </c>
      <c r="M9" s="238">
        <v>0</v>
      </c>
      <c r="O9" s="255">
        <v>0.1</v>
      </c>
      <c r="P9" s="238">
        <v>0</v>
      </c>
      <c r="Q9" s="255">
        <v>3</v>
      </c>
      <c r="S9" s="255">
        <v>2.2217739999999999</v>
      </c>
      <c r="T9" s="255">
        <v>0.47782200000000002</v>
      </c>
      <c r="U9" s="255">
        <v>18.953316999999998</v>
      </c>
      <c r="V9" s="255">
        <v>16.453617000000001</v>
      </c>
      <c r="X9" s="255">
        <f t="shared" si="0"/>
        <v>41.206530000000001</v>
      </c>
      <c r="Y9" s="256">
        <f t="shared" si="1"/>
        <v>5.5956431903135418E-3</v>
      </c>
      <c r="Z9" s="257"/>
      <c r="AA9" s="787">
        <f t="shared" si="2"/>
        <v>5.5956431903135418E-3</v>
      </c>
      <c r="AH9" s="56" t="s">
        <v>52</v>
      </c>
      <c r="AI9" s="100">
        <f t="shared" si="3"/>
        <v>5.5956431903135418E-3</v>
      </c>
      <c r="AJ9" s="37">
        <f t="shared" si="4"/>
        <v>6295.7271556417145</v>
      </c>
    </row>
    <row r="10" spans="1:36" x14ac:dyDescent="0.3">
      <c r="B10" s="246" t="s">
        <v>54</v>
      </c>
      <c r="C10" s="255">
        <v>0</v>
      </c>
      <c r="D10" s="255">
        <v>0</v>
      </c>
      <c r="E10" s="238">
        <v>0</v>
      </c>
      <c r="G10" s="255">
        <v>0</v>
      </c>
      <c r="H10" s="255">
        <v>0</v>
      </c>
      <c r="I10" s="238">
        <v>0</v>
      </c>
      <c r="K10" s="255">
        <v>0</v>
      </c>
      <c r="L10" s="255">
        <v>0</v>
      </c>
      <c r="M10" s="238">
        <v>0</v>
      </c>
      <c r="O10" s="255">
        <v>2.9</v>
      </c>
      <c r="P10" s="238">
        <v>3</v>
      </c>
      <c r="Q10" s="255">
        <v>1</v>
      </c>
      <c r="S10" s="255">
        <v>1.798076</v>
      </c>
      <c r="T10" s="255">
        <v>13.223312999999999</v>
      </c>
      <c r="U10" s="255">
        <v>75.693680999999998</v>
      </c>
      <c r="V10" s="255">
        <v>66.011792999999997</v>
      </c>
      <c r="X10" s="255">
        <f t="shared" si="0"/>
        <v>163.62686300000001</v>
      </c>
      <c r="Y10" s="256">
        <f t="shared" si="1"/>
        <v>2.2219719585665595E-2</v>
      </c>
      <c r="Z10" s="257"/>
      <c r="AA10" s="787">
        <f t="shared" si="2"/>
        <v>2.2219719585665595E-2</v>
      </c>
      <c r="AH10" s="56" t="s">
        <v>54</v>
      </c>
      <c r="AI10" s="100">
        <f t="shared" si="3"/>
        <v>2.2219719585665595E-2</v>
      </c>
      <c r="AJ10" s="37">
        <f t="shared" si="4"/>
        <v>24999.680506501434</v>
      </c>
    </row>
    <row r="11" spans="1:36" x14ac:dyDescent="0.3">
      <c r="B11" s="246" t="s">
        <v>56</v>
      </c>
      <c r="C11" s="255">
        <v>0</v>
      </c>
      <c r="D11" s="255">
        <v>0</v>
      </c>
      <c r="E11" s="238">
        <v>0</v>
      </c>
      <c r="G11" s="255">
        <v>0</v>
      </c>
      <c r="H11" s="255">
        <v>0</v>
      </c>
      <c r="I11" s="238">
        <v>1</v>
      </c>
      <c r="K11" s="255">
        <v>0</v>
      </c>
      <c r="L11" s="255">
        <v>0</v>
      </c>
      <c r="M11" s="238">
        <v>0</v>
      </c>
      <c r="O11" s="255">
        <v>4</v>
      </c>
      <c r="P11" s="238">
        <v>1</v>
      </c>
      <c r="Q11" s="255">
        <v>2</v>
      </c>
      <c r="S11" s="255">
        <v>6.4097929999999996</v>
      </c>
      <c r="T11" s="255">
        <v>5.1104640000000003</v>
      </c>
      <c r="U11" s="255">
        <v>75.367148</v>
      </c>
      <c r="V11" s="255">
        <v>67.943197999999995</v>
      </c>
      <c r="X11" s="255">
        <f t="shared" si="0"/>
        <v>162.830603</v>
      </c>
      <c r="Y11" s="256">
        <f t="shared" si="1"/>
        <v>2.2111591411642713E-2</v>
      </c>
      <c r="Z11" s="257"/>
      <c r="AA11" s="787">
        <f t="shared" si="2"/>
        <v>2.2111591411642713E-2</v>
      </c>
      <c r="AH11" s="56" t="s">
        <v>56</v>
      </c>
      <c r="AI11" s="100">
        <f t="shared" si="3"/>
        <v>2.2111591411642713E-2</v>
      </c>
      <c r="AJ11" s="37">
        <f t="shared" si="4"/>
        <v>24878.024164534487</v>
      </c>
    </row>
    <row r="12" spans="1:36" x14ac:dyDescent="0.3">
      <c r="B12" s="246" t="s">
        <v>58</v>
      </c>
      <c r="C12" s="255">
        <v>0</v>
      </c>
      <c r="D12" s="255">
        <v>0</v>
      </c>
      <c r="E12" s="238">
        <v>0</v>
      </c>
      <c r="G12" s="255">
        <v>0</v>
      </c>
      <c r="H12" s="255">
        <v>0</v>
      </c>
      <c r="I12" s="238">
        <v>0</v>
      </c>
      <c r="K12" s="255">
        <v>0.73333300000000001</v>
      </c>
      <c r="L12" s="255">
        <v>1</v>
      </c>
      <c r="M12" s="238">
        <v>34.783251999999997</v>
      </c>
      <c r="O12" s="255">
        <v>11.704326</v>
      </c>
      <c r="P12" s="238">
        <v>1</v>
      </c>
      <c r="Q12" s="255">
        <v>1</v>
      </c>
      <c r="S12" s="255">
        <v>2.8816280000000001</v>
      </c>
      <c r="T12" s="255">
        <v>53.453311999999997</v>
      </c>
      <c r="U12" s="255">
        <v>485.67837600000001</v>
      </c>
      <c r="V12" s="255">
        <v>356.761326</v>
      </c>
      <c r="X12" s="255">
        <f t="shared" si="0"/>
        <v>948.99555299999997</v>
      </c>
      <c r="Y12" s="256">
        <f t="shared" si="1"/>
        <v>0.12886890751981017</v>
      </c>
      <c r="Z12" s="257"/>
      <c r="AA12" s="787">
        <f t="shared" si="2"/>
        <v>0.12886890751981017</v>
      </c>
      <c r="AH12" s="56" t="s">
        <v>58</v>
      </c>
      <c r="AI12" s="100">
        <f t="shared" si="3"/>
        <v>0.12886890751981017</v>
      </c>
      <c r="AJ12" s="37">
        <f t="shared" si="4"/>
        <v>144991.99698701457</v>
      </c>
    </row>
    <row r="13" spans="1:36" x14ac:dyDescent="0.3">
      <c r="B13" s="246" t="s">
        <v>60</v>
      </c>
      <c r="C13" s="255">
        <v>0</v>
      </c>
      <c r="D13" s="255">
        <v>0</v>
      </c>
      <c r="E13" s="238">
        <v>0</v>
      </c>
      <c r="G13" s="255">
        <v>0</v>
      </c>
      <c r="H13" s="255">
        <v>0</v>
      </c>
      <c r="I13" s="238">
        <v>0</v>
      </c>
      <c r="K13" s="255">
        <v>0</v>
      </c>
      <c r="L13" s="255">
        <v>0</v>
      </c>
      <c r="M13" s="238">
        <v>0</v>
      </c>
      <c r="O13" s="255">
        <v>0</v>
      </c>
      <c r="P13" s="238">
        <v>0</v>
      </c>
      <c r="Q13" s="255">
        <v>0</v>
      </c>
      <c r="S13" s="255">
        <v>0</v>
      </c>
      <c r="T13" s="255">
        <v>2.487689</v>
      </c>
      <c r="U13" s="255">
        <v>31.766987</v>
      </c>
      <c r="V13" s="255">
        <v>22.041796000000001</v>
      </c>
      <c r="X13" s="255">
        <f t="shared" si="0"/>
        <v>56.296472000000009</v>
      </c>
      <c r="Y13" s="256">
        <f t="shared" si="1"/>
        <v>7.6447827610205722E-3</v>
      </c>
      <c r="Z13" s="257"/>
      <c r="AA13" s="787">
        <f t="shared" si="2"/>
        <v>7.6447827610205722E-3</v>
      </c>
      <c r="AH13" s="56" t="s">
        <v>60</v>
      </c>
      <c r="AI13" s="100">
        <f t="shared" si="3"/>
        <v>7.6447827610205722E-3</v>
      </c>
      <c r="AJ13" s="37">
        <f t="shared" si="4"/>
        <v>8601.2393554425362</v>
      </c>
    </row>
    <row r="14" spans="1:36" x14ac:dyDescent="0.3">
      <c r="B14" s="246" t="s">
        <v>62</v>
      </c>
      <c r="C14" s="255">
        <v>1</v>
      </c>
      <c r="D14" s="255">
        <v>0</v>
      </c>
      <c r="E14" s="238">
        <v>0</v>
      </c>
      <c r="G14" s="255">
        <v>0</v>
      </c>
      <c r="H14" s="255">
        <v>0</v>
      </c>
      <c r="I14" s="238">
        <v>0</v>
      </c>
      <c r="K14" s="255">
        <v>0</v>
      </c>
      <c r="L14" s="255">
        <v>0</v>
      </c>
      <c r="M14" s="238">
        <v>3</v>
      </c>
      <c r="O14" s="255">
        <v>3</v>
      </c>
      <c r="P14" s="238">
        <v>0</v>
      </c>
      <c r="Q14" s="255">
        <v>0</v>
      </c>
      <c r="S14" s="255">
        <v>6.8478810000000001</v>
      </c>
      <c r="T14" s="255">
        <v>7.6368090000000004</v>
      </c>
      <c r="U14" s="255">
        <v>132.77281099999999</v>
      </c>
      <c r="V14" s="255">
        <v>121.104759</v>
      </c>
      <c r="X14" s="255">
        <f t="shared" si="0"/>
        <v>275.36225999999999</v>
      </c>
      <c r="Y14" s="256">
        <f t="shared" si="1"/>
        <v>3.7392834461876481E-2</v>
      </c>
      <c r="Z14" s="257"/>
      <c r="AA14" s="787">
        <f t="shared" si="2"/>
        <v>3.7392834461876481E-2</v>
      </c>
      <c r="AH14" s="56" t="s">
        <v>62</v>
      </c>
      <c r="AI14" s="100">
        <f t="shared" si="3"/>
        <v>3.7392834461876481E-2</v>
      </c>
      <c r="AJ14" s="37">
        <f t="shared" si="4"/>
        <v>42071.139159761195</v>
      </c>
    </row>
    <row r="15" spans="1:36" x14ac:dyDescent="0.3">
      <c r="B15" s="246" t="s">
        <v>64</v>
      </c>
      <c r="C15" s="255">
        <v>0</v>
      </c>
      <c r="D15" s="255">
        <v>0</v>
      </c>
      <c r="E15" s="238">
        <v>0</v>
      </c>
      <c r="G15" s="255">
        <v>0</v>
      </c>
      <c r="H15" s="255">
        <v>0</v>
      </c>
      <c r="I15" s="238">
        <v>0</v>
      </c>
      <c r="K15" s="255">
        <v>0</v>
      </c>
      <c r="L15" s="255">
        <v>0</v>
      </c>
      <c r="M15" s="238">
        <v>0</v>
      </c>
      <c r="O15" s="255">
        <v>0</v>
      </c>
      <c r="P15" s="238">
        <v>0</v>
      </c>
      <c r="Q15" s="255">
        <v>0</v>
      </c>
      <c r="S15" s="255">
        <v>2</v>
      </c>
      <c r="T15" s="255">
        <v>1.857472</v>
      </c>
      <c r="U15" s="255">
        <v>21.501978999999999</v>
      </c>
      <c r="V15" s="255">
        <v>43.195591</v>
      </c>
      <c r="X15" s="255">
        <f t="shared" si="0"/>
        <v>68.555042</v>
      </c>
      <c r="Y15" s="256">
        <f t="shared" si="1"/>
        <v>9.3094360027150755E-3</v>
      </c>
      <c r="Z15" s="257"/>
      <c r="AA15" s="787">
        <f t="shared" si="2"/>
        <v>9.3094360027150755E-3</v>
      </c>
      <c r="AH15" s="56" t="s">
        <v>64</v>
      </c>
      <c r="AI15" s="100">
        <f t="shared" si="3"/>
        <v>9.3094360027150755E-3</v>
      </c>
      <c r="AJ15" s="37">
        <f t="shared" si="4"/>
        <v>10474.161245209394</v>
      </c>
    </row>
    <row r="16" spans="1:36" x14ac:dyDescent="0.3">
      <c r="B16" s="246" t="s">
        <v>66</v>
      </c>
      <c r="C16" s="255">
        <v>0</v>
      </c>
      <c r="D16" s="255">
        <v>0</v>
      </c>
      <c r="E16" s="238">
        <v>0</v>
      </c>
      <c r="G16" s="255">
        <v>0</v>
      </c>
      <c r="H16" s="255">
        <v>0</v>
      </c>
      <c r="I16" s="238">
        <v>0</v>
      </c>
      <c r="K16" s="255">
        <v>2</v>
      </c>
      <c r="L16" s="255">
        <v>0</v>
      </c>
      <c r="M16" s="238">
        <v>7</v>
      </c>
      <c r="O16" s="255">
        <v>9.8742649999999994</v>
      </c>
      <c r="P16" s="238">
        <v>0</v>
      </c>
      <c r="Q16" s="255">
        <v>9.7686329999999995</v>
      </c>
      <c r="S16" s="255">
        <v>7.4266589999999999</v>
      </c>
      <c r="T16" s="255">
        <v>4.25</v>
      </c>
      <c r="U16" s="255">
        <v>58.239049999999999</v>
      </c>
      <c r="V16" s="255">
        <v>42.170378999999997</v>
      </c>
      <c r="X16" s="255">
        <f t="shared" si="0"/>
        <v>140.72898599999999</v>
      </c>
      <c r="Y16" s="256">
        <f t="shared" si="1"/>
        <v>1.9110301017596719E-2</v>
      </c>
      <c r="Z16" s="257"/>
      <c r="AA16" s="787">
        <f t="shared" si="2"/>
        <v>1.9110301017596719E-2</v>
      </c>
      <c r="AH16" s="56" t="s">
        <v>66</v>
      </c>
      <c r="AI16" s="100">
        <f t="shared" si="3"/>
        <v>1.9110301017596719E-2</v>
      </c>
      <c r="AJ16" s="37">
        <f t="shared" si="4"/>
        <v>21501.235332024382</v>
      </c>
    </row>
    <row r="17" spans="2:36" x14ac:dyDescent="0.3">
      <c r="B17" s="246" t="s">
        <v>68</v>
      </c>
      <c r="C17" s="255">
        <v>0</v>
      </c>
      <c r="D17" s="255">
        <v>0</v>
      </c>
      <c r="E17" s="238">
        <v>0</v>
      </c>
      <c r="G17" s="255">
        <v>0</v>
      </c>
      <c r="H17" s="255">
        <v>0</v>
      </c>
      <c r="I17" s="238">
        <v>0</v>
      </c>
      <c r="K17" s="255">
        <v>0</v>
      </c>
      <c r="L17" s="255">
        <v>0</v>
      </c>
      <c r="M17" s="238">
        <v>0</v>
      </c>
      <c r="O17" s="255">
        <v>1</v>
      </c>
      <c r="P17" s="238">
        <v>0</v>
      </c>
      <c r="Q17" s="255">
        <v>0</v>
      </c>
      <c r="S17" s="255">
        <v>3</v>
      </c>
      <c r="T17" s="255">
        <v>17.297512000000001</v>
      </c>
      <c r="U17" s="255">
        <v>129.678572</v>
      </c>
      <c r="V17" s="255">
        <v>105.352265</v>
      </c>
      <c r="X17" s="255">
        <f t="shared" si="0"/>
        <v>256.328349</v>
      </c>
      <c r="Y17" s="256">
        <f t="shared" si="1"/>
        <v>3.4808123386418678E-2</v>
      </c>
      <c r="Z17" s="257"/>
      <c r="AA17" s="787">
        <f t="shared" si="2"/>
        <v>3.4808123386418678E-2</v>
      </c>
      <c r="AH17" s="56" t="s">
        <v>68</v>
      </c>
      <c r="AI17" s="100">
        <f t="shared" si="3"/>
        <v>3.4808123386418678E-2</v>
      </c>
      <c r="AJ17" s="37">
        <f t="shared" si="4"/>
        <v>39163.048855608722</v>
      </c>
    </row>
    <row r="18" spans="2:36" x14ac:dyDescent="0.3">
      <c r="B18" s="246" t="s">
        <v>70</v>
      </c>
      <c r="C18" s="255">
        <v>0</v>
      </c>
      <c r="D18" s="255">
        <v>0</v>
      </c>
      <c r="E18" s="238">
        <v>0</v>
      </c>
      <c r="G18" s="255">
        <v>0</v>
      </c>
      <c r="H18" s="255">
        <v>0</v>
      </c>
      <c r="I18" s="238">
        <v>0</v>
      </c>
      <c r="K18" s="255">
        <v>0</v>
      </c>
      <c r="L18" s="255">
        <v>0.97058800000000001</v>
      </c>
      <c r="M18" s="238">
        <v>3.7729159999999999</v>
      </c>
      <c r="O18" s="255">
        <v>9.141356</v>
      </c>
      <c r="P18" s="238">
        <v>8.2981219999999993</v>
      </c>
      <c r="Q18" s="255">
        <v>10.756171</v>
      </c>
      <c r="S18" s="255">
        <v>13.647940999999999</v>
      </c>
      <c r="T18" s="255">
        <v>449.882677</v>
      </c>
      <c r="U18" s="255">
        <v>999.86423500000001</v>
      </c>
      <c r="V18" s="255">
        <v>815.61498400000005</v>
      </c>
      <c r="X18" s="255">
        <f t="shared" si="0"/>
        <v>2311.9489899999999</v>
      </c>
      <c r="Y18" s="256">
        <f t="shared" si="1"/>
        <v>0.31395125049951478</v>
      </c>
      <c r="Z18" s="257"/>
      <c r="AA18" s="787">
        <f t="shared" si="2"/>
        <v>0.31395125049951478</v>
      </c>
      <c r="AH18" s="56" t="s">
        <v>70</v>
      </c>
      <c r="AI18" s="100">
        <f t="shared" si="3"/>
        <v>0.31395125049951478</v>
      </c>
      <c r="AJ18" s="37">
        <f t="shared" si="4"/>
        <v>353230.42340137437</v>
      </c>
    </row>
    <row r="19" spans="2:36" x14ac:dyDescent="0.3">
      <c r="B19" s="246" t="s">
        <v>72</v>
      </c>
      <c r="C19" s="255">
        <v>0</v>
      </c>
      <c r="D19" s="255">
        <v>0</v>
      </c>
      <c r="E19" s="238">
        <v>0</v>
      </c>
      <c r="G19" s="255">
        <v>0</v>
      </c>
      <c r="H19" s="255">
        <v>0</v>
      </c>
      <c r="I19" s="238">
        <v>0</v>
      </c>
      <c r="K19" s="255">
        <v>0</v>
      </c>
      <c r="L19" s="255">
        <v>0</v>
      </c>
      <c r="M19" s="238">
        <v>1</v>
      </c>
      <c r="O19" s="255">
        <v>0</v>
      </c>
      <c r="P19" s="238">
        <v>0</v>
      </c>
      <c r="Q19" s="255">
        <v>1</v>
      </c>
      <c r="S19" s="255">
        <v>4.9519479999999998</v>
      </c>
      <c r="T19" s="255">
        <v>21.543075000000002</v>
      </c>
      <c r="U19" s="255">
        <v>112.358158</v>
      </c>
      <c r="V19" s="255">
        <v>95.574807000000007</v>
      </c>
      <c r="X19" s="255">
        <f t="shared" si="0"/>
        <v>236.42798800000003</v>
      </c>
      <c r="Y19" s="256">
        <f t="shared" si="1"/>
        <v>3.2105752681716511E-2</v>
      </c>
      <c r="Z19" s="257"/>
      <c r="AA19" s="787">
        <f t="shared" si="2"/>
        <v>3.2105752681716511E-2</v>
      </c>
      <c r="AH19" s="56" t="s">
        <v>72</v>
      </c>
      <c r="AI19" s="100">
        <f t="shared" si="3"/>
        <v>3.2105752681716511E-2</v>
      </c>
      <c r="AJ19" s="37">
        <f t="shared" si="4"/>
        <v>36122.578251683255</v>
      </c>
    </row>
    <row r="20" spans="2:36" ht="18" customHeight="1" x14ac:dyDescent="0.3">
      <c r="B20" s="246" t="s">
        <v>74</v>
      </c>
      <c r="C20" s="255">
        <v>0</v>
      </c>
      <c r="D20" s="255">
        <v>0</v>
      </c>
      <c r="E20" s="238">
        <v>0</v>
      </c>
      <c r="G20" s="255">
        <v>0</v>
      </c>
      <c r="H20" s="255">
        <v>0</v>
      </c>
      <c r="I20" s="238">
        <v>0</v>
      </c>
      <c r="K20" s="255">
        <v>0</v>
      </c>
      <c r="L20" s="255">
        <v>0</v>
      </c>
      <c r="M20" s="238">
        <v>0</v>
      </c>
      <c r="O20" s="255">
        <v>3.3807839999999998</v>
      </c>
      <c r="P20" s="238">
        <v>0</v>
      </c>
      <c r="Q20" s="255">
        <v>5.0570639999999996</v>
      </c>
      <c r="S20" s="255">
        <v>7.4062080000000003</v>
      </c>
      <c r="T20" s="255">
        <v>2.706731</v>
      </c>
      <c r="U20" s="255">
        <v>44.856842999999998</v>
      </c>
      <c r="V20" s="255">
        <v>51.040717999999998</v>
      </c>
      <c r="X20" s="255">
        <f t="shared" si="0"/>
        <v>114.448348</v>
      </c>
      <c r="Y20" s="256">
        <f t="shared" si="1"/>
        <v>1.5541520218490479E-2</v>
      </c>
      <c r="Z20" s="257"/>
      <c r="AA20" s="787">
        <f t="shared" si="2"/>
        <v>1.5541520218490479E-2</v>
      </c>
      <c r="AH20" s="56" t="s">
        <v>74</v>
      </c>
      <c r="AI20" s="100">
        <f t="shared" si="3"/>
        <v>1.5541520218490479E-2</v>
      </c>
      <c r="AJ20" s="37">
        <f t="shared" si="4"/>
        <v>17485.956046819112</v>
      </c>
    </row>
    <row r="21" spans="2:36" x14ac:dyDescent="0.3">
      <c r="B21" s="246" t="s">
        <v>76</v>
      </c>
      <c r="C21" s="255">
        <v>0</v>
      </c>
      <c r="D21" s="255">
        <v>0</v>
      </c>
      <c r="E21" s="238">
        <v>0</v>
      </c>
      <c r="G21" s="255">
        <v>0</v>
      </c>
      <c r="H21" s="255">
        <v>0</v>
      </c>
      <c r="I21" s="238">
        <v>0</v>
      </c>
      <c r="K21" s="255">
        <v>0</v>
      </c>
      <c r="L21" s="255">
        <v>0</v>
      </c>
      <c r="M21" s="238">
        <v>0</v>
      </c>
      <c r="O21" s="255">
        <v>0</v>
      </c>
      <c r="P21" s="238">
        <v>0</v>
      </c>
      <c r="Q21" s="255">
        <v>1</v>
      </c>
      <c r="S21" s="255">
        <v>1.666666</v>
      </c>
      <c r="T21" s="255">
        <v>2.685111</v>
      </c>
      <c r="U21" s="255">
        <v>17.210601</v>
      </c>
      <c r="V21" s="255">
        <v>33.637107</v>
      </c>
      <c r="X21" s="255">
        <f t="shared" si="0"/>
        <v>56.199485000000003</v>
      </c>
      <c r="Y21" s="256">
        <f t="shared" si="1"/>
        <v>7.6316124055914938E-3</v>
      </c>
      <c r="Z21" s="257"/>
      <c r="AA21" s="787">
        <f t="shared" si="2"/>
        <v>7.6316124055914938E-3</v>
      </c>
      <c r="AH21" s="56" t="s">
        <v>76</v>
      </c>
      <c r="AI21" s="100">
        <f t="shared" si="3"/>
        <v>7.6316124055914938E-3</v>
      </c>
      <c r="AJ21" s="37">
        <f t="shared" si="4"/>
        <v>8586.4212261401099</v>
      </c>
    </row>
    <row r="22" spans="2:36" x14ac:dyDescent="0.3">
      <c r="B22" s="246" t="s">
        <v>78</v>
      </c>
      <c r="C22" s="255">
        <v>0</v>
      </c>
      <c r="D22" s="255">
        <v>0</v>
      </c>
      <c r="E22" s="238">
        <v>0</v>
      </c>
      <c r="G22" s="255">
        <v>0</v>
      </c>
      <c r="H22" s="255">
        <v>0</v>
      </c>
      <c r="I22" s="238">
        <v>0</v>
      </c>
      <c r="K22" s="255">
        <v>0</v>
      </c>
      <c r="L22" s="255">
        <v>0</v>
      </c>
      <c r="M22" s="238">
        <v>0.13333300000000001</v>
      </c>
      <c r="O22" s="255">
        <v>1</v>
      </c>
      <c r="P22" s="238">
        <v>1</v>
      </c>
      <c r="Q22" s="255">
        <v>25.914285</v>
      </c>
      <c r="S22" s="255">
        <v>12.464371999999999</v>
      </c>
      <c r="T22" s="255">
        <v>15.2</v>
      </c>
      <c r="U22" s="255">
        <v>103.78871599999999</v>
      </c>
      <c r="V22" s="255">
        <v>141.43620799999999</v>
      </c>
      <c r="X22" s="255">
        <f t="shared" si="0"/>
        <v>300.936914</v>
      </c>
      <c r="Y22" s="256">
        <f t="shared" si="1"/>
        <v>4.0865746121745074E-2</v>
      </c>
      <c r="Z22" s="257"/>
      <c r="AA22" s="787">
        <f t="shared" si="2"/>
        <v>4.0865746121745074E-2</v>
      </c>
      <c r="AH22" s="56" t="s">
        <v>78</v>
      </c>
      <c r="AI22" s="100">
        <f t="shared" si="3"/>
        <v>4.0865746121745074E-2</v>
      </c>
      <c r="AJ22" s="37">
        <f t="shared" si="4"/>
        <v>45978.554894207671</v>
      </c>
    </row>
    <row r="23" spans="2:36" x14ac:dyDescent="0.3">
      <c r="B23" s="246" t="s">
        <v>80</v>
      </c>
      <c r="C23" s="255">
        <v>0</v>
      </c>
      <c r="D23" s="255">
        <v>0</v>
      </c>
      <c r="E23" s="238">
        <v>0</v>
      </c>
      <c r="G23" s="255">
        <v>0</v>
      </c>
      <c r="H23" s="255">
        <v>0</v>
      </c>
      <c r="I23" s="238">
        <v>0</v>
      </c>
      <c r="K23" s="255">
        <v>0</v>
      </c>
      <c r="L23" s="255">
        <v>0</v>
      </c>
      <c r="M23" s="238">
        <v>0</v>
      </c>
      <c r="O23" s="255">
        <v>0</v>
      </c>
      <c r="P23" s="238">
        <v>2</v>
      </c>
      <c r="Q23" s="255">
        <v>5</v>
      </c>
      <c r="S23" s="255">
        <v>4.9000000000000004</v>
      </c>
      <c r="T23" s="255">
        <v>69.187989999999999</v>
      </c>
      <c r="U23" s="255">
        <v>311.02803999999998</v>
      </c>
      <c r="V23" s="255">
        <v>304.39862599999998</v>
      </c>
      <c r="X23" s="255">
        <f t="shared" si="0"/>
        <v>696.51465599999995</v>
      </c>
      <c r="Y23" s="256">
        <f t="shared" si="1"/>
        <v>9.4583249106391112E-2</v>
      </c>
      <c r="Z23" s="257"/>
      <c r="AA23" s="787">
        <f t="shared" si="2"/>
        <v>9.4583249106391112E-2</v>
      </c>
      <c r="AH23" s="56" t="s">
        <v>80</v>
      </c>
      <c r="AI23" s="100">
        <f t="shared" si="3"/>
        <v>9.4583249106391112E-2</v>
      </c>
      <c r="AJ23" s="37">
        <f t="shared" si="4"/>
        <v>106416.77991526213</v>
      </c>
    </row>
    <row r="24" spans="2:36" ht="17.25" thickBot="1" x14ac:dyDescent="0.35">
      <c r="B24" s="247" t="s">
        <v>82</v>
      </c>
      <c r="C24" s="258">
        <v>0</v>
      </c>
      <c r="D24" s="258">
        <v>0</v>
      </c>
      <c r="E24" s="239">
        <v>1</v>
      </c>
      <c r="G24" s="258">
        <v>0</v>
      </c>
      <c r="H24" s="258">
        <v>0</v>
      </c>
      <c r="I24" s="239">
        <v>0</v>
      </c>
      <c r="K24" s="258">
        <v>1</v>
      </c>
      <c r="L24" s="258">
        <v>0</v>
      </c>
      <c r="M24" s="239">
        <v>6</v>
      </c>
      <c r="O24" s="258">
        <v>9</v>
      </c>
      <c r="P24" s="239">
        <v>2</v>
      </c>
      <c r="Q24" s="258">
        <v>6</v>
      </c>
      <c r="S24" s="258">
        <v>9.7435890000000001</v>
      </c>
      <c r="T24" s="258">
        <v>28.838124000000001</v>
      </c>
      <c r="U24" s="258">
        <v>136.320559</v>
      </c>
      <c r="V24" s="258">
        <v>112.451932</v>
      </c>
      <c r="X24" s="258">
        <f t="shared" si="0"/>
        <v>312.35420399999998</v>
      </c>
      <c r="Y24" s="259">
        <f t="shared" si="1"/>
        <v>4.2416157695841089E-2</v>
      </c>
      <c r="Z24" s="257"/>
      <c r="AA24" s="788">
        <f t="shared" si="2"/>
        <v>4.2416157695841089E-2</v>
      </c>
      <c r="AH24" s="56" t="s">
        <v>82</v>
      </c>
      <c r="AI24" s="100">
        <f t="shared" si="3"/>
        <v>4.2416157695841089E-2</v>
      </c>
      <c r="AJ24" s="37">
        <f t="shared" si="4"/>
        <v>47722.94207499762</v>
      </c>
    </row>
    <row r="25" spans="2:36" ht="18" thickBot="1" x14ac:dyDescent="0.4">
      <c r="X25" s="261">
        <f>SUM(X4:X24)</f>
        <v>7364.0381630000011</v>
      </c>
      <c r="Y25" s="262">
        <f t="shared" si="1"/>
        <v>1</v>
      </c>
      <c r="Z25" s="235"/>
      <c r="AA25" s="789">
        <f t="shared" si="2"/>
        <v>1</v>
      </c>
      <c r="AH25" s="76" t="s">
        <v>276</v>
      </c>
      <c r="AI25" s="77">
        <f t="shared" si="3"/>
        <v>1</v>
      </c>
      <c r="AJ25" s="188">
        <f t="shared" si="4"/>
        <v>1125112.331418856</v>
      </c>
    </row>
    <row r="26" spans="2:36" ht="17.25" thickBot="1" x14ac:dyDescent="0.35"/>
    <row r="27" spans="2:36" x14ac:dyDescent="0.3">
      <c r="C27" s="1031" t="s">
        <v>446</v>
      </c>
      <c r="D27" s="1032"/>
      <c r="E27" s="1032"/>
      <c r="F27" s="1032"/>
      <c r="G27" s="1032"/>
      <c r="H27" s="1032"/>
      <c r="I27" s="1032"/>
      <c r="J27" s="1032"/>
      <c r="K27" s="1032"/>
      <c r="L27" s="1032"/>
      <c r="M27" s="1032"/>
      <c r="N27" s="1032"/>
      <c r="O27" s="1032"/>
      <c r="P27" s="1032"/>
      <c r="Q27" s="1032"/>
      <c r="R27" s="1032"/>
      <c r="S27" s="1032"/>
      <c r="T27" s="1032"/>
      <c r="U27" s="1032"/>
      <c r="V27" s="1032"/>
      <c r="W27" s="1032"/>
      <c r="X27" s="1033"/>
    </row>
    <row r="28" spans="2:36" ht="17.25" thickBot="1" x14ac:dyDescent="0.35">
      <c r="C28" s="1034"/>
      <c r="D28" s="1035"/>
      <c r="E28" s="1035"/>
      <c r="F28" s="1035"/>
      <c r="G28" s="1035"/>
      <c r="H28" s="1035"/>
      <c r="I28" s="1035"/>
      <c r="J28" s="1035"/>
      <c r="K28" s="1035"/>
      <c r="L28" s="1035"/>
      <c r="M28" s="1035"/>
      <c r="N28" s="1035"/>
      <c r="O28" s="1035"/>
      <c r="P28" s="1035"/>
      <c r="Q28" s="1035"/>
      <c r="R28" s="1035"/>
      <c r="S28" s="1035"/>
      <c r="T28" s="1035"/>
      <c r="U28" s="1035"/>
      <c r="V28" s="1035"/>
      <c r="W28" s="1035"/>
      <c r="X28" s="1036"/>
    </row>
    <row r="29" spans="2:36" ht="35.25" thickBot="1" x14ac:dyDescent="0.35">
      <c r="B29" s="784" t="s">
        <v>195</v>
      </c>
      <c r="C29" s="776" t="s">
        <v>431</v>
      </c>
      <c r="D29" s="769" t="s">
        <v>432</v>
      </c>
      <c r="E29" s="770" t="s">
        <v>433</v>
      </c>
      <c r="F29" s="244"/>
      <c r="G29" s="776" t="s">
        <v>429</v>
      </c>
      <c r="H29" s="769" t="s">
        <v>273</v>
      </c>
      <c r="I29" s="770" t="s">
        <v>430</v>
      </c>
      <c r="J29" s="244"/>
      <c r="K29" s="776" t="s">
        <v>274</v>
      </c>
      <c r="L29" s="769" t="s">
        <v>275</v>
      </c>
      <c r="M29" s="770" t="s">
        <v>428</v>
      </c>
      <c r="N29" s="244"/>
      <c r="O29" s="776" t="s">
        <v>427</v>
      </c>
      <c r="P29" s="769" t="s">
        <v>425</v>
      </c>
      <c r="Q29" s="770" t="s">
        <v>426</v>
      </c>
      <c r="R29" s="244"/>
      <c r="S29" s="776" t="s">
        <v>424</v>
      </c>
      <c r="T29" s="769" t="s">
        <v>423</v>
      </c>
      <c r="U29" s="777" t="s">
        <v>421</v>
      </c>
      <c r="V29" s="769" t="s">
        <v>422</v>
      </c>
      <c r="X29" s="245" t="s">
        <v>272</v>
      </c>
    </row>
    <row r="30" spans="2:36" x14ac:dyDescent="0.3">
      <c r="B30" s="280" t="s">
        <v>36</v>
      </c>
      <c r="C30" s="778">
        <v>0</v>
      </c>
      <c r="D30" s="780">
        <v>0</v>
      </c>
      <c r="E30" s="782">
        <v>0</v>
      </c>
      <c r="G30" s="778">
        <v>0</v>
      </c>
      <c r="H30" s="780">
        <v>0</v>
      </c>
      <c r="I30" s="782">
        <v>0</v>
      </c>
      <c r="K30" s="778">
        <v>0</v>
      </c>
      <c r="L30" s="780">
        <v>0</v>
      </c>
      <c r="M30" s="782">
        <v>0</v>
      </c>
      <c r="O30" s="778">
        <v>0</v>
      </c>
      <c r="P30" s="780">
        <v>0</v>
      </c>
      <c r="Q30" s="238">
        <v>0</v>
      </c>
      <c r="S30" s="771">
        <v>0</v>
      </c>
      <c r="T30" s="253">
        <v>8.7819669999999999</v>
      </c>
      <c r="U30" s="772">
        <v>53.625225999999998</v>
      </c>
      <c r="V30" s="253">
        <v>171.135908</v>
      </c>
      <c r="X30" s="792">
        <f>C30+D30+E30+G30+H30+I30+K30+L30+M30+O30+P30+Q30+S30+T30+U30+V30</f>
        <v>233.54310100000001</v>
      </c>
    </row>
    <row r="31" spans="2:36" x14ac:dyDescent="0.3">
      <c r="B31" s="282" t="s">
        <v>38</v>
      </c>
      <c r="C31" s="778">
        <v>0</v>
      </c>
      <c r="D31" s="780">
        <v>0</v>
      </c>
      <c r="E31" s="782">
        <v>0</v>
      </c>
      <c r="G31" s="778">
        <v>0</v>
      </c>
      <c r="H31" s="780">
        <v>0</v>
      </c>
      <c r="I31" s="782">
        <v>0</v>
      </c>
      <c r="K31" s="778">
        <v>0.26666600000000001</v>
      </c>
      <c r="L31" s="780">
        <v>0</v>
      </c>
      <c r="M31" s="782">
        <v>1.216742</v>
      </c>
      <c r="O31" s="778">
        <v>0.29567300000000002</v>
      </c>
      <c r="P31" s="780">
        <v>0</v>
      </c>
      <c r="Q31" s="238">
        <v>0</v>
      </c>
      <c r="S31" s="773">
        <v>1.351704</v>
      </c>
      <c r="T31" s="255">
        <v>36.633125999999997</v>
      </c>
      <c r="U31" s="240">
        <v>303.18941599999999</v>
      </c>
      <c r="V31" s="255">
        <v>926.17487800000004</v>
      </c>
      <c r="X31" s="780">
        <f t="shared" ref="X31:X32" si="5">C31+D31+E31+G31+H31+I31+K31+L31+M31+O31+P31+Q31+S31+T31+U31+V31</f>
        <v>1269.128205</v>
      </c>
    </row>
    <row r="32" spans="2:36" ht="17.25" thickBot="1" x14ac:dyDescent="0.35">
      <c r="B32" s="785" t="s">
        <v>40</v>
      </c>
      <c r="C32" s="779">
        <v>0</v>
      </c>
      <c r="D32" s="781">
        <v>0</v>
      </c>
      <c r="E32" s="783">
        <v>0</v>
      </c>
      <c r="G32" s="779">
        <v>0</v>
      </c>
      <c r="H32" s="781">
        <v>0</v>
      </c>
      <c r="I32" s="783">
        <v>0</v>
      </c>
      <c r="K32" s="779">
        <v>0</v>
      </c>
      <c r="L32" s="781">
        <v>2.9411E-2</v>
      </c>
      <c r="M32" s="783">
        <v>9.375E-2</v>
      </c>
      <c r="O32" s="779">
        <v>0.111888</v>
      </c>
      <c r="P32" s="781">
        <v>0.701874</v>
      </c>
      <c r="Q32" s="239">
        <v>0.64685400000000004</v>
      </c>
      <c r="S32" s="774">
        <v>4.6189710000000002</v>
      </c>
      <c r="T32" s="258">
        <v>71.034834000000004</v>
      </c>
      <c r="U32" s="775">
        <v>373.309301</v>
      </c>
      <c r="V32" s="258">
        <v>2065.7408690000002</v>
      </c>
      <c r="X32" s="781">
        <f t="shared" si="5"/>
        <v>2516.2877520000002</v>
      </c>
    </row>
  </sheetData>
  <mergeCells count="4">
    <mergeCell ref="AH3:AJ3"/>
    <mergeCell ref="AC3:AE3"/>
    <mergeCell ref="AC4:AE4"/>
    <mergeCell ref="C27:X28"/>
  </mergeCells>
  <pageMargins left="0.7" right="0.7" top="0.75" bottom="0.75" header="0.3" footer="0.3"/>
  <pageSetup paperSize="5" scale="45" orientation="landscape" r:id="rId1"/>
  <headerFooter>
    <oddFooter>&amp;LPage &amp;P of &amp;N&amp;R&amp;F:&amp;A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33"/>
  <sheetViews>
    <sheetView zoomScale="90" zoomScaleNormal="90" workbookViewId="0">
      <pane xSplit="1" topLeftCell="B1" activePane="topRight" state="frozen"/>
      <selection activeCell="B6" sqref="B6:E6"/>
      <selection pane="topRight"/>
    </sheetView>
  </sheetViews>
  <sheetFormatPr defaultColWidth="9.140625" defaultRowHeight="16.5" x14ac:dyDescent="0.3"/>
  <cols>
    <col min="1" max="1" width="13.28515625" style="19" customWidth="1"/>
    <col min="2" max="2" width="18.140625" style="236" customWidth="1"/>
    <col min="3" max="3" width="17.42578125" style="236" customWidth="1"/>
    <col min="4" max="4" width="17.42578125" style="240" customWidth="1"/>
    <col min="5" max="5" width="3.28515625" style="240" customWidth="1"/>
    <col min="6" max="6" width="16" style="240" customWidth="1"/>
    <col min="7" max="9" width="15.7109375" style="240" customWidth="1"/>
    <col min="10" max="10" width="3.7109375" style="240" customWidth="1"/>
    <col min="11" max="11" width="18.28515625" style="236" customWidth="1"/>
    <col min="12" max="12" width="28.85546875" style="236" customWidth="1"/>
    <col min="13" max="13" width="2.7109375" style="236" customWidth="1"/>
    <col min="14" max="14" width="21.140625" style="249" customWidth="1"/>
    <col min="15" max="15" width="3.5703125" style="19" customWidth="1"/>
    <col min="16" max="16" width="14.7109375" style="19" customWidth="1"/>
    <col min="17" max="17" width="15.42578125" style="19" customWidth="1"/>
    <col min="18" max="18" width="17.7109375" style="19" customWidth="1"/>
    <col min="19" max="19" width="4.5703125" style="19" customWidth="1"/>
    <col min="20" max="20" width="16.28515625" style="19" customWidth="1"/>
    <col min="21" max="21" width="15.5703125" style="19" customWidth="1"/>
    <col min="22" max="22" width="18.140625" style="19" customWidth="1"/>
    <col min="23" max="16384" width="9.140625" style="19"/>
  </cols>
  <sheetData>
    <row r="1" spans="1:22" ht="38.25" customHeight="1" x14ac:dyDescent="0.4">
      <c r="A1" s="59" t="s">
        <v>279</v>
      </c>
    </row>
    <row r="2" spans="1:22" ht="17.25" thickBot="1" x14ac:dyDescent="0.35"/>
    <row r="3" spans="1:22" ht="72.75" customHeight="1" thickBot="1" x14ac:dyDescent="0.35">
      <c r="A3" s="265" t="s">
        <v>195</v>
      </c>
      <c r="B3" s="263" t="s">
        <v>444</v>
      </c>
      <c r="C3" s="551" t="s">
        <v>443</v>
      </c>
      <c r="D3" s="548" t="s">
        <v>442</v>
      </c>
      <c r="E3" s="264"/>
      <c r="F3" s="548" t="s">
        <v>441</v>
      </c>
      <c r="G3" s="547" t="s">
        <v>440</v>
      </c>
      <c r="H3" s="569" t="s">
        <v>439</v>
      </c>
      <c r="I3" s="569" t="s">
        <v>438</v>
      </c>
      <c r="J3" s="244"/>
      <c r="K3" s="245" t="s">
        <v>278</v>
      </c>
      <c r="L3" s="241" t="s">
        <v>447</v>
      </c>
      <c r="M3" s="234"/>
      <c r="N3" s="292" t="s">
        <v>323</v>
      </c>
      <c r="P3" s="1025" t="s">
        <v>448</v>
      </c>
      <c r="Q3" s="1026"/>
      <c r="R3" s="1027"/>
      <c r="T3" s="1025" t="s">
        <v>449</v>
      </c>
      <c r="U3" s="1026"/>
      <c r="V3" s="1027"/>
    </row>
    <row r="4" spans="1:22" ht="21.75" customHeight="1" thickBot="1" x14ac:dyDescent="0.35">
      <c r="A4" s="246" t="s">
        <v>42</v>
      </c>
      <c r="B4" s="253">
        <v>0</v>
      </c>
      <c r="C4" s="237">
        <v>0</v>
      </c>
      <c r="D4" s="253">
        <v>4.4776000000000003E-2</v>
      </c>
      <c r="F4" s="253">
        <v>0</v>
      </c>
      <c r="G4" s="253">
        <v>8.9367830000000001</v>
      </c>
      <c r="H4" s="255">
        <v>123.584959</v>
      </c>
      <c r="I4" s="255">
        <v>208.548587</v>
      </c>
      <c r="K4" s="253">
        <f>B4+C4+D4+F4+G4+H4+I4</f>
        <v>341.11510499999997</v>
      </c>
      <c r="L4" s="254">
        <f>K4/$K$8</f>
        <v>0.45176765617850984</v>
      </c>
      <c r="M4" s="244"/>
      <c r="N4" s="786">
        <f>L4</f>
        <v>0.45176765617850984</v>
      </c>
      <c r="P4" s="1028">
        <f>'Step3- $ for Outcome Measures'!E25</f>
        <v>141713.97057175598</v>
      </c>
      <c r="Q4" s="1029"/>
      <c r="R4" s="1030"/>
      <c r="T4" s="56" t="s">
        <v>42</v>
      </c>
      <c r="U4" s="100">
        <f>N4</f>
        <v>0.45176765617850984</v>
      </c>
      <c r="V4" s="37">
        <f>$P$4*U4</f>
        <v>64021.788332952521</v>
      </c>
    </row>
    <row r="5" spans="1:22" x14ac:dyDescent="0.3">
      <c r="A5" s="246" t="s">
        <v>44</v>
      </c>
      <c r="B5" s="255">
        <v>0</v>
      </c>
      <c r="C5" s="238">
        <v>0</v>
      </c>
      <c r="D5" s="255">
        <v>0.28636299999999998</v>
      </c>
      <c r="F5" s="255">
        <v>0</v>
      </c>
      <c r="G5" s="255">
        <v>5.9756080000000003</v>
      </c>
      <c r="H5" s="255">
        <v>60.881103000000003</v>
      </c>
      <c r="I5" s="255">
        <v>80.111992999999998</v>
      </c>
      <c r="K5" s="255">
        <f t="shared" ref="K5:K6" si="0">B5+C5+D5+F5+G5+H5+I5</f>
        <v>147.255067</v>
      </c>
      <c r="L5" s="256">
        <f>K5/$K$8</f>
        <v>0.19502237075956938</v>
      </c>
      <c r="M5" s="257"/>
      <c r="N5" s="787">
        <f t="shared" ref="N5:N8" si="1">L5</f>
        <v>0.19502237075956938</v>
      </c>
      <c r="T5" s="56" t="s">
        <v>44</v>
      </c>
      <c r="U5" s="100">
        <f t="shared" ref="U5:U8" si="2">N5</f>
        <v>0.19502237075956938</v>
      </c>
      <c r="V5" s="37">
        <f>$P$4*U5</f>
        <v>27637.3945106557</v>
      </c>
    </row>
    <row r="6" spans="1:22" x14ac:dyDescent="0.3">
      <c r="A6" s="246" t="s">
        <v>46</v>
      </c>
      <c r="B6" s="255">
        <v>0</v>
      </c>
      <c r="C6" s="238">
        <v>0</v>
      </c>
      <c r="D6" s="255">
        <v>0</v>
      </c>
      <c r="F6" s="255">
        <v>0</v>
      </c>
      <c r="G6" s="255">
        <v>2.2185609999999998</v>
      </c>
      <c r="H6" s="255">
        <v>30.401758000000001</v>
      </c>
      <c r="I6" s="255">
        <v>46.373251000000003</v>
      </c>
      <c r="K6" s="255">
        <f t="shared" si="0"/>
        <v>78.993570000000005</v>
      </c>
      <c r="L6" s="256">
        <f>K6/$K$8</f>
        <v>0.10461788249474632</v>
      </c>
      <c r="M6" s="257"/>
      <c r="N6" s="787">
        <f t="shared" si="1"/>
        <v>0.10461788249474632</v>
      </c>
      <c r="T6" s="56" t="s">
        <v>46</v>
      </c>
      <c r="U6" s="100">
        <f t="shared" si="2"/>
        <v>0.10461788249474632</v>
      </c>
      <c r="V6" s="37">
        <f>$P$4*U6</f>
        <v>14825.815521139906</v>
      </c>
    </row>
    <row r="7" spans="1:22" ht="18" customHeight="1" thickBot="1" x14ac:dyDescent="0.35">
      <c r="A7" s="247" t="s">
        <v>48</v>
      </c>
      <c r="B7" s="258">
        <v>0</v>
      </c>
      <c r="C7" s="239">
        <v>0</v>
      </c>
      <c r="D7" s="258">
        <v>0</v>
      </c>
      <c r="F7" s="258">
        <v>0</v>
      </c>
      <c r="G7" s="258">
        <v>9.7286780000000004</v>
      </c>
      <c r="H7" s="258">
        <v>77.045692000000003</v>
      </c>
      <c r="I7" s="258">
        <v>100.929455</v>
      </c>
      <c r="K7" s="258">
        <f>B7+C7+D7+F7+G7+H7+I7</f>
        <v>187.70382499999999</v>
      </c>
      <c r="L7" s="256">
        <f>K7/$K$8</f>
        <v>0.24859209056717435</v>
      </c>
      <c r="M7" s="257"/>
      <c r="N7" s="787">
        <f t="shared" si="1"/>
        <v>0.24859209056717435</v>
      </c>
      <c r="T7" s="56" t="s">
        <v>48</v>
      </c>
      <c r="U7" s="100">
        <f t="shared" si="2"/>
        <v>0.24859209056717435</v>
      </c>
      <c r="V7" s="37">
        <f>$P$4*U7</f>
        <v>35228.972207007842</v>
      </c>
    </row>
    <row r="8" spans="1:22" ht="18" thickBot="1" x14ac:dyDescent="0.4">
      <c r="K8" s="261">
        <f>SUM(K4:K7)</f>
        <v>755.06756700000005</v>
      </c>
      <c r="L8" s="266">
        <f>K8/$K$8</f>
        <v>1</v>
      </c>
      <c r="M8" s="235"/>
      <c r="N8" s="799">
        <f t="shared" si="1"/>
        <v>1</v>
      </c>
      <c r="T8" s="76" t="s">
        <v>276</v>
      </c>
      <c r="U8" s="77">
        <f t="shared" si="2"/>
        <v>1</v>
      </c>
      <c r="V8" s="188">
        <f>$P$4*U8</f>
        <v>141713.97057175598</v>
      </c>
    </row>
    <row r="10" spans="1:22" ht="17.25" thickBot="1" x14ac:dyDescent="0.35"/>
    <row r="11" spans="1:22" x14ac:dyDescent="0.3">
      <c r="B11" s="1031" t="s">
        <v>445</v>
      </c>
      <c r="C11" s="1032"/>
      <c r="D11" s="1032"/>
      <c r="E11" s="1032"/>
      <c r="F11" s="1032"/>
      <c r="G11" s="1032"/>
      <c r="H11" s="1032"/>
      <c r="I11" s="1032"/>
      <c r="J11" s="1032"/>
      <c r="K11" s="1033"/>
    </row>
    <row r="12" spans="1:22" ht="17.25" thickBot="1" x14ac:dyDescent="0.35">
      <c r="B12" s="1034"/>
      <c r="C12" s="1035"/>
      <c r="D12" s="1035"/>
      <c r="E12" s="1035"/>
      <c r="F12" s="1035"/>
      <c r="G12" s="1035"/>
      <c r="H12" s="1035"/>
      <c r="I12" s="1035"/>
      <c r="J12" s="1035"/>
      <c r="K12" s="1036"/>
    </row>
    <row r="13" spans="1:22" ht="36.75" thickBot="1" x14ac:dyDescent="0.35">
      <c r="A13" s="265" t="s">
        <v>195</v>
      </c>
      <c r="B13" s="790" t="s">
        <v>444</v>
      </c>
      <c r="C13" s="791" t="s">
        <v>443</v>
      </c>
      <c r="D13" s="790" t="s">
        <v>442</v>
      </c>
      <c r="E13" s="264"/>
      <c r="F13" s="793" t="s">
        <v>441</v>
      </c>
      <c r="G13" s="769" t="s">
        <v>440</v>
      </c>
      <c r="H13" s="777" t="s">
        <v>439</v>
      </c>
      <c r="I13" s="769" t="s">
        <v>438</v>
      </c>
      <c r="K13" s="800" t="s">
        <v>278</v>
      </c>
    </row>
    <row r="14" spans="1:22" x14ac:dyDescent="0.3">
      <c r="A14" s="35" t="s">
        <v>36</v>
      </c>
      <c r="B14" s="792">
        <v>0</v>
      </c>
      <c r="C14" s="792">
        <v>0</v>
      </c>
      <c r="D14" s="253">
        <v>0</v>
      </c>
      <c r="F14" s="771">
        <v>0</v>
      </c>
      <c r="G14" s="253">
        <v>9.6362229999999993</v>
      </c>
      <c r="H14" s="772">
        <v>49.622883000000002</v>
      </c>
      <c r="I14" s="253">
        <v>110.17609</v>
      </c>
      <c r="K14" s="792">
        <f>B14+C14+D14+F14+G14+H14+I14</f>
        <v>169.43519600000002</v>
      </c>
    </row>
    <row r="15" spans="1:22" x14ac:dyDescent="0.3">
      <c r="A15" s="36" t="s">
        <v>38</v>
      </c>
      <c r="B15" s="780">
        <v>0.5</v>
      </c>
      <c r="C15" s="780">
        <v>0</v>
      </c>
      <c r="D15" s="255">
        <v>1.0026459999999999</v>
      </c>
      <c r="F15" s="773">
        <v>0.14371999999999999</v>
      </c>
      <c r="G15" s="255">
        <v>45.438507999999999</v>
      </c>
      <c r="H15" s="240">
        <v>372.99525499999999</v>
      </c>
      <c r="I15" s="255">
        <v>758.384816</v>
      </c>
      <c r="K15" s="780">
        <f t="shared" ref="K15:K33" si="3">B15+C15+D15+F15+G15+H15+I15</f>
        <v>1178.4649449999999</v>
      </c>
    </row>
    <row r="16" spans="1:22" x14ac:dyDescent="0.3">
      <c r="A16" s="36" t="s">
        <v>40</v>
      </c>
      <c r="B16" s="780">
        <v>0</v>
      </c>
      <c r="C16" s="780">
        <v>0</v>
      </c>
      <c r="D16" s="255">
        <v>3.0769000000000001E-2</v>
      </c>
      <c r="F16" s="773">
        <v>0.139483</v>
      </c>
      <c r="G16" s="255">
        <v>111.39362300000001</v>
      </c>
      <c r="H16" s="240">
        <v>675.92530399999998</v>
      </c>
      <c r="I16" s="255">
        <v>1696.3829820000001</v>
      </c>
      <c r="K16" s="780">
        <f t="shared" si="3"/>
        <v>2483.8721610000002</v>
      </c>
    </row>
    <row r="17" spans="1:11" x14ac:dyDescent="0.3">
      <c r="A17" s="36" t="s">
        <v>50</v>
      </c>
      <c r="B17" s="780">
        <v>0</v>
      </c>
      <c r="C17" s="780">
        <v>0</v>
      </c>
      <c r="D17" s="255">
        <v>0</v>
      </c>
      <c r="F17" s="773">
        <v>0</v>
      </c>
      <c r="G17" s="255">
        <v>16.095731000000001</v>
      </c>
      <c r="H17" s="240">
        <v>70.252409999999998</v>
      </c>
      <c r="I17" s="255">
        <v>72.234547000000006</v>
      </c>
      <c r="K17" s="780">
        <f t="shared" si="3"/>
        <v>158.58268800000002</v>
      </c>
    </row>
    <row r="18" spans="1:11" x14ac:dyDescent="0.3">
      <c r="A18" s="36" t="s">
        <v>52</v>
      </c>
      <c r="B18" s="780">
        <v>0</v>
      </c>
      <c r="C18" s="780">
        <v>0</v>
      </c>
      <c r="D18" s="255">
        <v>0</v>
      </c>
      <c r="F18" s="773">
        <v>0</v>
      </c>
      <c r="G18" s="255">
        <v>3.5945649999999998</v>
      </c>
      <c r="H18" s="240">
        <v>19.097387000000001</v>
      </c>
      <c r="I18" s="255">
        <v>14.673469000000001</v>
      </c>
      <c r="K18" s="780">
        <f t="shared" si="3"/>
        <v>37.365420999999998</v>
      </c>
    </row>
    <row r="19" spans="1:11" x14ac:dyDescent="0.3">
      <c r="A19" s="36" t="s">
        <v>54</v>
      </c>
      <c r="B19" s="780">
        <v>0</v>
      </c>
      <c r="C19" s="780">
        <v>0</v>
      </c>
      <c r="D19" s="255">
        <v>0</v>
      </c>
      <c r="F19" s="773">
        <v>2</v>
      </c>
      <c r="G19" s="255">
        <v>11.245279999999999</v>
      </c>
      <c r="H19" s="240">
        <v>52.995871999999999</v>
      </c>
      <c r="I19" s="255">
        <v>43.711438999999999</v>
      </c>
      <c r="K19" s="780">
        <f t="shared" si="3"/>
        <v>109.952591</v>
      </c>
    </row>
    <row r="20" spans="1:11" x14ac:dyDescent="0.3">
      <c r="A20" s="36" t="s">
        <v>56</v>
      </c>
      <c r="B20" s="780">
        <v>0</v>
      </c>
      <c r="C20" s="780">
        <v>0</v>
      </c>
      <c r="D20" s="255">
        <v>0</v>
      </c>
      <c r="F20" s="773">
        <v>0</v>
      </c>
      <c r="G20" s="255">
        <v>6.4249169999999998</v>
      </c>
      <c r="H20" s="240">
        <v>46.737672000000003</v>
      </c>
      <c r="I20" s="255">
        <v>36.869275000000002</v>
      </c>
      <c r="K20" s="780">
        <f t="shared" si="3"/>
        <v>90.031864000000013</v>
      </c>
    </row>
    <row r="21" spans="1:11" x14ac:dyDescent="0.3">
      <c r="A21" s="36" t="s">
        <v>58</v>
      </c>
      <c r="B21" s="780">
        <v>0.5</v>
      </c>
      <c r="C21" s="780">
        <v>2</v>
      </c>
      <c r="D21" s="255">
        <v>20.952572</v>
      </c>
      <c r="F21" s="773">
        <v>15.741523000000001</v>
      </c>
      <c r="G21" s="255">
        <v>41.858595000000001</v>
      </c>
      <c r="H21" s="240">
        <v>331.85170799999997</v>
      </c>
      <c r="I21" s="255">
        <v>268.42916100000002</v>
      </c>
      <c r="K21" s="780">
        <f t="shared" si="3"/>
        <v>681.33355900000004</v>
      </c>
    </row>
    <row r="22" spans="1:11" x14ac:dyDescent="0.3">
      <c r="A22" s="36" t="s">
        <v>60</v>
      </c>
      <c r="B22" s="780">
        <v>0</v>
      </c>
      <c r="C22" s="780">
        <v>0</v>
      </c>
      <c r="D22" s="255">
        <v>0</v>
      </c>
      <c r="F22" s="773">
        <v>0</v>
      </c>
      <c r="G22" s="255">
        <v>1.8500760000000001</v>
      </c>
      <c r="H22" s="240">
        <v>17.330423</v>
      </c>
      <c r="I22" s="255">
        <v>13.169326</v>
      </c>
      <c r="K22" s="780">
        <f t="shared" si="3"/>
        <v>32.349825000000003</v>
      </c>
    </row>
    <row r="23" spans="1:11" x14ac:dyDescent="0.3">
      <c r="A23" s="36" t="s">
        <v>62</v>
      </c>
      <c r="B23" s="780">
        <v>0</v>
      </c>
      <c r="C23" s="780">
        <v>0</v>
      </c>
      <c r="D23" s="255">
        <v>2</v>
      </c>
      <c r="F23" s="773">
        <v>2</v>
      </c>
      <c r="G23" s="255">
        <v>9.2116150000000001</v>
      </c>
      <c r="H23" s="240">
        <v>64.045606000000006</v>
      </c>
      <c r="I23" s="255">
        <v>76.349804000000006</v>
      </c>
      <c r="K23" s="780">
        <f t="shared" si="3"/>
        <v>153.60702500000002</v>
      </c>
    </row>
    <row r="24" spans="1:11" x14ac:dyDescent="0.3">
      <c r="A24" s="36" t="s">
        <v>64</v>
      </c>
      <c r="B24" s="780">
        <v>0</v>
      </c>
      <c r="C24" s="780">
        <v>0</v>
      </c>
      <c r="D24" s="255">
        <v>0</v>
      </c>
      <c r="F24" s="773">
        <v>0</v>
      </c>
      <c r="G24" s="255">
        <v>4.1216460000000001</v>
      </c>
      <c r="H24" s="240">
        <v>24.060195</v>
      </c>
      <c r="I24" s="255">
        <v>27.268381000000002</v>
      </c>
      <c r="K24" s="780">
        <f t="shared" si="3"/>
        <v>55.450221999999997</v>
      </c>
    </row>
    <row r="25" spans="1:11" x14ac:dyDescent="0.3">
      <c r="A25" s="36" t="s">
        <v>66</v>
      </c>
      <c r="B25" s="780">
        <v>0</v>
      </c>
      <c r="C25" s="780">
        <v>0</v>
      </c>
      <c r="D25" s="255">
        <v>0.47727199999999997</v>
      </c>
      <c r="F25" s="773">
        <v>1</v>
      </c>
      <c r="G25" s="255">
        <v>6.2886170000000003</v>
      </c>
      <c r="H25" s="240">
        <v>41.188485999999997</v>
      </c>
      <c r="I25" s="255">
        <v>42.33954</v>
      </c>
      <c r="K25" s="780">
        <f t="shared" si="3"/>
        <v>91.293914999999998</v>
      </c>
    </row>
    <row r="26" spans="1:11" x14ac:dyDescent="0.3">
      <c r="A26" s="36" t="s">
        <v>68</v>
      </c>
      <c r="B26" s="780">
        <v>0</v>
      </c>
      <c r="C26" s="780">
        <v>0</v>
      </c>
      <c r="D26" s="255">
        <v>0</v>
      </c>
      <c r="F26" s="773">
        <v>0</v>
      </c>
      <c r="G26" s="255">
        <v>11.541352</v>
      </c>
      <c r="H26" s="240">
        <v>61.108645000000003</v>
      </c>
      <c r="I26" s="255">
        <v>79.962980000000002</v>
      </c>
      <c r="K26" s="780">
        <f t="shared" si="3"/>
        <v>152.612977</v>
      </c>
    </row>
    <row r="27" spans="1:11" x14ac:dyDescent="0.3">
      <c r="A27" s="36" t="s">
        <v>70</v>
      </c>
      <c r="B27" s="780">
        <v>0</v>
      </c>
      <c r="C27" s="780">
        <v>0</v>
      </c>
      <c r="D27" s="255">
        <v>1.96923</v>
      </c>
      <c r="F27" s="773">
        <v>3.8605130000000001</v>
      </c>
      <c r="G27" s="255">
        <v>286.36042800000001</v>
      </c>
      <c r="H27" s="240">
        <v>555.53067499999997</v>
      </c>
      <c r="I27" s="255">
        <v>601.72176200000001</v>
      </c>
      <c r="K27" s="780">
        <f t="shared" si="3"/>
        <v>1449.4426079999998</v>
      </c>
    </row>
    <row r="28" spans="1:11" x14ac:dyDescent="0.3">
      <c r="A28" s="36" t="s">
        <v>72</v>
      </c>
      <c r="B28" s="780">
        <v>0</v>
      </c>
      <c r="C28" s="780">
        <v>0</v>
      </c>
      <c r="D28" s="255">
        <v>0</v>
      </c>
      <c r="F28" s="773">
        <v>0</v>
      </c>
      <c r="G28" s="255">
        <v>15.012216</v>
      </c>
      <c r="H28" s="240">
        <v>67.605687000000003</v>
      </c>
      <c r="I28" s="255">
        <v>59.728745000000004</v>
      </c>
      <c r="K28" s="780">
        <f t="shared" si="3"/>
        <v>142.34664800000002</v>
      </c>
    </row>
    <row r="29" spans="1:11" x14ac:dyDescent="0.3">
      <c r="A29" s="36" t="s">
        <v>74</v>
      </c>
      <c r="B29" s="780">
        <v>0</v>
      </c>
      <c r="C29" s="780">
        <v>0</v>
      </c>
      <c r="D29" s="255">
        <v>1.2363630000000001</v>
      </c>
      <c r="F29" s="773">
        <v>0</v>
      </c>
      <c r="G29" s="255">
        <v>3.8994360000000001</v>
      </c>
      <c r="H29" s="240">
        <v>27.749054999999998</v>
      </c>
      <c r="I29" s="255">
        <v>35.991401000000003</v>
      </c>
      <c r="K29" s="780">
        <f t="shared" si="3"/>
        <v>68.876255</v>
      </c>
    </row>
    <row r="30" spans="1:11" x14ac:dyDescent="0.3">
      <c r="A30" s="36" t="s">
        <v>76</v>
      </c>
      <c r="B30" s="780">
        <v>0</v>
      </c>
      <c r="C30" s="780">
        <v>0</v>
      </c>
      <c r="D30" s="255">
        <v>0</v>
      </c>
      <c r="F30" s="773">
        <v>0</v>
      </c>
      <c r="G30" s="255">
        <v>1.3114749999999999</v>
      </c>
      <c r="H30" s="240">
        <v>10.212344999999999</v>
      </c>
      <c r="I30" s="255">
        <v>9.8332200000000007</v>
      </c>
      <c r="K30" s="780">
        <f t="shared" si="3"/>
        <v>21.357039999999998</v>
      </c>
    </row>
    <row r="31" spans="1:11" x14ac:dyDescent="0.3">
      <c r="A31" s="36" t="s">
        <v>78</v>
      </c>
      <c r="B31" s="780">
        <v>0</v>
      </c>
      <c r="C31" s="780">
        <v>0</v>
      </c>
      <c r="D31" s="255">
        <v>0</v>
      </c>
      <c r="F31" s="773">
        <v>3</v>
      </c>
      <c r="G31" s="255">
        <v>5.5955430000000002</v>
      </c>
      <c r="H31" s="240">
        <v>70.542989000000006</v>
      </c>
      <c r="I31" s="255">
        <v>77.238311999999993</v>
      </c>
      <c r="K31" s="780">
        <f t="shared" si="3"/>
        <v>156.37684400000001</v>
      </c>
    </row>
    <row r="32" spans="1:11" x14ac:dyDescent="0.3">
      <c r="A32" s="36" t="s">
        <v>80</v>
      </c>
      <c r="B32" s="780">
        <v>0</v>
      </c>
      <c r="C32" s="780">
        <v>0</v>
      </c>
      <c r="D32" s="255">
        <v>0</v>
      </c>
      <c r="F32" s="773">
        <v>0.11475399999999999</v>
      </c>
      <c r="G32" s="255">
        <v>41.299933000000003</v>
      </c>
      <c r="H32" s="240">
        <v>194.40389999999999</v>
      </c>
      <c r="I32" s="255">
        <v>193.384671</v>
      </c>
      <c r="K32" s="780">
        <f t="shared" si="3"/>
        <v>429.20325800000001</v>
      </c>
    </row>
    <row r="33" spans="1:11" ht="17.25" thickBot="1" x14ac:dyDescent="0.35">
      <c r="A33" s="794" t="s">
        <v>82</v>
      </c>
      <c r="B33" s="781">
        <v>1</v>
      </c>
      <c r="C33" s="781">
        <v>2</v>
      </c>
      <c r="D33" s="258">
        <v>2</v>
      </c>
      <c r="F33" s="774">
        <v>5</v>
      </c>
      <c r="G33" s="258">
        <v>28.960388999999999</v>
      </c>
      <c r="H33" s="775">
        <v>90.828675000000004</v>
      </c>
      <c r="I33" s="258">
        <v>100.185053</v>
      </c>
      <c r="K33" s="781">
        <f t="shared" si="3"/>
        <v>229.97411699999998</v>
      </c>
    </row>
  </sheetData>
  <mergeCells count="4">
    <mergeCell ref="P3:R3"/>
    <mergeCell ref="T3:V3"/>
    <mergeCell ref="P4:R4"/>
    <mergeCell ref="B11:K12"/>
  </mergeCells>
  <pageMargins left="0.7" right="0.7" top="0.75" bottom="0.75" header="0.3" footer="0.3"/>
  <pageSetup paperSize="5" scale="48" orientation="landscape" r:id="rId1"/>
  <headerFooter>
    <oddFooter>&amp;LPage &amp;P of &amp;N&amp;R&amp;F:&amp;A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34"/>
  <sheetViews>
    <sheetView workbookViewId="0">
      <pane xSplit="2" topLeftCell="C1" activePane="topRight" state="frozen"/>
      <selection activeCell="B6" sqref="B6:E6"/>
      <selection pane="topRight" activeCell="A2" sqref="A2"/>
    </sheetView>
  </sheetViews>
  <sheetFormatPr defaultColWidth="8.7109375" defaultRowHeight="16.5" x14ac:dyDescent="0.3"/>
  <cols>
    <col min="1" max="1" width="21.140625" style="19" customWidth="1"/>
    <col min="2" max="2" width="21.85546875" style="19" customWidth="1"/>
    <col min="3" max="4" width="20.85546875" style="104" customWidth="1"/>
    <col min="5" max="5" width="20.42578125" style="104" customWidth="1"/>
    <col min="6" max="7" width="21.85546875" style="104" customWidth="1"/>
    <col min="8" max="8" width="2.140625" style="104" customWidth="1"/>
    <col min="9" max="9" width="28.42578125" style="104" customWidth="1"/>
    <col min="10" max="10" width="24" style="267" customWidth="1"/>
    <col min="11" max="11" width="28.42578125" style="20" customWidth="1"/>
    <col min="12" max="12" width="31.140625" style="19" customWidth="1"/>
    <col min="13" max="13" width="2.28515625" style="19" customWidth="1"/>
    <col min="14" max="14" width="27.28515625" style="19" customWidth="1"/>
    <col min="15" max="15" width="3" style="19" customWidth="1"/>
    <col min="16" max="16" width="2.7109375" style="19" customWidth="1"/>
    <col min="17" max="17" width="14.28515625" style="19" customWidth="1"/>
    <col min="18" max="18" width="12.7109375" style="19" customWidth="1"/>
    <col min="19" max="19" width="12.140625" style="19" customWidth="1"/>
    <col min="20" max="20" width="4.42578125" style="20" customWidth="1"/>
    <col min="21" max="21" width="4.5703125" style="19" customWidth="1"/>
    <col min="22" max="22" width="15.42578125" style="19" customWidth="1"/>
    <col min="23" max="23" width="12.5703125" style="19" customWidth="1"/>
    <col min="24" max="24" width="14" style="19" customWidth="1"/>
    <col min="25" max="16384" width="8.7109375" style="19"/>
  </cols>
  <sheetData>
    <row r="1" spans="1:24" ht="22.5" x14ac:dyDescent="0.4">
      <c r="A1" s="59" t="s">
        <v>286</v>
      </c>
    </row>
    <row r="2" spans="1:24" ht="17.25" thickBot="1" x14ac:dyDescent="0.35">
      <c r="F2" s="283"/>
      <c r="G2" s="283"/>
      <c r="T2" s="19"/>
    </row>
    <row r="3" spans="1:24" ht="48.75" customHeight="1" thickBot="1" x14ac:dyDescent="0.35">
      <c r="C3" s="1040" t="s">
        <v>280</v>
      </c>
      <c r="D3" s="1041"/>
      <c r="E3" s="1041"/>
      <c r="F3" s="1041"/>
      <c r="G3" s="1042"/>
      <c r="I3" s="1046" t="s">
        <v>281</v>
      </c>
      <c r="J3" s="1047"/>
      <c r="K3" s="1048"/>
      <c r="N3" s="40"/>
      <c r="O3" s="40"/>
      <c r="P3" s="40"/>
      <c r="Q3" s="40"/>
      <c r="T3" s="19"/>
    </row>
    <row r="4" spans="1:24" ht="17.25" thickBot="1" x14ac:dyDescent="0.35">
      <c r="F4" s="753"/>
      <c r="G4" s="753"/>
      <c r="H4" s="753"/>
      <c r="I4" s="753"/>
      <c r="T4" s="19"/>
    </row>
    <row r="5" spans="1:24" ht="78.75" customHeight="1" thickBot="1" x14ac:dyDescent="0.4">
      <c r="A5" s="185" t="s">
        <v>89</v>
      </c>
      <c r="B5" s="186" t="s">
        <v>0</v>
      </c>
      <c r="C5" s="274" t="s">
        <v>417</v>
      </c>
      <c r="D5" s="274" t="s">
        <v>343</v>
      </c>
      <c r="E5" s="275" t="s">
        <v>331</v>
      </c>
      <c r="F5" s="276" t="s">
        <v>344</v>
      </c>
      <c r="G5" s="517" t="s">
        <v>401</v>
      </c>
      <c r="H5" s="268"/>
      <c r="I5" s="521" t="s">
        <v>402</v>
      </c>
      <c r="J5" s="285" t="s">
        <v>453</v>
      </c>
      <c r="K5" s="286" t="s">
        <v>282</v>
      </c>
      <c r="L5" s="292" t="s">
        <v>284</v>
      </c>
      <c r="N5" s="287" t="s">
        <v>452</v>
      </c>
      <c r="Q5" s="1025" t="s">
        <v>283</v>
      </c>
      <c r="R5" s="1026"/>
      <c r="S5" s="1027"/>
      <c r="T5" s="19"/>
      <c r="V5" s="1043" t="s">
        <v>318</v>
      </c>
      <c r="W5" s="1044"/>
      <c r="X5" s="1045"/>
    </row>
    <row r="6" spans="1:24" ht="30" customHeight="1" thickBot="1" x14ac:dyDescent="0.4">
      <c r="A6" s="280" t="s">
        <v>253</v>
      </c>
      <c r="B6" s="281" t="s">
        <v>42</v>
      </c>
      <c r="C6" s="269">
        <v>3083</v>
      </c>
      <c r="D6" s="269">
        <v>3844</v>
      </c>
      <c r="E6" s="269">
        <v>4384</v>
      </c>
      <c r="F6" s="270">
        <v>4572</v>
      </c>
      <c r="G6" s="270">
        <v>5614</v>
      </c>
      <c r="H6" s="106"/>
      <c r="I6" s="269">
        <f>(E6+F6+G6)/3</f>
        <v>4856.666666666667</v>
      </c>
      <c r="J6" s="518">
        <v>142.80000000000001</v>
      </c>
      <c r="K6" s="289">
        <f>I6*J6</f>
        <v>693532.00000000012</v>
      </c>
      <c r="L6" s="288">
        <f>K6/$K$27</f>
        <v>9.5972341055489074E-2</v>
      </c>
      <c r="N6" s="288">
        <f>L6</f>
        <v>9.5972341055489074E-2</v>
      </c>
      <c r="Q6" s="997">
        <f>'Step3- $ for Outcome Measures'!E26</f>
        <v>752795.25356750004</v>
      </c>
      <c r="R6" s="1049"/>
      <c r="S6" s="998"/>
      <c r="T6" s="19"/>
      <c r="V6" s="250" t="s">
        <v>42</v>
      </c>
      <c r="W6" s="824">
        <f>N6</f>
        <v>9.5972341055489074E-2</v>
      </c>
      <c r="X6" s="252">
        <f>$Q$6*W6</f>
        <v>72247.522820333499</v>
      </c>
    </row>
    <row r="7" spans="1:24" x14ac:dyDescent="0.3">
      <c r="A7" s="282" t="s">
        <v>253</v>
      </c>
      <c r="B7" s="246" t="s">
        <v>44</v>
      </c>
      <c r="C7" s="271">
        <v>574</v>
      </c>
      <c r="D7" s="271">
        <v>423</v>
      </c>
      <c r="E7" s="271">
        <v>899</v>
      </c>
      <c r="F7" s="272">
        <v>583</v>
      </c>
      <c r="G7" s="272">
        <v>417</v>
      </c>
      <c r="H7" s="106"/>
      <c r="I7" s="271">
        <f>(E7+F7+G7)/3</f>
        <v>633</v>
      </c>
      <c r="J7" s="519">
        <v>165.65</v>
      </c>
      <c r="K7" s="290">
        <f t="shared" ref="K7:K25" si="0">I7*J7</f>
        <v>104856.45</v>
      </c>
      <c r="L7" s="293">
        <f t="shared" ref="L7:L27" si="1">K7/$K$27</f>
        <v>1.4510244633654735E-2</v>
      </c>
      <c r="N7" s="293">
        <f t="shared" ref="N7:N26" si="2">L7</f>
        <v>1.4510244633654735E-2</v>
      </c>
      <c r="T7" s="19"/>
      <c r="V7" s="56" t="s">
        <v>44</v>
      </c>
      <c r="W7" s="823">
        <f t="shared" ref="W7:W27" si="3">N7</f>
        <v>1.4510244633654735E-2</v>
      </c>
      <c r="X7" s="37">
        <f t="shared" ref="X7:X26" si="4">$Q$6*W7</f>
        <v>10923.243288318572</v>
      </c>
    </row>
    <row r="8" spans="1:24" x14ac:dyDescent="0.3">
      <c r="A8" s="282" t="s">
        <v>253</v>
      </c>
      <c r="B8" s="246" t="s">
        <v>46</v>
      </c>
      <c r="C8" s="271">
        <v>1512.5</v>
      </c>
      <c r="D8" s="271">
        <v>2799</v>
      </c>
      <c r="E8" s="271">
        <v>3342.5</v>
      </c>
      <c r="F8" s="272">
        <v>2972</v>
      </c>
      <c r="G8" s="272">
        <v>1656</v>
      </c>
      <c r="H8" s="106"/>
      <c r="I8" s="271">
        <f t="shared" ref="I8:I26" si="5">(E8+F8+G8)/3</f>
        <v>2656.8333333333335</v>
      </c>
      <c r="J8" s="519">
        <v>130</v>
      </c>
      <c r="K8" s="290">
        <f t="shared" si="0"/>
        <v>345388.33333333337</v>
      </c>
      <c r="L8" s="293">
        <f t="shared" si="1"/>
        <v>4.7795526267358404E-2</v>
      </c>
      <c r="N8" s="293">
        <f t="shared" si="2"/>
        <v>4.7795526267358404E-2</v>
      </c>
      <c r="T8" s="19"/>
      <c r="V8" s="56" t="s">
        <v>46</v>
      </c>
      <c r="W8" s="823">
        <f t="shared" si="3"/>
        <v>4.7795526267358404E-2</v>
      </c>
      <c r="X8" s="37">
        <f t="shared" si="4"/>
        <v>35980.245315828179</v>
      </c>
    </row>
    <row r="9" spans="1:24" x14ac:dyDescent="0.3">
      <c r="A9" s="282" t="s">
        <v>253</v>
      </c>
      <c r="B9" s="246" t="s">
        <v>48</v>
      </c>
      <c r="C9" s="271">
        <v>4652</v>
      </c>
      <c r="D9" s="271">
        <v>5767</v>
      </c>
      <c r="E9" s="271">
        <v>6016.01</v>
      </c>
      <c r="F9" s="272">
        <v>6554</v>
      </c>
      <c r="G9" s="272">
        <v>5740</v>
      </c>
      <c r="H9" s="106"/>
      <c r="I9" s="271">
        <f t="shared" si="5"/>
        <v>6103.336666666667</v>
      </c>
      <c r="J9" s="519">
        <v>155.84</v>
      </c>
      <c r="K9" s="290">
        <f t="shared" si="0"/>
        <v>951143.98613333341</v>
      </c>
      <c r="L9" s="293">
        <f t="shared" si="1"/>
        <v>0.13162120137220146</v>
      </c>
      <c r="N9" s="293">
        <f t="shared" si="2"/>
        <v>0.13162120137220146</v>
      </c>
      <c r="T9" s="19"/>
      <c r="V9" s="56" t="s">
        <v>48</v>
      </c>
      <c r="W9" s="823">
        <f t="shared" si="3"/>
        <v>0.13162120137220146</v>
      </c>
      <c r="X9" s="37">
        <f t="shared" si="4"/>
        <v>99083.81566184538</v>
      </c>
    </row>
    <row r="10" spans="1:24" x14ac:dyDescent="0.3">
      <c r="A10" s="282" t="s">
        <v>87</v>
      </c>
      <c r="B10" s="246" t="s">
        <v>50</v>
      </c>
      <c r="C10" s="271">
        <v>3526.5</v>
      </c>
      <c r="D10" s="271">
        <v>6437.47</v>
      </c>
      <c r="E10" s="271">
        <v>5545.5</v>
      </c>
      <c r="F10" s="272">
        <v>5036</v>
      </c>
      <c r="G10" s="272">
        <v>6404</v>
      </c>
      <c r="H10" s="106"/>
      <c r="I10" s="271">
        <f t="shared" si="5"/>
        <v>5661.833333333333</v>
      </c>
      <c r="J10" s="519">
        <v>69</v>
      </c>
      <c r="K10" s="290">
        <f t="shared" si="0"/>
        <v>390666.5</v>
      </c>
      <c r="L10" s="293">
        <f t="shared" si="1"/>
        <v>5.4061209254878242E-2</v>
      </c>
      <c r="N10" s="293">
        <f t="shared" si="2"/>
        <v>5.4061209254878242E-2</v>
      </c>
      <c r="T10" s="19"/>
      <c r="V10" s="56" t="s">
        <v>50</v>
      </c>
      <c r="W10" s="823">
        <f t="shared" si="3"/>
        <v>5.4061209254878242E-2</v>
      </c>
      <c r="X10" s="37">
        <f t="shared" si="4"/>
        <v>40697.021729191743</v>
      </c>
    </row>
    <row r="11" spans="1:24" x14ac:dyDescent="0.3">
      <c r="A11" s="282" t="s">
        <v>87</v>
      </c>
      <c r="B11" s="246" t="s">
        <v>52</v>
      </c>
      <c r="C11" s="271">
        <v>1609</v>
      </c>
      <c r="D11" s="271">
        <v>2550</v>
      </c>
      <c r="E11" s="271">
        <v>2733</v>
      </c>
      <c r="F11" s="272">
        <v>3748</v>
      </c>
      <c r="G11" s="272">
        <v>4085</v>
      </c>
      <c r="H11" s="106"/>
      <c r="I11" s="271">
        <f t="shared" si="5"/>
        <v>3522</v>
      </c>
      <c r="J11" s="519">
        <v>43</v>
      </c>
      <c r="K11" s="290">
        <f t="shared" si="0"/>
        <v>151446</v>
      </c>
      <c r="L11" s="293">
        <f t="shared" si="1"/>
        <v>2.0957399461725767E-2</v>
      </c>
      <c r="N11" s="293">
        <f t="shared" si="2"/>
        <v>2.0957399461725767E-2</v>
      </c>
      <c r="T11" s="19"/>
      <c r="V11" s="56" t="s">
        <v>52</v>
      </c>
      <c r="W11" s="823">
        <f t="shared" si="3"/>
        <v>2.0957399461725767E-2</v>
      </c>
      <c r="X11" s="37">
        <f t="shared" si="4"/>
        <v>15776.630841905237</v>
      </c>
    </row>
    <row r="12" spans="1:24" x14ac:dyDescent="0.3">
      <c r="A12" s="282" t="s">
        <v>87</v>
      </c>
      <c r="B12" s="246" t="s">
        <v>54</v>
      </c>
      <c r="C12" s="271">
        <v>1940</v>
      </c>
      <c r="D12" s="271">
        <v>2178</v>
      </c>
      <c r="E12" s="271">
        <v>2253</v>
      </c>
      <c r="F12" s="272">
        <v>2063</v>
      </c>
      <c r="G12" s="272">
        <v>1827</v>
      </c>
      <c r="H12" s="106"/>
      <c r="I12" s="271">
        <f t="shared" si="5"/>
        <v>2047.6666666666667</v>
      </c>
      <c r="J12" s="519">
        <v>78</v>
      </c>
      <c r="K12" s="290">
        <f t="shared" si="0"/>
        <v>159718</v>
      </c>
      <c r="L12" s="293">
        <f t="shared" si="1"/>
        <v>2.2102095316006473E-2</v>
      </c>
      <c r="N12" s="293">
        <f t="shared" si="2"/>
        <v>2.2102095316006473E-2</v>
      </c>
      <c r="T12" s="19"/>
      <c r="V12" s="56" t="s">
        <v>54</v>
      </c>
      <c r="W12" s="823">
        <f t="shared" si="3"/>
        <v>2.2102095316006473E-2</v>
      </c>
      <c r="X12" s="37">
        <f t="shared" si="4"/>
        <v>16638.352447786147</v>
      </c>
    </row>
    <row r="13" spans="1:24" x14ac:dyDescent="0.3">
      <c r="A13" s="282" t="s">
        <v>87</v>
      </c>
      <c r="B13" s="246" t="s">
        <v>56</v>
      </c>
      <c r="C13" s="271">
        <v>3907</v>
      </c>
      <c r="D13" s="271">
        <v>5813</v>
      </c>
      <c r="E13" s="271">
        <v>5958</v>
      </c>
      <c r="F13" s="272">
        <v>6373</v>
      </c>
      <c r="G13" s="272">
        <v>8420</v>
      </c>
      <c r="H13" s="106"/>
      <c r="I13" s="271">
        <f t="shared" si="5"/>
        <v>6917</v>
      </c>
      <c r="J13" s="519">
        <v>39</v>
      </c>
      <c r="K13" s="290">
        <f t="shared" si="0"/>
        <v>269763</v>
      </c>
      <c r="L13" s="293">
        <f t="shared" si="1"/>
        <v>3.7330341844575149E-2</v>
      </c>
      <c r="N13" s="293">
        <f t="shared" si="2"/>
        <v>3.7330341844575149E-2</v>
      </c>
      <c r="T13" s="19"/>
      <c r="V13" s="56" t="s">
        <v>56</v>
      </c>
      <c r="W13" s="823">
        <f t="shared" si="3"/>
        <v>3.7330341844575149E-2</v>
      </c>
      <c r="X13" s="37">
        <f t="shared" si="4"/>
        <v>28102.104154648405</v>
      </c>
    </row>
    <row r="14" spans="1:24" x14ac:dyDescent="0.3">
      <c r="A14" s="282" t="s">
        <v>87</v>
      </c>
      <c r="B14" s="246" t="s">
        <v>58</v>
      </c>
      <c r="C14" s="271">
        <v>6120</v>
      </c>
      <c r="D14" s="271">
        <v>5557</v>
      </c>
      <c r="E14" s="271">
        <v>4302</v>
      </c>
      <c r="F14" s="272">
        <v>4506</v>
      </c>
      <c r="G14" s="272">
        <v>13798</v>
      </c>
      <c r="H14" s="106"/>
      <c r="I14" s="271">
        <f t="shared" si="5"/>
        <v>7535.333333333333</v>
      </c>
      <c r="J14" s="519">
        <v>60</v>
      </c>
      <c r="K14" s="290">
        <f t="shared" si="0"/>
        <v>452120</v>
      </c>
      <c r="L14" s="293">
        <f t="shared" si="1"/>
        <v>6.2565267122508705E-2</v>
      </c>
      <c r="N14" s="293">
        <f t="shared" si="2"/>
        <v>6.2565267122508705E-2</v>
      </c>
      <c r="T14" s="19"/>
      <c r="V14" s="56" t="s">
        <v>58</v>
      </c>
      <c r="W14" s="823">
        <f t="shared" si="3"/>
        <v>6.2565267122508705E-2</v>
      </c>
      <c r="X14" s="37">
        <f t="shared" si="4"/>
        <v>47098.836128007315</v>
      </c>
    </row>
    <row r="15" spans="1:24" x14ac:dyDescent="0.3">
      <c r="A15" s="282" t="s">
        <v>87</v>
      </c>
      <c r="B15" s="246" t="s">
        <v>60</v>
      </c>
      <c r="C15" s="271">
        <v>1369</v>
      </c>
      <c r="D15" s="271">
        <v>1676</v>
      </c>
      <c r="E15" s="271">
        <v>1920</v>
      </c>
      <c r="F15" s="272">
        <v>2510</v>
      </c>
      <c r="G15" s="272">
        <v>2790</v>
      </c>
      <c r="H15" s="106"/>
      <c r="I15" s="271">
        <f t="shared" si="5"/>
        <v>2406.6666666666665</v>
      </c>
      <c r="J15" s="519">
        <v>75</v>
      </c>
      <c r="K15" s="290">
        <f t="shared" si="0"/>
        <v>180500</v>
      </c>
      <c r="L15" s="293">
        <f t="shared" si="1"/>
        <v>2.4977949915095159E-2</v>
      </c>
      <c r="N15" s="293">
        <f t="shared" si="2"/>
        <v>2.4977949915095159E-2</v>
      </c>
      <c r="T15" s="19"/>
      <c r="V15" s="56" t="s">
        <v>60</v>
      </c>
      <c r="W15" s="823">
        <f t="shared" si="3"/>
        <v>2.4977949915095159E-2</v>
      </c>
      <c r="X15" s="37">
        <f t="shared" si="4"/>
        <v>18803.282139930376</v>
      </c>
    </row>
    <row r="16" spans="1:24" x14ac:dyDescent="0.3">
      <c r="A16" s="282" t="s">
        <v>87</v>
      </c>
      <c r="B16" s="246" t="s">
        <v>62</v>
      </c>
      <c r="C16" s="271">
        <v>3</v>
      </c>
      <c r="D16" s="271">
        <v>48</v>
      </c>
      <c r="E16" s="271">
        <v>69</v>
      </c>
      <c r="F16" s="272">
        <v>99</v>
      </c>
      <c r="G16" s="272">
        <v>247</v>
      </c>
      <c r="H16" s="106"/>
      <c r="I16" s="271">
        <f t="shared" si="5"/>
        <v>138.33333333333334</v>
      </c>
      <c r="J16" s="519">
        <v>70.099999999999994</v>
      </c>
      <c r="K16" s="290">
        <f t="shared" si="0"/>
        <v>9697.1666666666661</v>
      </c>
      <c r="L16" s="293">
        <f t="shared" si="1"/>
        <v>1.341913259381331E-3</v>
      </c>
      <c r="N16" s="293">
        <f t="shared" si="2"/>
        <v>1.341913259381331E-3</v>
      </c>
      <c r="T16" s="19"/>
      <c r="V16" s="56" t="s">
        <v>62</v>
      </c>
      <c r="W16" s="823">
        <f t="shared" si="3"/>
        <v>1.341913259381331E-3</v>
      </c>
      <c r="X16" s="37">
        <f t="shared" si="4"/>
        <v>1010.1859323615595</v>
      </c>
    </row>
    <row r="17" spans="1:24" x14ac:dyDescent="0.3">
      <c r="A17" s="282" t="s">
        <v>87</v>
      </c>
      <c r="B17" s="246" t="s">
        <v>64</v>
      </c>
      <c r="C17" s="271">
        <v>741</v>
      </c>
      <c r="D17" s="271">
        <v>993</v>
      </c>
      <c r="E17" s="271">
        <v>1018</v>
      </c>
      <c r="F17" s="272">
        <v>1315</v>
      </c>
      <c r="G17" s="272">
        <v>1211</v>
      </c>
      <c r="H17" s="106"/>
      <c r="I17" s="271">
        <f t="shared" si="5"/>
        <v>1181.3333333333333</v>
      </c>
      <c r="J17" s="519">
        <v>79</v>
      </c>
      <c r="K17" s="290">
        <f t="shared" si="0"/>
        <v>93325.333333333328</v>
      </c>
      <c r="L17" s="293">
        <f t="shared" si="1"/>
        <v>1.2914545716396457E-2</v>
      </c>
      <c r="N17" s="293">
        <f t="shared" si="2"/>
        <v>1.2914545716396457E-2</v>
      </c>
      <c r="T17" s="19"/>
      <c r="V17" s="56" t="s">
        <v>64</v>
      </c>
      <c r="W17" s="823">
        <f t="shared" si="3"/>
        <v>1.2914545716396457E-2</v>
      </c>
      <c r="X17" s="37">
        <f t="shared" si="4"/>
        <v>9722.008717283743</v>
      </c>
    </row>
    <row r="18" spans="1:24" x14ac:dyDescent="0.3">
      <c r="A18" s="282" t="s">
        <v>87</v>
      </c>
      <c r="B18" s="246" t="s">
        <v>66</v>
      </c>
      <c r="C18" s="271">
        <v>3582</v>
      </c>
      <c r="D18" s="271">
        <v>5546</v>
      </c>
      <c r="E18" s="271">
        <v>7006</v>
      </c>
      <c r="F18" s="272">
        <v>6100.35</v>
      </c>
      <c r="G18" s="272">
        <v>6195</v>
      </c>
      <c r="H18" s="106"/>
      <c r="I18" s="271">
        <f t="shared" si="5"/>
        <v>6433.7833333333328</v>
      </c>
      <c r="J18" s="519">
        <v>75</v>
      </c>
      <c r="K18" s="290">
        <f t="shared" si="0"/>
        <v>482533.74999999994</v>
      </c>
      <c r="L18" s="293">
        <f t="shared" si="1"/>
        <v>6.6773982492205244E-2</v>
      </c>
      <c r="N18" s="293">
        <f t="shared" si="2"/>
        <v>6.6773982492205244E-2</v>
      </c>
      <c r="T18" s="19"/>
      <c r="V18" s="56" t="s">
        <v>66</v>
      </c>
      <c r="W18" s="823">
        <f t="shared" si="3"/>
        <v>6.6773982492205244E-2</v>
      </c>
      <c r="X18" s="37">
        <f t="shared" si="4"/>
        <v>50267.137081931454</v>
      </c>
    </row>
    <row r="19" spans="1:24" x14ac:dyDescent="0.3">
      <c r="A19" s="282" t="s">
        <v>87</v>
      </c>
      <c r="B19" s="246" t="s">
        <v>68</v>
      </c>
      <c r="C19" s="271">
        <v>3138</v>
      </c>
      <c r="D19" s="271">
        <v>3276</v>
      </c>
      <c r="E19" s="271">
        <v>4389</v>
      </c>
      <c r="F19" s="272">
        <v>5522</v>
      </c>
      <c r="G19" s="272">
        <v>5710</v>
      </c>
      <c r="H19" s="106"/>
      <c r="I19" s="271">
        <f t="shared" si="5"/>
        <v>5207</v>
      </c>
      <c r="J19" s="519">
        <v>71.5</v>
      </c>
      <c r="K19" s="290">
        <f t="shared" si="0"/>
        <v>372300.5</v>
      </c>
      <c r="L19" s="293">
        <f t="shared" si="1"/>
        <v>5.1519685553268059E-2</v>
      </c>
      <c r="N19" s="293">
        <f t="shared" si="2"/>
        <v>5.1519685553268059E-2</v>
      </c>
      <c r="T19" s="19"/>
      <c r="V19" s="56" t="s">
        <v>68</v>
      </c>
      <c r="W19" s="823">
        <f t="shared" si="3"/>
        <v>5.1519685553268059E-2</v>
      </c>
      <c r="X19" s="37">
        <f t="shared" si="4"/>
        <v>38783.774749790296</v>
      </c>
    </row>
    <row r="20" spans="1:24" x14ac:dyDescent="0.3">
      <c r="A20" s="282" t="s">
        <v>86</v>
      </c>
      <c r="B20" s="246" t="s">
        <v>70</v>
      </c>
      <c r="C20" s="271">
        <v>11351</v>
      </c>
      <c r="D20" s="271">
        <v>14504</v>
      </c>
      <c r="E20" s="271">
        <v>18098</v>
      </c>
      <c r="F20" s="272">
        <v>24000</v>
      </c>
      <c r="G20" s="272">
        <v>28714</v>
      </c>
      <c r="H20" s="106"/>
      <c r="I20" s="271">
        <f t="shared" si="5"/>
        <v>23604</v>
      </c>
      <c r="J20" s="519">
        <v>52</v>
      </c>
      <c r="K20" s="290">
        <f t="shared" si="0"/>
        <v>1227408</v>
      </c>
      <c r="L20" s="293">
        <f t="shared" si="1"/>
        <v>0.16985116647859899</v>
      </c>
      <c r="N20" s="293">
        <f t="shared" si="2"/>
        <v>0.16985116647859899</v>
      </c>
      <c r="T20" s="19"/>
      <c r="V20" s="56" t="s">
        <v>70</v>
      </c>
      <c r="W20" s="823">
        <f t="shared" si="3"/>
        <v>0.16985116647859899</v>
      </c>
      <c r="X20" s="37">
        <f t="shared" si="4"/>
        <v>127863.15193799259</v>
      </c>
    </row>
    <row r="21" spans="1:24" x14ac:dyDescent="0.3">
      <c r="A21" s="282" t="s">
        <v>86</v>
      </c>
      <c r="B21" s="246" t="s">
        <v>72</v>
      </c>
      <c r="C21" s="271">
        <v>2495</v>
      </c>
      <c r="D21" s="271">
        <v>3572</v>
      </c>
      <c r="E21" s="271">
        <v>3865</v>
      </c>
      <c r="F21" s="272">
        <v>4921</v>
      </c>
      <c r="G21" s="272">
        <v>6452</v>
      </c>
      <c r="H21" s="106"/>
      <c r="I21" s="271">
        <f t="shared" si="5"/>
        <v>5079.333333333333</v>
      </c>
      <c r="J21" s="519">
        <v>39</v>
      </c>
      <c r="K21" s="290">
        <f t="shared" si="0"/>
        <v>198094</v>
      </c>
      <c r="L21" s="293">
        <f t="shared" si="1"/>
        <v>2.7412642717345486E-2</v>
      </c>
      <c r="N21" s="293">
        <f t="shared" si="2"/>
        <v>2.7412642717345486E-2</v>
      </c>
      <c r="T21" s="19"/>
      <c r="V21" s="56" t="s">
        <v>72</v>
      </c>
      <c r="W21" s="823">
        <f t="shared" si="3"/>
        <v>2.7412642717345486E-2</v>
      </c>
      <c r="X21" s="37">
        <f t="shared" si="4"/>
        <v>20636.107325359379</v>
      </c>
    </row>
    <row r="22" spans="1:24" x14ac:dyDescent="0.3">
      <c r="A22" s="282" t="s">
        <v>86</v>
      </c>
      <c r="B22" s="246" t="s">
        <v>74</v>
      </c>
      <c r="C22" s="271">
        <v>3529</v>
      </c>
      <c r="D22" s="271">
        <v>3544</v>
      </c>
      <c r="E22" s="271">
        <v>3303</v>
      </c>
      <c r="F22" s="272">
        <v>2542</v>
      </c>
      <c r="G22" s="272">
        <v>2760</v>
      </c>
      <c r="H22" s="106"/>
      <c r="I22" s="271">
        <f t="shared" si="5"/>
        <v>2868.3333333333335</v>
      </c>
      <c r="J22" s="519">
        <v>38</v>
      </c>
      <c r="K22" s="290">
        <f t="shared" si="0"/>
        <v>108996.66666666667</v>
      </c>
      <c r="L22" s="293">
        <f t="shared" si="1"/>
        <v>1.5083176071536409E-2</v>
      </c>
      <c r="N22" s="293">
        <f t="shared" si="2"/>
        <v>1.5083176071536409E-2</v>
      </c>
      <c r="T22" s="19"/>
      <c r="V22" s="56" t="s">
        <v>74</v>
      </c>
      <c r="W22" s="823">
        <f t="shared" si="3"/>
        <v>1.5083176071536409E-2</v>
      </c>
      <c r="X22" s="37">
        <f t="shared" si="4"/>
        <v>11354.543355375499</v>
      </c>
    </row>
    <row r="23" spans="1:24" x14ac:dyDescent="0.3">
      <c r="A23" s="282" t="s">
        <v>86</v>
      </c>
      <c r="B23" s="246" t="s">
        <v>76</v>
      </c>
      <c r="C23" s="271">
        <v>2290</v>
      </c>
      <c r="D23" s="271">
        <v>2263</v>
      </c>
      <c r="E23" s="271">
        <v>2621</v>
      </c>
      <c r="F23" s="272">
        <v>2062</v>
      </c>
      <c r="G23" s="272">
        <v>1751</v>
      </c>
      <c r="H23" s="106"/>
      <c r="I23" s="271">
        <f t="shared" si="5"/>
        <v>2144.6666666666665</v>
      </c>
      <c r="J23" s="519">
        <v>55</v>
      </c>
      <c r="K23" s="290">
        <f t="shared" si="0"/>
        <v>117956.66666666666</v>
      </c>
      <c r="L23" s="293">
        <f t="shared" si="1"/>
        <v>1.6323078737681851E-2</v>
      </c>
      <c r="N23" s="293">
        <f t="shared" si="2"/>
        <v>1.6323078737681851E-2</v>
      </c>
      <c r="T23" s="19"/>
      <c r="V23" s="56" t="s">
        <v>76</v>
      </c>
      <c r="W23" s="823">
        <f t="shared" si="3"/>
        <v>1.6323078737681851E-2</v>
      </c>
      <c r="X23" s="37">
        <f t="shared" si="4"/>
        <v>12287.936197335477</v>
      </c>
    </row>
    <row r="24" spans="1:24" x14ac:dyDescent="0.3">
      <c r="A24" s="282" t="s">
        <v>86</v>
      </c>
      <c r="B24" s="246" t="s">
        <v>78</v>
      </c>
      <c r="C24" s="271">
        <v>7318</v>
      </c>
      <c r="D24" s="271">
        <v>6514</v>
      </c>
      <c r="E24" s="271">
        <v>6570</v>
      </c>
      <c r="F24" s="272">
        <v>6894</v>
      </c>
      <c r="G24" s="272">
        <v>6802</v>
      </c>
      <c r="H24" s="106"/>
      <c r="I24" s="271">
        <f t="shared" si="5"/>
        <v>6755.333333333333</v>
      </c>
      <c r="J24" s="519">
        <v>35</v>
      </c>
      <c r="K24" s="290">
        <f t="shared" si="0"/>
        <v>236436.66666666666</v>
      </c>
      <c r="L24" s="293">
        <f t="shared" si="1"/>
        <v>3.2718577385551513E-2</v>
      </c>
      <c r="N24" s="293">
        <f t="shared" si="2"/>
        <v>3.2718577385551513E-2</v>
      </c>
      <c r="T24" s="19"/>
      <c r="V24" s="56" t="s">
        <v>78</v>
      </c>
      <c r="W24" s="823">
        <f t="shared" si="3"/>
        <v>3.2718577385551513E-2</v>
      </c>
      <c r="X24" s="37">
        <f t="shared" si="4"/>
        <v>24630.389759324124</v>
      </c>
    </row>
    <row r="25" spans="1:24" x14ac:dyDescent="0.3">
      <c r="A25" s="282" t="s">
        <v>86</v>
      </c>
      <c r="B25" s="246" t="s">
        <v>80</v>
      </c>
      <c r="C25" s="271">
        <v>3528</v>
      </c>
      <c r="D25" s="271">
        <v>5975.5</v>
      </c>
      <c r="E25" s="271">
        <v>7704</v>
      </c>
      <c r="F25" s="272">
        <v>8336</v>
      </c>
      <c r="G25" s="272">
        <v>9595</v>
      </c>
      <c r="H25" s="106"/>
      <c r="I25" s="271">
        <f t="shared" si="5"/>
        <v>8545</v>
      </c>
      <c r="J25" s="519">
        <v>46</v>
      </c>
      <c r="K25" s="290">
        <f t="shared" si="0"/>
        <v>393070</v>
      </c>
      <c r="L25" s="293">
        <f t="shared" si="1"/>
        <v>5.4393810377431878E-2</v>
      </c>
      <c r="N25" s="293">
        <f t="shared" si="2"/>
        <v>5.4393810377431878E-2</v>
      </c>
      <c r="T25" s="19"/>
      <c r="V25" s="56" t="s">
        <v>80</v>
      </c>
      <c r="W25" s="823">
        <f t="shared" si="3"/>
        <v>5.4393810377431878E-2</v>
      </c>
      <c r="X25" s="37">
        <f t="shared" si="4"/>
        <v>40947.402275581349</v>
      </c>
    </row>
    <row r="26" spans="1:24" ht="17.25" thickBot="1" x14ac:dyDescent="0.35">
      <c r="A26" s="282" t="s">
        <v>86</v>
      </c>
      <c r="B26" s="246" t="s">
        <v>82</v>
      </c>
      <c r="C26" s="271">
        <v>3156.7</v>
      </c>
      <c r="D26" s="271">
        <v>3701.4988000000003</v>
      </c>
      <c r="E26" s="271">
        <v>4580.5</v>
      </c>
      <c r="F26" s="272">
        <v>6575</v>
      </c>
      <c r="G26" s="272">
        <v>7190.5</v>
      </c>
      <c r="H26" s="106"/>
      <c r="I26" s="273">
        <f t="shared" si="5"/>
        <v>6115.333333333333</v>
      </c>
      <c r="J26" s="520">
        <v>47</v>
      </c>
      <c r="K26" s="291">
        <f>I26*J26</f>
        <v>287420.66666666663</v>
      </c>
      <c r="L26" s="293">
        <f t="shared" si="1"/>
        <v>3.9773844967109472E-2</v>
      </c>
      <c r="N26" s="293">
        <f t="shared" si="2"/>
        <v>3.9773844967109472E-2</v>
      </c>
      <c r="T26" s="19"/>
      <c r="V26" s="39" t="s">
        <v>82</v>
      </c>
      <c r="W26" s="825">
        <f t="shared" si="3"/>
        <v>3.9773844967109472E-2</v>
      </c>
      <c r="X26" s="38">
        <f t="shared" si="4"/>
        <v>29941.561707369608</v>
      </c>
    </row>
    <row r="27" spans="1:24" ht="18" thickBot="1" x14ac:dyDescent="0.4">
      <c r="A27" s="277"/>
      <c r="B27" s="557"/>
      <c r="C27" s="278"/>
      <c r="D27" s="278"/>
      <c r="E27" s="278"/>
      <c r="F27" s="278"/>
      <c r="G27" s="279"/>
      <c r="I27" s="522"/>
      <c r="J27" s="284"/>
      <c r="K27" s="191">
        <f>SUM(K6:K26)</f>
        <v>7226373.6861333344</v>
      </c>
      <c r="L27" s="294">
        <f t="shared" si="1"/>
        <v>1</v>
      </c>
      <c r="N27" s="294">
        <f>L27</f>
        <v>1</v>
      </c>
      <c r="T27" s="19"/>
      <c r="V27" s="76" t="s">
        <v>276</v>
      </c>
      <c r="W27" s="196">
        <f t="shared" si="3"/>
        <v>1</v>
      </c>
      <c r="X27" s="188">
        <f>Q6</f>
        <v>752795.25356750004</v>
      </c>
    </row>
    <row r="28" spans="1:24" x14ac:dyDescent="0.3">
      <c r="T28" s="19"/>
    </row>
    <row r="29" spans="1:24" ht="17.25" thickBot="1" x14ac:dyDescent="0.35">
      <c r="T29" s="19"/>
    </row>
    <row r="30" spans="1:24" ht="44.25" customHeight="1" thickBot="1" x14ac:dyDescent="0.4">
      <c r="B30" s="593"/>
      <c r="C30" s="1037" t="s">
        <v>454</v>
      </c>
      <c r="D30" s="1038"/>
      <c r="E30" s="1038"/>
      <c r="F30" s="1038"/>
      <c r="G30" s="1039"/>
    </row>
    <row r="31" spans="1:24" ht="30" customHeight="1" thickBot="1" x14ac:dyDescent="0.35">
      <c r="B31" s="248" t="s">
        <v>0</v>
      </c>
      <c r="C31" s="248" t="s">
        <v>417</v>
      </c>
      <c r="D31" s="784" t="s">
        <v>343</v>
      </c>
      <c r="E31" s="826" t="s">
        <v>331</v>
      </c>
      <c r="F31" s="826" t="s">
        <v>344</v>
      </c>
      <c r="G31" s="826" t="s">
        <v>401</v>
      </c>
    </row>
    <row r="32" spans="1:24" ht="18" customHeight="1" x14ac:dyDescent="0.3">
      <c r="B32" s="282" t="s">
        <v>36</v>
      </c>
      <c r="C32" s="271">
        <v>92</v>
      </c>
      <c r="D32" s="295">
        <v>65</v>
      </c>
      <c r="E32" s="271">
        <v>106</v>
      </c>
      <c r="F32" s="271">
        <v>154</v>
      </c>
      <c r="G32" s="271">
        <v>124</v>
      </c>
      <c r="H32" s="20"/>
      <c r="I32" s="19"/>
      <c r="J32" s="19"/>
      <c r="K32" s="19"/>
      <c r="Q32" s="20"/>
      <c r="T32" s="19"/>
    </row>
    <row r="33" spans="2:7" ht="17.25" customHeight="1" x14ac:dyDescent="0.3">
      <c r="B33" s="282" t="s">
        <v>38</v>
      </c>
      <c r="C33" s="271">
        <v>1142</v>
      </c>
      <c r="D33" s="295">
        <v>1199</v>
      </c>
      <c r="E33" s="271">
        <v>1110</v>
      </c>
      <c r="F33" s="271">
        <v>1162</v>
      </c>
      <c r="G33" s="271">
        <v>1951</v>
      </c>
    </row>
    <row r="34" spans="2:7" ht="17.25" customHeight="1" thickBot="1" x14ac:dyDescent="0.35">
      <c r="B34" s="785" t="s">
        <v>40</v>
      </c>
      <c r="C34" s="273">
        <v>1938</v>
      </c>
      <c r="D34" s="296">
        <v>2124</v>
      </c>
      <c r="E34" s="273">
        <v>2441</v>
      </c>
      <c r="F34" s="273">
        <v>3061</v>
      </c>
      <c r="G34" s="273">
        <v>3397</v>
      </c>
    </row>
  </sheetData>
  <mergeCells count="6">
    <mergeCell ref="C30:G30"/>
    <mergeCell ref="C3:G3"/>
    <mergeCell ref="V5:X5"/>
    <mergeCell ref="I3:K3"/>
    <mergeCell ref="Q6:S6"/>
    <mergeCell ref="Q5:S5"/>
  </mergeCells>
  <pageMargins left="0.7" right="0.7" top="0.75" bottom="0.75" header="0.3" footer="0.3"/>
  <pageSetup paperSize="5" scale="44" orientation="landscape" r:id="rId1"/>
  <headerFooter>
    <oddFooter>&amp;LPage &amp;P of &amp;N&amp;R&amp;F:&amp;A</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Y49"/>
  <sheetViews>
    <sheetView zoomScale="60" zoomScaleNormal="60" workbookViewId="0">
      <pane xSplit="1" topLeftCell="B1" activePane="topRight" state="frozen"/>
      <selection activeCell="B6" sqref="B6:E6"/>
      <selection pane="topRight" activeCell="U29" sqref="U29"/>
    </sheetView>
  </sheetViews>
  <sheetFormatPr defaultColWidth="9.140625" defaultRowHeight="18" x14ac:dyDescent="0.35"/>
  <cols>
    <col min="1" max="1" width="60.85546875" style="390" customWidth="1"/>
    <col min="2" max="2" width="7.140625" style="391" customWidth="1"/>
    <col min="3" max="3" width="21.5703125" style="386" customWidth="1"/>
    <col min="4" max="4" width="2.7109375" style="386" customWidth="1"/>
    <col min="5" max="5" width="17.42578125" style="386" customWidth="1"/>
    <col min="6" max="6" width="17.7109375" style="388" customWidth="1"/>
    <col min="7" max="7" width="18.42578125" style="386" customWidth="1"/>
    <col min="8" max="8" width="17.5703125" style="386" customWidth="1"/>
    <col min="9" max="10" width="18" style="389" customWidth="1"/>
    <col min="11" max="12" width="17.7109375" style="389" customWidth="1"/>
    <col min="13" max="13" width="4.85546875" style="739" customWidth="1"/>
    <col min="14" max="14" width="24.85546875" style="389" customWidth="1"/>
    <col min="15" max="15" width="19.85546875" style="389" customWidth="1"/>
    <col min="16" max="16" width="3.140625" style="739" customWidth="1"/>
    <col min="17" max="17" width="31.140625" style="386" customWidth="1"/>
    <col min="18" max="20" width="23.7109375" style="386" customWidth="1"/>
    <col min="21" max="21" width="5.7109375" style="560" customWidth="1"/>
    <col min="22" max="22" width="38.42578125" style="386" customWidth="1"/>
    <col min="23" max="23" width="5.42578125" style="386" customWidth="1"/>
    <col min="24" max="24" width="35.140625" style="386" customWidth="1"/>
    <col min="25" max="25" width="26" style="386" customWidth="1"/>
    <col min="26" max="16384" width="9.140625" style="386"/>
  </cols>
  <sheetData>
    <row r="1" spans="1:25" ht="25.5" x14ac:dyDescent="0.45">
      <c r="A1" s="644" t="s">
        <v>403</v>
      </c>
      <c r="B1" s="381"/>
      <c r="C1" s="382"/>
      <c r="D1" s="382"/>
      <c r="E1" s="382"/>
      <c r="F1" s="383"/>
      <c r="G1" s="382"/>
      <c r="H1" s="382"/>
      <c r="I1" s="384"/>
      <c r="J1" s="384"/>
      <c r="K1" s="384"/>
      <c r="L1" s="384"/>
      <c r="N1" s="384"/>
      <c r="O1" s="384"/>
      <c r="Q1" s="385"/>
      <c r="R1" s="385"/>
      <c r="S1" s="385"/>
      <c r="T1" s="385"/>
      <c r="U1" s="558"/>
    </row>
    <row r="2" spans="1:25" x14ac:dyDescent="0.35">
      <c r="A2" s="380"/>
      <c r="B2" s="381"/>
      <c r="C2" s="387"/>
      <c r="D2" s="387"/>
      <c r="E2" s="387"/>
      <c r="F2" s="387"/>
      <c r="G2" s="387"/>
      <c r="H2" s="387"/>
      <c r="I2" s="387"/>
      <c r="J2" s="387"/>
      <c r="K2" s="387"/>
      <c r="L2" s="387"/>
      <c r="M2" s="740"/>
      <c r="N2" s="387"/>
      <c r="O2" s="387"/>
      <c r="P2" s="740"/>
      <c r="Q2" s="385"/>
      <c r="R2" s="385"/>
      <c r="S2" s="385"/>
      <c r="T2" s="385"/>
      <c r="U2" s="558"/>
    </row>
    <row r="3" spans="1:25" ht="18.75" thickBot="1" x14ac:dyDescent="0.4">
      <c r="A3" s="380"/>
      <c r="B3" s="381"/>
      <c r="C3" s="387"/>
      <c r="D3" s="387"/>
      <c r="E3" s="387"/>
      <c r="F3" s="387"/>
      <c r="G3" s="387"/>
      <c r="H3" s="387"/>
      <c r="I3" s="387"/>
      <c r="J3" s="387"/>
      <c r="K3" s="387"/>
      <c r="L3" s="387"/>
      <c r="M3" s="740"/>
      <c r="N3" s="387"/>
      <c r="O3" s="387"/>
      <c r="P3" s="740"/>
      <c r="Q3" s="385"/>
      <c r="R3" s="385"/>
      <c r="S3" s="385"/>
      <c r="T3" s="385"/>
      <c r="U3" s="558"/>
    </row>
    <row r="4" spans="1:25" ht="93" customHeight="1" thickBot="1" x14ac:dyDescent="0.4">
      <c r="A4" s="380"/>
      <c r="B4" s="381"/>
      <c r="C4" s="379" t="s">
        <v>296</v>
      </c>
      <c r="E4" s="1050" t="s">
        <v>405</v>
      </c>
      <c r="F4" s="1051"/>
      <c r="G4" s="1051"/>
      <c r="H4" s="1051"/>
      <c r="I4" s="1051"/>
      <c r="J4" s="1051"/>
      <c r="K4" s="1051"/>
      <c r="L4" s="1052"/>
      <c r="M4" s="559"/>
      <c r="N4" s="1050" t="s">
        <v>420</v>
      </c>
      <c r="O4" s="1052"/>
      <c r="P4" s="559"/>
      <c r="Q4" s="1053" t="s">
        <v>739</v>
      </c>
      <c r="R4" s="1054"/>
      <c r="S4" s="1054"/>
      <c r="T4" s="1055"/>
      <c r="U4" s="559"/>
      <c r="V4" s="880" t="s">
        <v>694</v>
      </c>
      <c r="X4" s="1056" t="s">
        <v>696</v>
      </c>
      <c r="Y4" s="1057"/>
    </row>
    <row r="5" spans="1:25" ht="18.75" thickBot="1" x14ac:dyDescent="0.4">
      <c r="A5" s="380"/>
      <c r="B5" s="381"/>
      <c r="N5" s="745"/>
      <c r="O5" s="746"/>
      <c r="Q5" s="385"/>
      <c r="R5" s="385"/>
      <c r="S5" s="385"/>
      <c r="T5" s="385"/>
      <c r="U5" s="558"/>
      <c r="V5" s="804">
        <v>1</v>
      </c>
    </row>
    <row r="6" spans="1:25" s="664" customFormat="1" ht="84.75" thickBot="1" x14ac:dyDescent="0.45">
      <c r="A6" s="647" t="s">
        <v>0</v>
      </c>
      <c r="B6" s="303"/>
      <c r="C6" s="616" t="s">
        <v>404</v>
      </c>
      <c r="D6" s="663"/>
      <c r="E6" s="617" t="s">
        <v>347</v>
      </c>
      <c r="F6" s="618" t="s">
        <v>287</v>
      </c>
      <c r="G6" s="619" t="s">
        <v>288</v>
      </c>
      <c r="H6" s="620" t="s">
        <v>289</v>
      </c>
      <c r="I6" s="621" t="s">
        <v>290</v>
      </c>
      <c r="J6" s="619" t="s">
        <v>291</v>
      </c>
      <c r="K6" s="619" t="s">
        <v>293</v>
      </c>
      <c r="L6" s="619" t="s">
        <v>292</v>
      </c>
      <c r="M6" s="741"/>
      <c r="N6" s="1050" t="s">
        <v>420</v>
      </c>
      <c r="O6" s="1052"/>
      <c r="P6" s="741"/>
      <c r="Q6" s="888" t="s">
        <v>698</v>
      </c>
      <c r="R6" s="618" t="s">
        <v>735</v>
      </c>
      <c r="S6" s="906" t="s">
        <v>735</v>
      </c>
      <c r="T6" s="889" t="s">
        <v>699</v>
      </c>
      <c r="U6" s="581"/>
      <c r="V6" s="881" t="s">
        <v>695</v>
      </c>
      <c r="X6" s="886" t="s">
        <v>697</v>
      </c>
      <c r="Y6" s="910" t="s">
        <v>735</v>
      </c>
    </row>
    <row r="7" spans="1:25" ht="21.75" thickBot="1" x14ac:dyDescent="0.45">
      <c r="A7" s="648" t="s">
        <v>1</v>
      </c>
      <c r="B7" s="301"/>
      <c r="C7" s="606">
        <f>'Step2-Determine Protected Base'!H7</f>
        <v>542007840</v>
      </c>
      <c r="D7" s="398"/>
      <c r="E7" s="607">
        <f>'Step4a -TotalAward$ Distribu. '!R6</f>
        <v>6323424.8000000007</v>
      </c>
      <c r="F7" s="608">
        <f>'Step4b- STEMH$ Distribu.'!R5</f>
        <v>3048794.1</v>
      </c>
      <c r="G7" s="607">
        <f>'Step4c- At-Risk$ Distribu.'!R5</f>
        <v>3048794.1</v>
      </c>
      <c r="H7" s="609">
        <f>'Step4d - EOCSCH$ Distribu.'!R8</f>
        <v>5645915</v>
      </c>
      <c r="I7" s="607">
        <f>'Step4e - Research$ Distribu.'!P12</f>
        <v>2497110.444441888</v>
      </c>
      <c r="J7" s="608">
        <f>J18+J37</f>
        <v>1125112.3314188558</v>
      </c>
      <c r="K7" s="607">
        <f>K18</f>
        <v>141713.97057175598</v>
      </c>
      <c r="L7" s="607">
        <f>L18+L37</f>
        <v>752795.25356750004</v>
      </c>
      <c r="M7" s="742"/>
      <c r="N7" s="747">
        <f>N12+N18+N37</f>
        <v>22583660</v>
      </c>
      <c r="O7" s="801">
        <f>N7/$N$7</f>
        <v>1</v>
      </c>
      <c r="P7" s="742"/>
      <c r="Q7" s="890">
        <f>Q12+Q18+Q37</f>
        <v>564590700</v>
      </c>
      <c r="R7" s="907">
        <f>R12+R18+R37</f>
        <v>-5688700</v>
      </c>
      <c r="S7" s="925">
        <f>R7/'Step 0- FY16 Formula I&amp;G Actual'!H7</f>
        <v>-9.9752857985050836E-3</v>
      </c>
      <c r="T7" s="892">
        <f>Q7/$Q$7</f>
        <v>1</v>
      </c>
      <c r="U7" s="582"/>
      <c r="V7" s="882">
        <f>V12+V18+V37</f>
        <v>13916800</v>
      </c>
      <c r="X7" s="887">
        <f>X12+X18+X37</f>
        <v>578507500</v>
      </c>
      <c r="Y7" s="909">
        <f>(X7-'Step 0- FY16 Formula I&amp;G Actual'!H7)/'Step 0- FY16 Formula I&amp;G Actual'!H7</f>
        <v>1.4428190813134754E-2</v>
      </c>
    </row>
    <row r="8" spans="1:25" ht="21" x14ac:dyDescent="0.4">
      <c r="A8" s="649"/>
      <c r="B8" s="301"/>
      <c r="C8" s="610"/>
      <c r="D8" s="398"/>
      <c r="E8" s="611"/>
      <c r="F8" s="612"/>
      <c r="G8" s="611"/>
      <c r="H8" s="613"/>
      <c r="I8" s="611"/>
      <c r="J8" s="614"/>
      <c r="K8" s="611"/>
      <c r="L8" s="611"/>
      <c r="M8" s="613"/>
      <c r="N8" s="748"/>
      <c r="O8" s="802"/>
      <c r="P8" s="613"/>
      <c r="Q8" s="859"/>
      <c r="R8" s="924"/>
      <c r="S8" s="926"/>
      <c r="T8" s="860"/>
      <c r="U8" s="583"/>
      <c r="V8" s="883"/>
      <c r="X8" s="883"/>
      <c r="Y8" s="908"/>
    </row>
    <row r="9" spans="1:25" ht="21" x14ac:dyDescent="0.4">
      <c r="A9" s="645" t="s">
        <v>2</v>
      </c>
      <c r="B9" s="302"/>
      <c r="C9" s="610">
        <f>'Step2-Determine Protected Base'!H9</f>
        <v>24485760</v>
      </c>
      <c r="D9" s="398"/>
      <c r="E9" s="611">
        <f>'Step4a -TotalAward$ Distribu. '!R8</f>
        <v>225874.28007581277</v>
      </c>
      <c r="F9" s="612">
        <f>'Step4b- STEMH$ Distribu.'!R7</f>
        <v>168352.62731468619</v>
      </c>
      <c r="G9" s="611">
        <f>'Step4c- At-Risk$ Distribu.'!R7</f>
        <v>59364.653796995226</v>
      </c>
      <c r="H9" s="613">
        <f>'Step4d - EOCSCH$ Distribu.'!R10</f>
        <v>194123.98040510254</v>
      </c>
      <c r="I9" s="611">
        <f>'Step4e - Research$ Distribu.'!P9</f>
        <v>406463.00388560916</v>
      </c>
      <c r="J9" s="612"/>
      <c r="K9" s="611"/>
      <c r="L9" s="611"/>
      <c r="M9" s="613"/>
      <c r="N9" s="748">
        <f>SUM(E9:L9)</f>
        <v>1054178.5454782059</v>
      </c>
      <c r="O9" s="802">
        <f t="shared" ref="O9:O37" si="0">N9/$N$7</f>
        <v>4.6678817582190217E-2</v>
      </c>
      <c r="P9" s="613"/>
      <c r="Q9" s="859">
        <f>ROUND(C9+N9,-2)</f>
        <v>25539900</v>
      </c>
      <c r="R9" s="924">
        <f>Q9-'Step 0- FY16 Formula I&amp;G Actual'!H9</f>
        <v>-222900</v>
      </c>
      <c r="S9" s="926">
        <f>R9/'Step 0- FY16 Formula I&amp;G Actual'!H9</f>
        <v>-8.6520098747030604E-3</v>
      </c>
      <c r="T9" s="861">
        <f>Q9/$Q$7</f>
        <v>4.5236133007504377E-2</v>
      </c>
      <c r="U9" s="583"/>
      <c r="V9" s="883">
        <f>'DATA - RPSPs'!L16*V5</f>
        <v>265600</v>
      </c>
      <c r="X9" s="883">
        <f>Q9+V9</f>
        <v>25805500</v>
      </c>
      <c r="Y9" s="908">
        <f>(X9-'Step 0- FY16 Formula I&amp;G Actual'!H9)/'Step 0- FY16 Formula I&amp;G Actual'!H9</f>
        <v>1.6574285403760461E-3</v>
      </c>
    </row>
    <row r="10" spans="1:25" ht="21" x14ac:dyDescent="0.4">
      <c r="A10" s="645" t="s">
        <v>3</v>
      </c>
      <c r="B10" s="302"/>
      <c r="C10" s="610">
        <f>'Step2-Determine Protected Base'!H10</f>
        <v>105065376</v>
      </c>
      <c r="D10" s="398"/>
      <c r="E10" s="611">
        <f>'Step4a -TotalAward$ Distribu. '!R9</f>
        <v>1437395.3377738672</v>
      </c>
      <c r="F10" s="612">
        <f>'Step4b- STEMH$ Distribu.'!R8</f>
        <v>572911.34476697212</v>
      </c>
      <c r="G10" s="611">
        <f>'Step4c- At-Risk$ Distribu.'!R8</f>
        <v>550547.18087331101</v>
      </c>
      <c r="H10" s="613">
        <f>'Step4d - EOCSCH$ Distribu.'!R11</f>
        <v>1073805.0596408942</v>
      </c>
      <c r="I10" s="611">
        <f>'Step4e - Research$ Distribu.'!P10</f>
        <v>733893.51822447032</v>
      </c>
      <c r="J10" s="612"/>
      <c r="K10" s="611"/>
      <c r="L10" s="611"/>
      <c r="M10" s="613"/>
      <c r="N10" s="748">
        <f>SUM(E10:L10)</f>
        <v>4368552.4412795147</v>
      </c>
      <c r="O10" s="802">
        <f t="shared" si="0"/>
        <v>0.19343863843502401</v>
      </c>
      <c r="P10" s="613"/>
      <c r="Q10" s="859">
        <f t="shared" ref="Q10" si="1">ROUND(C10+N10,-2)</f>
        <v>109433900</v>
      </c>
      <c r="R10" s="924">
        <f>Q10-'Step 0- FY16 Formula I&amp;G Actual'!H10</f>
        <v>-1109800</v>
      </c>
      <c r="S10" s="926">
        <f>R10/'Step 0- FY16 Formula I&amp;G Actual'!H10</f>
        <v>-1.0039468554065043E-2</v>
      </c>
      <c r="T10" s="861">
        <f>Q10/$Q$7</f>
        <v>0.19382873292103464</v>
      </c>
      <c r="U10" s="583"/>
      <c r="V10" s="883">
        <f>'DATA - RPSPs'!L37*V5</f>
        <v>2967300</v>
      </c>
      <c r="X10" s="883">
        <f>Q10+V10</f>
        <v>112401200</v>
      </c>
      <c r="Y10" s="908">
        <f>(X10-'Step 0- FY16 Formula I&amp;G Actual'!H10)/'Step 0- FY16 Formula I&amp;G Actual'!H10</f>
        <v>1.6803309460421533E-2</v>
      </c>
    </row>
    <row r="11" spans="1:25" ht="21.75" thickBot="1" x14ac:dyDescent="0.45">
      <c r="A11" s="646" t="s">
        <v>4</v>
      </c>
      <c r="B11" s="302"/>
      <c r="C11" s="610">
        <f>'Step2-Determine Protected Base'!H11</f>
        <v>168625344</v>
      </c>
      <c r="D11" s="398"/>
      <c r="E11" s="611">
        <f>'Step4a -TotalAward$ Distribu. '!R10</f>
        <v>2371390.030391234</v>
      </c>
      <c r="F11" s="612">
        <f>'Step4b- STEMH$ Distribu.'!R9</f>
        <v>876520.30340971588</v>
      </c>
      <c r="G11" s="611">
        <f>'Step4c- At-Risk$ Distribu.'!R9</f>
        <v>976572.01485881722</v>
      </c>
      <c r="H11" s="613">
        <f>'Step4d - EOCSCH$ Distribu.'!R12</f>
        <v>1788326.8023157241</v>
      </c>
      <c r="I11" s="611">
        <f>'Step4e - Research$ Distribu.'!P11</f>
        <v>1356753.9223318086</v>
      </c>
      <c r="J11" s="612"/>
      <c r="K11" s="611"/>
      <c r="L11" s="611"/>
      <c r="M11" s="613"/>
      <c r="N11" s="748">
        <f>SUM(E11:L11)</f>
        <v>7369563.0733073</v>
      </c>
      <c r="O11" s="802">
        <f t="shared" si="0"/>
        <v>0.326322795920028</v>
      </c>
      <c r="P11" s="613"/>
      <c r="Q11" s="859">
        <f>ROUND(C11+N11,-2)</f>
        <v>175994900</v>
      </c>
      <c r="R11" s="924">
        <f>Q11-'Step 0- FY16 Formula I&amp;G Actual'!H11</f>
        <v>-1426700</v>
      </c>
      <c r="S11" s="926">
        <f>R11/'Step 0- FY16 Formula I&amp;G Actual'!H11</f>
        <v>-8.041298241025896E-3</v>
      </c>
      <c r="T11" s="861">
        <f>Q11/$Q$7</f>
        <v>0.31172121680360659</v>
      </c>
      <c r="U11" s="583"/>
      <c r="V11" s="883">
        <f>'DATA - RPSPs'!L59*V5</f>
        <v>2765100</v>
      </c>
      <c r="X11" s="883">
        <f>Q11+V11</f>
        <v>178760000</v>
      </c>
      <c r="Y11" s="908">
        <f>(X11-'Step 0- FY16 Formula I&amp;G Actual'!H11)/'Step 0- FY16 Formula I&amp;G Actual'!H11</f>
        <v>7.5436136299075196E-3</v>
      </c>
    </row>
    <row r="12" spans="1:25" ht="21.75" thickBot="1" x14ac:dyDescent="0.45">
      <c r="A12" s="648" t="s">
        <v>5</v>
      </c>
      <c r="B12" s="301"/>
      <c r="C12" s="606">
        <f>'Step2-Determine Protected Base'!H12</f>
        <v>298176480</v>
      </c>
      <c r="D12" s="398"/>
      <c r="E12" s="607">
        <f>'Step4a -TotalAward$ Distribu. '!R11</f>
        <v>4034659.6482409136</v>
      </c>
      <c r="F12" s="608">
        <f>'Step4b- STEMH$ Distribu.'!R10</f>
        <v>1617784.2754913743</v>
      </c>
      <c r="G12" s="607">
        <f>'Step4c- At-Risk$ Distribu.'!R10</f>
        <v>1586483.8495291234</v>
      </c>
      <c r="H12" s="609">
        <f>'Step4d - EOCSCH$ Distribu.'!R13</f>
        <v>3056255.8423617207</v>
      </c>
      <c r="I12" s="607">
        <f>'Step4e - Research$ Distribu.'!P12</f>
        <v>2497110.444441888</v>
      </c>
      <c r="J12" s="608"/>
      <c r="K12" s="607"/>
      <c r="L12" s="607"/>
      <c r="M12" s="742"/>
      <c r="N12" s="747">
        <f>SUM(N9:N11)</f>
        <v>12792294.06006502</v>
      </c>
      <c r="O12" s="801">
        <f t="shared" si="0"/>
        <v>0.56644025193724223</v>
      </c>
      <c r="P12" s="742"/>
      <c r="Q12" s="890">
        <f>SUM(Q9:Q11)</f>
        <v>310968700</v>
      </c>
      <c r="R12" s="907">
        <f>SUM(R9:R11)</f>
        <v>-2759400</v>
      </c>
      <c r="S12" s="891">
        <f>R12/'Step 0- FY16 Formula I&amp;G Actual'!H12</f>
        <v>-8.7955143323151484E-3</v>
      </c>
      <c r="T12" s="892">
        <f>Q12/$Q$7</f>
        <v>0.55078608273214558</v>
      </c>
      <c r="U12" s="582"/>
      <c r="V12" s="882">
        <f>SUM(V9:V11)</f>
        <v>5998000</v>
      </c>
      <c r="X12" s="887">
        <f>SUM(X9:X11)</f>
        <v>316966700</v>
      </c>
      <c r="Y12" s="909">
        <f>(X12-'Step 0- FY16 Formula I&amp;G Actual'!H12)/'Step 0- FY16 Formula I&amp;G Actual'!H12</f>
        <v>1.0322951625946162E-2</v>
      </c>
    </row>
    <row r="13" spans="1:25" ht="21" x14ac:dyDescent="0.4">
      <c r="A13" s="645"/>
      <c r="B13" s="302"/>
      <c r="C13" s="610"/>
      <c r="D13" s="398"/>
      <c r="E13" s="611"/>
      <c r="F13" s="612"/>
      <c r="G13" s="611"/>
      <c r="H13" s="613"/>
      <c r="I13" s="611"/>
      <c r="J13" s="615"/>
      <c r="K13" s="611"/>
      <c r="L13" s="611"/>
      <c r="M13" s="613"/>
      <c r="N13" s="748"/>
      <c r="O13" s="802"/>
      <c r="P13" s="613"/>
      <c r="Q13" s="859"/>
      <c r="R13" s="924"/>
      <c r="S13" s="926"/>
      <c r="T13" s="861"/>
      <c r="U13" s="583"/>
      <c r="V13" s="879"/>
      <c r="X13" s="883"/>
      <c r="Y13" s="908"/>
    </row>
    <row r="14" spans="1:25" ht="21" x14ac:dyDescent="0.4">
      <c r="A14" s="645" t="s">
        <v>6</v>
      </c>
      <c r="B14" s="302"/>
      <c r="C14" s="610">
        <f>'Step2-Determine Protected Base'!H14</f>
        <v>24526752</v>
      </c>
      <c r="D14" s="398"/>
      <c r="E14" s="611">
        <f>'Step4a -TotalAward$ Distribu. '!R13</f>
        <v>335217.95238681766</v>
      </c>
      <c r="F14" s="612">
        <f>'Step4b- STEMH$ Distribu.'!R12</f>
        <v>117086.51813589595</v>
      </c>
      <c r="G14" s="611">
        <f>'Step4c- At-Risk$ Distribu.'!R12</f>
        <v>182553.38934747403</v>
      </c>
      <c r="H14" s="613">
        <f>'Step4d - EOCSCH$ Distribu.'!R15</f>
        <v>294363.41009069042</v>
      </c>
      <c r="I14" s="611"/>
      <c r="J14" s="612">
        <f>'Step4f- MP30$ Distribu.'!AJ4</f>
        <v>65320.710087471991</v>
      </c>
      <c r="K14" s="611">
        <f>'Step4g-MP60$ Distribu.'!V4</f>
        <v>64021.788332952521</v>
      </c>
      <c r="L14" s="611">
        <f>'Step4h-Dual Credit$ Distribu.'!X6</f>
        <v>72247.522820333499</v>
      </c>
      <c r="M14" s="613"/>
      <c r="N14" s="748">
        <f>SUM(E14:L14)</f>
        <v>1130811.2912016362</v>
      </c>
      <c r="O14" s="802">
        <f t="shared" si="0"/>
        <v>5.0072100412494526E-2</v>
      </c>
      <c r="P14" s="613"/>
      <c r="Q14" s="859">
        <f>ROUND(C14+N14,-2)</f>
        <v>25657600</v>
      </c>
      <c r="R14" s="924">
        <f>Q14-'Step 0- FY16 Formula I&amp;G Actual'!H14</f>
        <v>-148100</v>
      </c>
      <c r="S14" s="926">
        <f>R14/'Step 0- FY16 Formula I&amp;G Actual'!H14</f>
        <v>-5.739042149602607E-3</v>
      </c>
      <c r="T14" s="861">
        <f>Q14/$Q$7</f>
        <v>4.5444602612122374E-2</v>
      </c>
      <c r="U14" s="583"/>
      <c r="V14" s="883">
        <f>'DATA - RPSPs'!L68*V5</f>
        <v>1112200</v>
      </c>
      <c r="X14" s="883">
        <f>Q14+V14</f>
        <v>26769800</v>
      </c>
      <c r="Y14" s="908">
        <f>(X14-'Step 0- FY16 Formula I&amp;G Actual'!H14)/'Step 0- FY16 Formula I&amp;G Actual'!H14</f>
        <v>3.7359963108925545E-2</v>
      </c>
    </row>
    <row r="15" spans="1:25" ht="21" x14ac:dyDescent="0.4">
      <c r="A15" s="645" t="s">
        <v>7</v>
      </c>
      <c r="B15" s="302"/>
      <c r="C15" s="610">
        <f>'Step2-Determine Protected Base'!H15</f>
        <v>24996000</v>
      </c>
      <c r="D15" s="398"/>
      <c r="E15" s="611">
        <f>'Step4a -TotalAward$ Distribu. '!R14</f>
        <v>361810.19472263788</v>
      </c>
      <c r="F15" s="612">
        <f>'Step4b- STEMH$ Distribu.'!R13</f>
        <v>178115.50855519166</v>
      </c>
      <c r="G15" s="611">
        <f>'Step4c- At-Risk$ Distribu.'!R13</f>
        <v>191858.29511518506</v>
      </c>
      <c r="H15" s="613">
        <f>'Step4d - EOCSCH$ Distribu.'!R16</f>
        <v>260880.65896775521</v>
      </c>
      <c r="I15" s="611"/>
      <c r="J15" s="612">
        <f>'Step4f- MP30$ Distribu.'!AJ5</f>
        <v>27489.594667186371</v>
      </c>
      <c r="K15" s="611">
        <f>'Step4g-MP60$ Distribu.'!V5</f>
        <v>27637.3945106557</v>
      </c>
      <c r="L15" s="611">
        <f>'Step4h-Dual Credit$ Distribu.'!X7</f>
        <v>10923.243288318572</v>
      </c>
      <c r="M15" s="613"/>
      <c r="N15" s="748">
        <f>SUM(E15:L15)</f>
        <v>1058714.8898269304</v>
      </c>
      <c r="O15" s="802">
        <f t="shared" si="0"/>
        <v>4.6879686013114368E-2</v>
      </c>
      <c r="P15" s="613"/>
      <c r="Q15" s="859">
        <f t="shared" ref="Q15:Q17" si="2">ROUND(C15+N15,-2)</f>
        <v>26054700</v>
      </c>
      <c r="R15" s="924">
        <f>Q15-'Step 0- FY16 Formula I&amp;G Actual'!H15</f>
        <v>-245100</v>
      </c>
      <c r="S15" s="926">
        <f>R15/'Step 0- FY16 Formula I&amp;G Actual'!H15</f>
        <v>-9.3194625054182929E-3</v>
      </c>
      <c r="T15" s="861">
        <f>Q15/$Q$7</f>
        <v>4.6147943988450395E-2</v>
      </c>
      <c r="U15" s="583"/>
      <c r="V15" s="883">
        <f>'DATA - RPSPs'!L74*V5</f>
        <v>1076400</v>
      </c>
      <c r="X15" s="883">
        <f>Q15+V15</f>
        <v>27131100</v>
      </c>
      <c r="Y15" s="908">
        <f>(X15-'Step 0- FY16 Formula I&amp;G Actual'!H15)/'Step 0- FY16 Formula I&amp;G Actual'!H15</f>
        <v>3.1608605388634137E-2</v>
      </c>
    </row>
    <row r="16" spans="1:25" ht="21" x14ac:dyDescent="0.4">
      <c r="A16" s="645" t="s">
        <v>8</v>
      </c>
      <c r="B16" s="302"/>
      <c r="C16" s="610">
        <f>'Step2-Determine Protected Base'!H16</f>
        <v>9398400</v>
      </c>
      <c r="D16" s="398"/>
      <c r="E16" s="611">
        <f>'Step4a -TotalAward$ Distribu. '!R15</f>
        <v>33038.55884636</v>
      </c>
      <c r="F16" s="612">
        <f>'Step4b- STEMH$ Distribu.'!R14</f>
        <v>36514.536402556121</v>
      </c>
      <c r="G16" s="611">
        <f>'Step4c- At-Risk$ Distribu.'!R14</f>
        <v>40985.894453012974</v>
      </c>
      <c r="H16" s="613">
        <f>'Step4d - EOCSCH$ Distribu.'!R17</f>
        <v>45429.935581611106</v>
      </c>
      <c r="I16" s="611"/>
      <c r="J16" s="612">
        <f>'Step4f- MP30$ Distribu.'!AJ6</f>
        <v>18543.208877860019</v>
      </c>
      <c r="K16" s="611">
        <f>'Step4g-MP60$ Distribu.'!V6</f>
        <v>14825.815521139906</v>
      </c>
      <c r="L16" s="611">
        <f>'Step4h-Dual Credit$ Distribu.'!X8</f>
        <v>35980.245315828179</v>
      </c>
      <c r="M16" s="613"/>
      <c r="N16" s="748">
        <f>SUM(E16:L16)</f>
        <v>225318.19499836833</v>
      </c>
      <c r="O16" s="802">
        <f t="shared" si="0"/>
        <v>9.9770451290166571E-3</v>
      </c>
      <c r="P16" s="613"/>
      <c r="Q16" s="859">
        <f t="shared" si="2"/>
        <v>9623700</v>
      </c>
      <c r="R16" s="924">
        <f>Q16-'Step 0- FY16 Formula I&amp;G Actual'!H16</f>
        <v>-264800</v>
      </c>
      <c r="S16" s="926">
        <f>R16/'Step 0- FY16 Formula I&amp;G Actual'!H16</f>
        <v>-2.6778581180158769E-2</v>
      </c>
      <c r="T16" s="861">
        <f>Q16/$Q$7</f>
        <v>1.7045445488209424E-2</v>
      </c>
      <c r="U16" s="583"/>
      <c r="V16" s="883">
        <f>'DATA - RPSPs'!L79*V5</f>
        <v>484800</v>
      </c>
      <c r="X16" s="883">
        <f>Q16+V16</f>
        <v>10108500</v>
      </c>
      <c r="Y16" s="908">
        <f>(X16-'Step 0- FY16 Formula I&amp;G Actual'!H16)/'Step 0- FY16 Formula I&amp;G Actual'!H16</f>
        <v>2.2248065935177225E-2</v>
      </c>
    </row>
    <row r="17" spans="1:25" ht="21.75" thickBot="1" x14ac:dyDescent="0.45">
      <c r="A17" s="645" t="s">
        <v>9</v>
      </c>
      <c r="B17" s="302"/>
      <c r="C17" s="610">
        <f>'Step2-Determine Protected Base'!H17</f>
        <v>15318624</v>
      </c>
      <c r="D17" s="398"/>
      <c r="E17" s="611">
        <f>'Step4a -TotalAward$ Distribu. '!R16</f>
        <v>174506.25004452391</v>
      </c>
      <c r="F17" s="612">
        <f>'Step4b- STEMH$ Distribu.'!R15</f>
        <v>82457.708965396698</v>
      </c>
      <c r="G17" s="611">
        <f>'Step4c- At-Risk$ Distribu.'!R15</f>
        <v>105787.91676385784</v>
      </c>
      <c r="H17" s="613">
        <f>'Step4d - EOCSCH$ Distribu.'!R18</f>
        <v>188060.62206136691</v>
      </c>
      <c r="I17" s="611"/>
      <c r="J17" s="612">
        <f>'Step4f- MP30$ Distribu.'!AJ7</f>
        <v>33200.354293666052</v>
      </c>
      <c r="K17" s="611">
        <f>'Step4g-MP60$ Distribu.'!V7</f>
        <v>35228.972207007842</v>
      </c>
      <c r="L17" s="611">
        <f>'Step4h-Dual Credit$ Distribu.'!X9</f>
        <v>99083.81566184538</v>
      </c>
      <c r="M17" s="613"/>
      <c r="N17" s="748">
        <f>SUM(E17:L17)</f>
        <v>718325.63999766461</v>
      </c>
      <c r="O17" s="802">
        <f t="shared" si="0"/>
        <v>3.1807317325786191E-2</v>
      </c>
      <c r="P17" s="613"/>
      <c r="Q17" s="859">
        <f t="shared" si="2"/>
        <v>16036900</v>
      </c>
      <c r="R17" s="924">
        <f>Q17-'Step 0- FY16 Formula I&amp;G Actual'!H17</f>
        <v>-80700</v>
      </c>
      <c r="S17" s="926">
        <f>R17/'Step 0- FY16 Formula I&amp;G Actual'!H17</f>
        <v>-5.006948925398322E-3</v>
      </c>
      <c r="T17" s="861">
        <f>Q17/$Q$7</f>
        <v>2.8404470707718E-2</v>
      </c>
      <c r="U17" s="583"/>
      <c r="V17" s="883">
        <f>'DATA - RPSPs'!L89*V5</f>
        <v>1189300</v>
      </c>
      <c r="X17" s="883">
        <f>Q17+V17</f>
        <v>17226200</v>
      </c>
      <c r="Y17" s="908">
        <f>(X17-'Step 0- FY16 Formula I&amp;G Actual'!H17)/'Step 0- FY16 Formula I&amp;G Actual'!H17</f>
        <v>6.8781952648036923E-2</v>
      </c>
    </row>
    <row r="18" spans="1:25" ht="21.75" thickBot="1" x14ac:dyDescent="0.45">
      <c r="A18" s="648" t="s">
        <v>285</v>
      </c>
      <c r="B18" s="301"/>
      <c r="C18" s="606">
        <f>'Step2-Determine Protected Base'!H18</f>
        <v>74239776</v>
      </c>
      <c r="D18" s="398"/>
      <c r="E18" s="607">
        <f>'Step4a -TotalAward$ Distribu. '!R17</f>
        <v>904572.95600033936</v>
      </c>
      <c r="F18" s="608">
        <f>'Step4b- STEMH$ Distribu.'!R16</f>
        <v>414174.27205904044</v>
      </c>
      <c r="G18" s="607">
        <f>'Step4c- At-Risk$ Distribu.'!R16</f>
        <v>521185.49567952991</v>
      </c>
      <c r="H18" s="609">
        <f>'Step4d - EOCSCH$ Distribu.'!R19</f>
        <v>788734.62670142355</v>
      </c>
      <c r="I18" s="607"/>
      <c r="J18" s="608">
        <f>SUM(J14:J17)</f>
        <v>144553.86792618444</v>
      </c>
      <c r="K18" s="607">
        <f>SUM(K14:K17)</f>
        <v>141713.97057175598</v>
      </c>
      <c r="L18" s="607">
        <f>SUM(L14:L17)</f>
        <v>218234.82708632562</v>
      </c>
      <c r="M18" s="742"/>
      <c r="N18" s="747">
        <f>SUM(N14:N17)</f>
        <v>3133170.0160245989</v>
      </c>
      <c r="O18" s="801">
        <f t="shared" si="0"/>
        <v>0.13873614888041172</v>
      </c>
      <c r="P18" s="742"/>
      <c r="Q18" s="890">
        <f>SUM(Q14:Q17)</f>
        <v>77372900</v>
      </c>
      <c r="R18" s="907">
        <f>SUM(R14:R17)</f>
        <v>-738700</v>
      </c>
      <c r="S18" s="891">
        <f>R18/'Step 0- FY16 Formula I&amp;G Actual'!H18</f>
        <v>-9.4569820615631999E-3</v>
      </c>
      <c r="T18" s="892">
        <f>Q18/$Q$7</f>
        <v>0.1370424627965002</v>
      </c>
      <c r="U18" s="582"/>
      <c r="V18" s="882">
        <f>SUM(V14:V17)</f>
        <v>3862700</v>
      </c>
      <c r="X18" s="887">
        <f>SUM(X14:X17)</f>
        <v>81235600</v>
      </c>
      <c r="Y18" s="909">
        <f>(X18-'Step 0- FY16 Formula I&amp;G Actual'!H18)/'Step 0- FY16 Formula I&amp;G Actual'!H18</f>
        <v>3.9994059781133663E-2</v>
      </c>
    </row>
    <row r="19" spans="1:25" ht="21" x14ac:dyDescent="0.4">
      <c r="A19" s="645"/>
      <c r="B19" s="302"/>
      <c r="C19" s="610"/>
      <c r="D19" s="398"/>
      <c r="E19" s="611"/>
      <c r="F19" s="612"/>
      <c r="G19" s="611"/>
      <c r="H19" s="613"/>
      <c r="I19" s="611"/>
      <c r="J19" s="615"/>
      <c r="K19" s="611"/>
      <c r="L19" s="611"/>
      <c r="M19" s="613"/>
      <c r="N19" s="748"/>
      <c r="O19" s="802"/>
      <c r="P19" s="613"/>
      <c r="Q19" s="859"/>
      <c r="R19" s="924"/>
      <c r="S19" s="926"/>
      <c r="T19" s="861"/>
      <c r="U19" s="583"/>
      <c r="V19" s="879"/>
      <c r="X19" s="883"/>
      <c r="Y19" s="908"/>
    </row>
    <row r="20" spans="1:25" ht="21" x14ac:dyDescent="0.4">
      <c r="A20" s="645" t="s">
        <v>11</v>
      </c>
      <c r="B20" s="302"/>
      <c r="C20" s="610">
        <f>'Step2-Determine Protected Base'!H20</f>
        <v>10583520</v>
      </c>
      <c r="D20" s="398"/>
      <c r="E20" s="611">
        <f>'Step4a -TotalAward$ Distribu. '!R19</f>
        <v>63342.892133021247</v>
      </c>
      <c r="F20" s="612">
        <f>'Step4b- STEMH$ Distribu.'!R18</f>
        <v>90600.622012915104</v>
      </c>
      <c r="G20" s="611">
        <f>'Step4c- At-Risk$ Distribu.'!R18</f>
        <v>39158.145105784017</v>
      </c>
      <c r="H20" s="613">
        <f>'Step4d - EOCSCH$ Distribu.'!R21</f>
        <v>87641.769260242814</v>
      </c>
      <c r="I20" s="611"/>
      <c r="J20" s="612">
        <f>'Step4f- MP30$ Distribu.'!AJ8</f>
        <v>42038.554920448718</v>
      </c>
      <c r="K20" s="611"/>
      <c r="L20" s="611">
        <f>'Step4h-Dual Credit$ Distribu.'!X10</f>
        <v>40697.021729191743</v>
      </c>
      <c r="M20" s="613"/>
      <c r="N20" s="748">
        <f t="shared" ref="N20:N36" si="3">SUM(E20:L20)</f>
        <v>363479.00516160368</v>
      </c>
      <c r="O20" s="802">
        <f t="shared" si="0"/>
        <v>1.6094778488588816E-2</v>
      </c>
      <c r="P20" s="613"/>
      <c r="Q20" s="859">
        <f t="shared" ref="Q20:Q36" si="4">ROUND(C20+N20,-2)</f>
        <v>10947000</v>
      </c>
      <c r="R20" s="924">
        <f>Q20-'Step 0- FY16 Formula I&amp;G Actual'!H20</f>
        <v>-188900</v>
      </c>
      <c r="S20" s="926">
        <f>R20/'Step 0- FY16 Formula I&amp;G Actual'!H20</f>
        <v>-1.6963155200747135E-2</v>
      </c>
      <c r="T20" s="861">
        <f t="shared" ref="T20:T37" si="5">Q20/$Q$7</f>
        <v>1.9389267304615539E-2</v>
      </c>
      <c r="U20" s="583"/>
      <c r="V20" s="883">
        <f>'DATA - RPSPs'!L93*V5</f>
        <v>180400</v>
      </c>
      <c r="X20" s="883">
        <f t="shared" ref="X20:X36" si="6">Q20+V20</f>
        <v>11127400</v>
      </c>
      <c r="Y20" s="908">
        <f>(X20-'Step 0- FY16 Formula I&amp;G Actual'!H20)/'Step 0- FY16 Formula I&amp;G Actual'!H20</f>
        <v>-7.6329708420513833E-4</v>
      </c>
    </row>
    <row r="21" spans="1:25" ht="21" x14ac:dyDescent="0.4">
      <c r="A21" s="645" t="s">
        <v>12</v>
      </c>
      <c r="B21" s="302"/>
      <c r="C21" s="610">
        <f>'Step2-Determine Protected Base'!H21</f>
        <v>1864320</v>
      </c>
      <c r="D21" s="398"/>
      <c r="E21" s="611">
        <f>'Step4a -TotalAward$ Distribu. '!R20</f>
        <v>8772.3070040335169</v>
      </c>
      <c r="F21" s="612">
        <f>'Step4b- STEMH$ Distribu.'!R19</f>
        <v>12171.512134185377</v>
      </c>
      <c r="G21" s="611">
        <f>'Step4c- At-Risk$ Distribu.'!R19</f>
        <v>6757.1339503615991</v>
      </c>
      <c r="H21" s="613">
        <f>'Step4d - EOCSCH$ Distribu.'!R22</f>
        <v>16056.1688444069</v>
      </c>
      <c r="I21" s="611"/>
      <c r="J21" s="612">
        <f>'Step4f- MP30$ Distribu.'!AJ9</f>
        <v>6295.7271556417145</v>
      </c>
      <c r="K21" s="611"/>
      <c r="L21" s="611">
        <f>'Step4h-Dual Credit$ Distribu.'!X11</f>
        <v>15776.630841905237</v>
      </c>
      <c r="M21" s="613"/>
      <c r="N21" s="748">
        <f t="shared" si="3"/>
        <v>65829.479930534348</v>
      </c>
      <c r="O21" s="802">
        <f t="shared" si="0"/>
        <v>2.914916356805511E-3</v>
      </c>
      <c r="P21" s="613"/>
      <c r="Q21" s="859">
        <f t="shared" si="4"/>
        <v>1930100</v>
      </c>
      <c r="R21" s="924">
        <f>Q21-'Step 0- FY16 Formula I&amp;G Actual'!H21</f>
        <v>-31600</v>
      </c>
      <c r="S21" s="926">
        <f>R21/'Step 0- FY16 Formula I&amp;G Actual'!H21</f>
        <v>-1.6108477341081714E-2</v>
      </c>
      <c r="T21" s="861">
        <f t="shared" si="5"/>
        <v>3.4185827007069017E-3</v>
      </c>
      <c r="U21" s="583"/>
      <c r="V21" s="883">
        <f>'DATA - RPSPs'!L94*V5</f>
        <v>0</v>
      </c>
      <c r="X21" s="883">
        <f t="shared" si="6"/>
        <v>1930100</v>
      </c>
      <c r="Y21" s="908">
        <f>(X21-'Step 0- FY16 Formula I&amp;G Actual'!H21)/'Step 0- FY16 Formula I&amp;G Actual'!H21</f>
        <v>-1.6108477341081714E-2</v>
      </c>
    </row>
    <row r="22" spans="1:25" ht="21" x14ac:dyDescent="0.4">
      <c r="A22" s="645" t="s">
        <v>13</v>
      </c>
      <c r="B22" s="302"/>
      <c r="C22" s="610">
        <f>'Step2-Determine Protected Base'!H22</f>
        <v>6824832</v>
      </c>
      <c r="D22" s="398"/>
      <c r="E22" s="611">
        <f>'Step4a -TotalAward$ Distribu. '!R21</f>
        <v>24598.536198539881</v>
      </c>
      <c r="F22" s="612">
        <f>'Step4b- STEMH$ Distribu.'!R20</f>
        <v>8828.6320409936179</v>
      </c>
      <c r="G22" s="611">
        <f>'Step4c- At-Risk$ Distribu.'!R20</f>
        <v>18166.720784578727</v>
      </c>
      <c r="H22" s="613">
        <f>'Step4d - EOCSCH$ Distribu.'!R23</f>
        <v>45219.537939629932</v>
      </c>
      <c r="I22" s="611"/>
      <c r="J22" s="612">
        <f>'Step4f- MP30$ Distribu.'!AJ10</f>
        <v>24999.680506501434</v>
      </c>
      <c r="K22" s="611"/>
      <c r="L22" s="611">
        <f>'Step4h-Dual Credit$ Distribu.'!X12</f>
        <v>16638.352447786147</v>
      </c>
      <c r="M22" s="613"/>
      <c r="N22" s="748">
        <f t="shared" si="3"/>
        <v>138451.45991802972</v>
      </c>
      <c r="O22" s="802">
        <f t="shared" si="0"/>
        <v>6.1306032732528614E-3</v>
      </c>
      <c r="P22" s="613"/>
      <c r="Q22" s="859">
        <f t="shared" si="4"/>
        <v>6963300</v>
      </c>
      <c r="R22" s="924">
        <f>Q22-'Step 0- FY16 Formula I&amp;G Actual'!H22</f>
        <v>-217700</v>
      </c>
      <c r="S22" s="926">
        <f>R22/'Step 0- FY16 Formula I&amp;G Actual'!H22</f>
        <v>-3.0316111962122267E-2</v>
      </c>
      <c r="T22" s="861">
        <f t="shared" si="5"/>
        <v>1.2333359369893979E-2</v>
      </c>
      <c r="U22" s="583"/>
      <c r="V22" s="883">
        <f>'DATA - RPSPs'!L95*V5</f>
        <v>0</v>
      </c>
      <c r="X22" s="883">
        <f t="shared" si="6"/>
        <v>6963300</v>
      </c>
      <c r="Y22" s="908">
        <f>(X22-'Step 0- FY16 Formula I&amp;G Actual'!H22)/'Step 0- FY16 Formula I&amp;G Actual'!H22</f>
        <v>-3.0316111962122267E-2</v>
      </c>
    </row>
    <row r="23" spans="1:25" ht="21" x14ac:dyDescent="0.4">
      <c r="A23" s="645" t="s">
        <v>14</v>
      </c>
      <c r="B23" s="302"/>
      <c r="C23" s="610">
        <f>'Step2-Determine Protected Base'!H23</f>
        <v>3720096</v>
      </c>
      <c r="D23" s="398"/>
      <c r="E23" s="611">
        <f>'Step4a -TotalAward$ Distribu. '!R22</f>
        <v>14677.474705882923</v>
      </c>
      <c r="F23" s="612">
        <f>'Step4b- STEMH$ Distribu.'!R21</f>
        <v>6600.0453121991113</v>
      </c>
      <c r="G23" s="611">
        <f>'Step4c- At-Risk$ Distribu.'!R21</f>
        <v>9471.0647992773229</v>
      </c>
      <c r="H23" s="613">
        <f>'Step4d - EOCSCH$ Distribu.'!R24</f>
        <v>41117.847775274007</v>
      </c>
      <c r="I23" s="611"/>
      <c r="J23" s="612">
        <f>'Step4f- MP30$ Distribu.'!AJ11</f>
        <v>24878.024164534487</v>
      </c>
      <c r="K23" s="611"/>
      <c r="L23" s="611">
        <f>'Step4h-Dual Credit$ Distribu.'!X13</f>
        <v>28102.104154648405</v>
      </c>
      <c r="M23" s="613"/>
      <c r="N23" s="748">
        <f t="shared" si="3"/>
        <v>124846.56091181625</v>
      </c>
      <c r="O23" s="802">
        <f t="shared" si="0"/>
        <v>5.5281810349525392E-3</v>
      </c>
      <c r="P23" s="613"/>
      <c r="Q23" s="859">
        <f t="shared" si="4"/>
        <v>3844900</v>
      </c>
      <c r="R23" s="924">
        <f>Q23-'Step 0- FY16 Formula I&amp;G Actual'!H23</f>
        <v>-69400</v>
      </c>
      <c r="S23" s="926">
        <f>R23/'Step 0- FY16 Formula I&amp;G Actual'!H23</f>
        <v>-1.7729862299772629E-2</v>
      </c>
      <c r="T23" s="861">
        <f t="shared" si="5"/>
        <v>6.8100661240080643E-3</v>
      </c>
      <c r="U23" s="583"/>
      <c r="V23" s="883">
        <f>'DATA - RPSPs'!L98*V5</f>
        <v>325500</v>
      </c>
      <c r="X23" s="883">
        <f t="shared" si="6"/>
        <v>4170400</v>
      </c>
      <c r="Y23" s="908">
        <f>(X23-'Step 0- FY16 Formula I&amp;G Actual'!H23)/'Step 0- FY16 Formula I&amp;G Actual'!H23</f>
        <v>6.5426768515443379E-2</v>
      </c>
    </row>
    <row r="24" spans="1:25" ht="21" x14ac:dyDescent="0.4">
      <c r="A24" s="645" t="s">
        <v>15</v>
      </c>
      <c r="B24" s="302"/>
      <c r="C24" s="610">
        <f>'Step2-Determine Protected Base'!H24</f>
        <v>20551776</v>
      </c>
      <c r="D24" s="398"/>
      <c r="E24" s="611">
        <f>'Step4a -TotalAward$ Distribu. '!R23</f>
        <v>171791.01216232308</v>
      </c>
      <c r="F24" s="612">
        <f>'Step4b- STEMH$ Distribu.'!R22</f>
        <v>98486.390437880254</v>
      </c>
      <c r="G24" s="611">
        <f>'Step4c- At-Risk$ Distribu.'!R22</f>
        <v>136250.40588434043</v>
      </c>
      <c r="H24" s="613">
        <f>'Step4d - EOCSCH$ Distribu.'!R25</f>
        <v>216194.92218677129</v>
      </c>
      <c r="I24" s="611"/>
      <c r="J24" s="612">
        <f>'Step4f- MP30$ Distribu.'!AJ12</f>
        <v>144991.99698701457</v>
      </c>
      <c r="K24" s="611"/>
      <c r="L24" s="611">
        <f>'Step4h-Dual Credit$ Distribu.'!X14</f>
        <v>47098.836128007315</v>
      </c>
      <c r="M24" s="613"/>
      <c r="N24" s="748">
        <f t="shared" si="3"/>
        <v>814813.56378633692</v>
      </c>
      <c r="O24" s="802">
        <f t="shared" si="0"/>
        <v>3.6079783515441562E-2</v>
      </c>
      <c r="P24" s="613"/>
      <c r="Q24" s="859">
        <f t="shared" si="4"/>
        <v>21366600</v>
      </c>
      <c r="R24" s="924">
        <f>Q24-'Step 0- FY16 Formula I&amp;G Actual'!H24</f>
        <v>-257800</v>
      </c>
      <c r="S24" s="926">
        <f>R24/'Step 0- FY16 Formula I&amp;G Actual'!H24</f>
        <v>-1.1921718059229388E-2</v>
      </c>
      <c r="T24" s="861">
        <f t="shared" si="5"/>
        <v>3.7844406576303863E-2</v>
      </c>
      <c r="U24" s="583"/>
      <c r="V24" s="883">
        <f>'DATA - RPSPs'!L101*V5</f>
        <v>399500</v>
      </c>
      <c r="X24" s="883">
        <f t="shared" si="6"/>
        <v>21766100</v>
      </c>
      <c r="Y24" s="908">
        <f>(X24-'Step 0- FY16 Formula I&amp;G Actual'!H24)/'Step 0- FY16 Formula I&amp;G Actual'!H24</f>
        <v>6.5527829673886909E-3</v>
      </c>
    </row>
    <row r="25" spans="1:25" ht="21" x14ac:dyDescent="0.4">
      <c r="A25" s="645" t="s">
        <v>16</v>
      </c>
      <c r="B25" s="302"/>
      <c r="C25" s="610">
        <f>'Step2-Determine Protected Base'!H25</f>
        <v>3212160</v>
      </c>
      <c r="D25" s="398"/>
      <c r="E25" s="611">
        <f>'Step4a -TotalAward$ Distribu. '!R24</f>
        <v>12807.188472338979</v>
      </c>
      <c r="F25" s="612">
        <f>'Step4b- STEMH$ Distribu.'!R23</f>
        <v>10028.640279575277</v>
      </c>
      <c r="G25" s="611">
        <f>'Step4c- At-Risk$ Distribu.'!R23</f>
        <v>12461.927367470165</v>
      </c>
      <c r="H25" s="613">
        <f>'Step4d - EOCSCH$ Distribu.'!R26</f>
        <v>19317.684185375798</v>
      </c>
      <c r="I25" s="611"/>
      <c r="J25" s="612">
        <f>'Step4f- MP30$ Distribu.'!AJ13</f>
        <v>8601.2393554425362</v>
      </c>
      <c r="K25" s="611"/>
      <c r="L25" s="611">
        <f>'Step4h-Dual Credit$ Distribu.'!X15</f>
        <v>18803.282139930376</v>
      </c>
      <c r="M25" s="613"/>
      <c r="N25" s="748">
        <f t="shared" si="3"/>
        <v>82019.961800133126</v>
      </c>
      <c r="O25" s="802">
        <f t="shared" si="0"/>
        <v>3.6318276931256105E-3</v>
      </c>
      <c r="P25" s="613"/>
      <c r="Q25" s="859">
        <f t="shared" si="4"/>
        <v>3294200</v>
      </c>
      <c r="R25" s="924">
        <f>Q25-'Step 0- FY16 Formula I&amp;G Actual'!H25</f>
        <v>-85600</v>
      </c>
      <c r="S25" s="926">
        <f>R25/'Step 0- FY16 Formula I&amp;G Actual'!H25</f>
        <v>-2.5326942422628559E-2</v>
      </c>
      <c r="T25" s="861">
        <f t="shared" si="5"/>
        <v>5.8346692568616524E-3</v>
      </c>
      <c r="U25" s="583"/>
      <c r="V25" s="883">
        <f>'DATA - RPSPs'!L102*V5</f>
        <v>0</v>
      </c>
      <c r="X25" s="883">
        <f t="shared" si="6"/>
        <v>3294200</v>
      </c>
      <c r="Y25" s="908">
        <f>(X25-'Step 0- FY16 Formula I&amp;G Actual'!H25)/'Step 0- FY16 Formula I&amp;G Actual'!H25</f>
        <v>-2.5326942422628559E-2</v>
      </c>
    </row>
    <row r="26" spans="1:25" ht="21" x14ac:dyDescent="0.4">
      <c r="A26" s="645" t="s">
        <v>17</v>
      </c>
      <c r="B26" s="302"/>
      <c r="C26" s="610">
        <f>'Step2-Determine Protected Base'!H26</f>
        <v>8141856</v>
      </c>
      <c r="D26" s="398"/>
      <c r="E26" s="611">
        <f>'Step4a -TotalAward$ Distribu. '!R25</f>
        <v>30817.000579104762</v>
      </c>
      <c r="F26" s="612">
        <f>'Step4b- STEMH$ Distribu.'!R24</f>
        <v>17657.264081987236</v>
      </c>
      <c r="G26" s="611">
        <f>'Step4c- At-Risk$ Distribu.'!R24</f>
        <v>28690.126117109085</v>
      </c>
      <c r="H26" s="613">
        <f>'Step4d - EOCSCH$ Distribu.'!R27</f>
        <v>70914.455670049865</v>
      </c>
      <c r="I26" s="611"/>
      <c r="J26" s="612">
        <f>'Step4f- MP30$ Distribu.'!AJ14</f>
        <v>42071.139159761195</v>
      </c>
      <c r="K26" s="611"/>
      <c r="L26" s="611">
        <f>'Step4h-Dual Credit$ Distribu.'!X16</f>
        <v>1010.1859323615595</v>
      </c>
      <c r="M26" s="613"/>
      <c r="N26" s="748">
        <f t="shared" si="3"/>
        <v>191160.17154037367</v>
      </c>
      <c r="O26" s="802">
        <f t="shared" si="0"/>
        <v>8.4645346033536493E-3</v>
      </c>
      <c r="P26" s="613"/>
      <c r="Q26" s="859">
        <f t="shared" si="4"/>
        <v>8333000</v>
      </c>
      <c r="R26" s="924">
        <f>Q26-'Step 0- FY16 Formula I&amp;G Actual'!H26</f>
        <v>-233700</v>
      </c>
      <c r="S26" s="926">
        <f>R26/'Step 0- FY16 Formula I&amp;G Actual'!H26</f>
        <v>-2.7280049493970841E-2</v>
      </c>
      <c r="T26" s="861">
        <f t="shared" si="5"/>
        <v>1.4759364615818149E-2</v>
      </c>
      <c r="U26" s="583"/>
      <c r="V26" s="883">
        <f>'DATA - RPSPs'!L103*V5</f>
        <v>192100</v>
      </c>
      <c r="X26" s="883">
        <f t="shared" si="6"/>
        <v>8525100</v>
      </c>
      <c r="Y26" s="908">
        <f>(X26-'Step 0- FY16 Formula I&amp;G Actual'!H26)/'Step 0- FY16 Formula I&amp;G Actual'!H26</f>
        <v>-4.8560122334154344E-3</v>
      </c>
    </row>
    <row r="27" spans="1:25" ht="21" x14ac:dyDescent="0.4">
      <c r="A27" s="645" t="s">
        <v>18</v>
      </c>
      <c r="B27" s="302"/>
      <c r="C27" s="610">
        <f>'Step2-Determine Protected Base'!H27</f>
        <v>1650528</v>
      </c>
      <c r="D27" s="398"/>
      <c r="E27" s="611">
        <f>'Step4a -TotalAward$ Distribu. '!R26</f>
        <v>6968.4776417322528</v>
      </c>
      <c r="F27" s="612">
        <f>'Step4b- STEMH$ Distribu.'!R25</f>
        <v>4885.7478285110319</v>
      </c>
      <c r="G27" s="611">
        <f>'Step4c- At-Risk$ Distribu.'!R25</f>
        <v>3046.2489120482619</v>
      </c>
      <c r="H27" s="613">
        <f>'Step4d - EOCSCH$ Distribu.'!R28</f>
        <v>15907.221062154887</v>
      </c>
      <c r="I27" s="611"/>
      <c r="J27" s="612">
        <f>'Step4f- MP30$ Distribu.'!AJ15</f>
        <v>10474.161245209394</v>
      </c>
      <c r="K27" s="611"/>
      <c r="L27" s="611">
        <f>'Step4h-Dual Credit$ Distribu.'!X17</f>
        <v>9722.008717283743</v>
      </c>
      <c r="M27" s="613"/>
      <c r="N27" s="748">
        <f t="shared" si="3"/>
        <v>51003.865406939578</v>
      </c>
      <c r="O27" s="802">
        <f t="shared" si="0"/>
        <v>2.258441076731565E-3</v>
      </c>
      <c r="P27" s="613"/>
      <c r="Q27" s="859">
        <f t="shared" si="4"/>
        <v>1701500</v>
      </c>
      <c r="R27" s="924">
        <f>Q27-'Step 0- FY16 Formula I&amp;G Actual'!H27</f>
        <v>-35200</v>
      </c>
      <c r="S27" s="926">
        <f>R27/'Step 0- FY16 Formula I&amp;G Actual'!H27</f>
        <v>-2.0268324984165371E-2</v>
      </c>
      <c r="T27" s="861">
        <f t="shared" si="5"/>
        <v>3.0136876147623401E-3</v>
      </c>
      <c r="U27" s="583"/>
      <c r="V27" s="883">
        <f>'DATA - RPSPs'!L104*V5</f>
        <v>0</v>
      </c>
      <c r="X27" s="883">
        <f t="shared" si="6"/>
        <v>1701500</v>
      </c>
      <c r="Y27" s="908">
        <f>(X27-'Step 0- FY16 Formula I&amp;G Actual'!H27)/'Step 0- FY16 Formula I&amp;G Actual'!H27</f>
        <v>-2.0268324984165371E-2</v>
      </c>
    </row>
    <row r="28" spans="1:25" ht="21" x14ac:dyDescent="0.4">
      <c r="A28" s="645" t="s">
        <v>19</v>
      </c>
      <c r="B28" s="302"/>
      <c r="C28" s="610">
        <f>'Step2-Determine Protected Base'!H28</f>
        <v>3132864</v>
      </c>
      <c r="D28" s="398"/>
      <c r="E28" s="611">
        <f>'Step4a -TotalAward$ Distribu. '!R27</f>
        <v>15313.561902062842</v>
      </c>
      <c r="F28" s="612">
        <f>'Step4b- STEMH$ Distribu.'!R26</f>
        <v>12771.516253476208</v>
      </c>
      <c r="G28" s="611">
        <f>'Step4c- At-Risk$ Distribu.'!R26</f>
        <v>16505.130468916039</v>
      </c>
      <c r="H28" s="613">
        <f>'Step4d - EOCSCH$ Distribu.'!R29</f>
        <v>35576.732768207534</v>
      </c>
      <c r="I28" s="611"/>
      <c r="J28" s="612">
        <f>'Step4f- MP30$ Distribu.'!AJ16</f>
        <v>21501.235332024382</v>
      </c>
      <c r="K28" s="611"/>
      <c r="L28" s="611">
        <f>'Step4h-Dual Credit$ Distribu.'!X18</f>
        <v>50267.137081931454</v>
      </c>
      <c r="M28" s="613"/>
      <c r="N28" s="748">
        <f t="shared" si="3"/>
        <v>151935.31380661845</v>
      </c>
      <c r="O28" s="802">
        <f t="shared" si="0"/>
        <v>6.7276656576754365E-3</v>
      </c>
      <c r="P28" s="613"/>
      <c r="Q28" s="859">
        <f t="shared" si="4"/>
        <v>3284800</v>
      </c>
      <c r="R28" s="924">
        <f>Q28-'Step 0- FY16 Formula I&amp;G Actual'!H28</f>
        <v>-11600</v>
      </c>
      <c r="S28" s="926">
        <f>R28/'Step 0- FY16 Formula I&amp;G Actual'!H28</f>
        <v>-3.5189904137847348E-3</v>
      </c>
      <c r="T28" s="861">
        <f t="shared" si="5"/>
        <v>5.8180200276058388E-3</v>
      </c>
      <c r="U28" s="583"/>
      <c r="V28" s="883">
        <f>'DATA - RPSPs'!L105*V5</f>
        <v>223800</v>
      </c>
      <c r="X28" s="883">
        <f t="shared" si="6"/>
        <v>3508600</v>
      </c>
      <c r="Y28" s="908">
        <f>(X28-'Step 0- FY16 Formula I&amp;G Actual'!H28)/'Step 0- FY16 Formula I&amp;G Actual'!H28</f>
        <v>6.4373255672855234E-2</v>
      </c>
    </row>
    <row r="29" spans="1:25" ht="21" x14ac:dyDescent="0.4">
      <c r="A29" s="645" t="s">
        <v>20</v>
      </c>
      <c r="B29" s="302"/>
      <c r="C29" s="610">
        <f>'Step2-Determine Protected Base'!H29</f>
        <v>4927488</v>
      </c>
      <c r="D29" s="398"/>
      <c r="E29" s="611">
        <f>'Step4a -TotalAward$ Distribu. '!R28</f>
        <v>28168.219568146586</v>
      </c>
      <c r="F29" s="612">
        <f>'Step4b- STEMH$ Distribu.'!R27</f>
        <v>27771.619235746919</v>
      </c>
      <c r="G29" s="611">
        <f>'Step4c- At-Risk$ Distribu.'!R27</f>
        <v>27471.626552289781</v>
      </c>
      <c r="H29" s="613">
        <f>'Step4d - EOCSCH$ Distribu.'!R30</f>
        <v>48763.863937023576</v>
      </c>
      <c r="I29" s="611"/>
      <c r="J29" s="612">
        <f>'Step4f- MP30$ Distribu.'!AJ17</f>
        <v>39163.048855608722</v>
      </c>
      <c r="K29" s="611"/>
      <c r="L29" s="611">
        <f>'Step4h-Dual Credit$ Distribu.'!X19</f>
        <v>38783.774749790296</v>
      </c>
      <c r="M29" s="613"/>
      <c r="N29" s="748">
        <f t="shared" si="3"/>
        <v>210122.15289860588</v>
      </c>
      <c r="O29" s="802">
        <f t="shared" si="0"/>
        <v>9.3041673891037097E-3</v>
      </c>
      <c r="P29" s="613"/>
      <c r="Q29" s="859">
        <f t="shared" si="4"/>
        <v>5137600</v>
      </c>
      <c r="R29" s="924">
        <f>Q29-'Step 0- FY16 Formula I&amp;G Actual'!H29</f>
        <v>-47000</v>
      </c>
      <c r="S29" s="926">
        <f>R29/'Step 0- FY16 Formula I&amp;G Actual'!H29</f>
        <v>-9.0653087991359026E-3</v>
      </c>
      <c r="T29" s="861">
        <f t="shared" si="5"/>
        <v>9.0996893856027036E-3</v>
      </c>
      <c r="U29" s="583"/>
      <c r="V29" s="883">
        <f>'DATA - RPSPs'!L106*V5</f>
        <v>155800</v>
      </c>
      <c r="X29" s="883">
        <f t="shared" si="6"/>
        <v>5293400</v>
      </c>
      <c r="Y29" s="908">
        <f>(X29-'Step 0- FY16 Formula I&amp;G Actual'!H29)/'Step 0- FY16 Formula I&amp;G Actual'!H29</f>
        <v>2.0985225475446515E-2</v>
      </c>
    </row>
    <row r="30" spans="1:25" ht="21" x14ac:dyDescent="0.4">
      <c r="A30" s="645" t="s">
        <v>21</v>
      </c>
      <c r="B30" s="302"/>
      <c r="C30" s="610">
        <f>'Step2-Determine Protected Base'!H30</f>
        <v>50462592</v>
      </c>
      <c r="D30" s="398"/>
      <c r="E30" s="611">
        <f>'Step4a -TotalAward$ Distribu. '!R29</f>
        <v>651590.63485696155</v>
      </c>
      <c r="F30" s="612">
        <f>'Step4b- STEMH$ Distribu.'!R28</f>
        <v>387688.37593605957</v>
      </c>
      <c r="G30" s="611">
        <f>'Step4c- At-Risk$ Distribu.'!R28</f>
        <v>423594.75780627457</v>
      </c>
      <c r="H30" s="613">
        <f>'Step4d - EOCSCH$ Distribu.'!R31</f>
        <v>660853.79694388015</v>
      </c>
      <c r="I30" s="611"/>
      <c r="J30" s="612">
        <f>'Step4f- MP30$ Distribu.'!AJ18</f>
        <v>353230.42340137437</v>
      </c>
      <c r="K30" s="611"/>
      <c r="L30" s="611">
        <f>'Step4h-Dual Credit$ Distribu.'!X20</f>
        <v>127863.15193799259</v>
      </c>
      <c r="M30" s="613"/>
      <c r="N30" s="748">
        <f t="shared" si="3"/>
        <v>2604821.1408825428</v>
      </c>
      <c r="O30" s="802">
        <f t="shared" si="0"/>
        <v>0.11534096514393782</v>
      </c>
      <c r="P30" s="613"/>
      <c r="Q30" s="859">
        <f>ROUND(C30+N30,-2)-500</f>
        <v>53066900</v>
      </c>
      <c r="R30" s="924">
        <f>Q30-'Step 0- FY16 Formula I&amp;G Actual'!H30</f>
        <v>-27900</v>
      </c>
      <c r="S30" s="926">
        <f>R30/'Step 0- FY16 Formula I&amp;G Actual'!H30</f>
        <v>-5.2547518777733412E-4</v>
      </c>
      <c r="T30" s="861">
        <f t="shared" si="5"/>
        <v>9.3991806808011544E-2</v>
      </c>
      <c r="U30" s="583"/>
      <c r="V30" s="883">
        <f>'DATA - RPSPs'!L107*V5</f>
        <v>179700</v>
      </c>
      <c r="X30" s="883">
        <f t="shared" si="6"/>
        <v>53246600</v>
      </c>
      <c r="Y30" s="908">
        <f>(X30-'Step 0- FY16 Formula I&amp;G Actual'!H30)/'Step 0- FY16 Formula I&amp;G Actual'!H30</f>
        <v>2.8590370431756029E-3</v>
      </c>
    </row>
    <row r="31" spans="1:25" ht="21" x14ac:dyDescent="0.4">
      <c r="A31" s="645" t="s">
        <v>22</v>
      </c>
      <c r="B31" s="302"/>
      <c r="C31" s="610">
        <f>'Step2-Determine Protected Base'!H31</f>
        <v>8755296</v>
      </c>
      <c r="D31" s="398"/>
      <c r="E31" s="611">
        <f>'Step4a -TotalAward$ Distribu. '!R30</f>
        <v>63096.052325548451</v>
      </c>
      <c r="F31" s="612">
        <f>'Step4b- STEMH$ Distribu.'!R29</f>
        <v>81429.130475183847</v>
      </c>
      <c r="G31" s="611">
        <f>'Step4c- At-Risk$ Distribu.'!R29</f>
        <v>42924.416487952774</v>
      </c>
      <c r="H31" s="613">
        <f>'Step4d - EOCSCH$ Distribu.'!R32</f>
        <v>68541.389586153207</v>
      </c>
      <c r="I31" s="611"/>
      <c r="J31" s="612">
        <f>'Step4f- MP30$ Distribu.'!AJ19</f>
        <v>36122.578251683255</v>
      </c>
      <c r="K31" s="611"/>
      <c r="L31" s="611">
        <f>'Step4h-Dual Credit$ Distribu.'!X21</f>
        <v>20636.107325359379</v>
      </c>
      <c r="M31" s="613"/>
      <c r="N31" s="748">
        <f t="shared" si="3"/>
        <v>312749.67445188091</v>
      </c>
      <c r="O31" s="802">
        <f t="shared" si="0"/>
        <v>1.3848493753974374E-2</v>
      </c>
      <c r="P31" s="613"/>
      <c r="Q31" s="859">
        <f t="shared" si="4"/>
        <v>9068000</v>
      </c>
      <c r="R31" s="924">
        <f>Q31-'Step 0- FY16 Formula I&amp;G Actual'!H31</f>
        <v>-144100</v>
      </c>
      <c r="S31" s="926">
        <f>R31/'Step 0- FY16 Formula I&amp;G Actual'!H31</f>
        <v>-1.5642470229372239E-2</v>
      </c>
      <c r="T31" s="861">
        <f t="shared" si="5"/>
        <v>1.6061192648054598E-2</v>
      </c>
      <c r="U31" s="583"/>
      <c r="V31" s="883">
        <f>'DATA - RPSPs'!L108*V5</f>
        <v>272900</v>
      </c>
      <c r="X31" s="883">
        <f t="shared" si="6"/>
        <v>9340900</v>
      </c>
      <c r="Y31" s="908">
        <f>(X31-'Step 0- FY16 Formula I&amp;G Actual'!H31)/'Step 0- FY16 Formula I&amp;G Actual'!H31</f>
        <v>1.398161114186776E-2</v>
      </c>
    </row>
    <row r="32" spans="1:25" ht="21" x14ac:dyDescent="0.4">
      <c r="A32" s="645" t="s">
        <v>23</v>
      </c>
      <c r="B32" s="302"/>
      <c r="C32" s="610">
        <f>'Step2-Determine Protected Base'!H32</f>
        <v>6532992</v>
      </c>
      <c r="D32" s="398"/>
      <c r="E32" s="611">
        <f>'Step4a -TotalAward$ Distribu. '!R31</f>
        <v>23193.448063694683</v>
      </c>
      <c r="F32" s="612">
        <f>'Step4b- STEMH$ Distribu.'!R30</f>
        <v>18514.412823831277</v>
      </c>
      <c r="G32" s="611">
        <f>'Step4c- At-Risk$ Distribu.'!R30</f>
        <v>19828.311100241415</v>
      </c>
      <c r="H32" s="613">
        <f>'Step4d - EOCSCH$ Distribu.'!R33</f>
        <v>33157.356289290597</v>
      </c>
      <c r="I32" s="611"/>
      <c r="J32" s="612">
        <f>'Step4f- MP30$ Distribu.'!AJ20</f>
        <v>17485.956046819112</v>
      </c>
      <c r="K32" s="611"/>
      <c r="L32" s="611">
        <f>'Step4h-Dual Credit$ Distribu.'!X22</f>
        <v>11354.543355375499</v>
      </c>
      <c r="M32" s="613"/>
      <c r="N32" s="748">
        <f t="shared" si="3"/>
        <v>123534.02767925258</v>
      </c>
      <c r="O32" s="802">
        <f t="shared" si="0"/>
        <v>5.4700623229030449E-3</v>
      </c>
      <c r="P32" s="613"/>
      <c r="Q32" s="859">
        <f t="shared" si="4"/>
        <v>6656500</v>
      </c>
      <c r="R32" s="924">
        <f>Q32-'Step 0- FY16 Formula I&amp;G Actual'!H32</f>
        <v>-217200</v>
      </c>
      <c r="S32" s="926">
        <f>R32/'Step 0- FY16 Formula I&amp;G Actual'!H32</f>
        <v>-3.1598702300071287E-2</v>
      </c>
      <c r="T32" s="861">
        <f t="shared" si="5"/>
        <v>1.1789956866097866E-2</v>
      </c>
      <c r="U32" s="583"/>
      <c r="V32" s="883">
        <f>'DATA - RPSPs'!L113*V5</f>
        <v>797600</v>
      </c>
      <c r="X32" s="883">
        <f t="shared" si="6"/>
        <v>7454100</v>
      </c>
      <c r="Y32" s="908">
        <f>(X32-'Step 0- FY16 Formula I&amp;G Actual'!H32)/'Step 0- FY16 Formula I&amp;G Actual'!H32</f>
        <v>8.4437784599269677E-2</v>
      </c>
    </row>
    <row r="33" spans="1:25" ht="21" x14ac:dyDescent="0.4">
      <c r="A33" s="645" t="s">
        <v>24</v>
      </c>
      <c r="B33" s="302"/>
      <c r="C33" s="610">
        <f>'Step2-Determine Protected Base'!H33</f>
        <v>3747360</v>
      </c>
      <c r="D33" s="398"/>
      <c r="E33" s="611">
        <f>'Step4a -TotalAward$ Distribu. '!R32</f>
        <v>10794.494657560725</v>
      </c>
      <c r="F33" s="612">
        <f>'Step4b- STEMH$ Distribu.'!R31</f>
        <v>21514.433420285415</v>
      </c>
      <c r="G33" s="611">
        <f>'Step4c- At-Risk$ Distribu.'!R31</f>
        <v>5538.6343855422947</v>
      </c>
      <c r="H33" s="613">
        <f>'Step4d - EOCSCH$ Distribu.'!R34</f>
        <v>18825.403349672786</v>
      </c>
      <c r="I33" s="611"/>
      <c r="J33" s="612">
        <f>'Step4f- MP30$ Distribu.'!AJ21</f>
        <v>8586.4212261401099</v>
      </c>
      <c r="K33" s="611"/>
      <c r="L33" s="611">
        <f>'Step4h-Dual Credit$ Distribu.'!X23</f>
        <v>12287.936197335477</v>
      </c>
      <c r="M33" s="613"/>
      <c r="N33" s="748">
        <f t="shared" si="3"/>
        <v>77547.323236536817</v>
      </c>
      <c r="O33" s="802">
        <f t="shared" si="0"/>
        <v>3.4337801417722732E-3</v>
      </c>
      <c r="P33" s="613"/>
      <c r="Q33" s="859">
        <f t="shared" si="4"/>
        <v>3824900</v>
      </c>
      <c r="R33" s="924">
        <f>Q33-'Step 0- FY16 Formula I&amp;G Actual'!H33</f>
        <v>-117900</v>
      </c>
      <c r="S33" s="926">
        <f>R33/'Step 0- FY16 Formula I&amp;G Actual'!H33</f>
        <v>-2.9902607284163538E-2</v>
      </c>
      <c r="T33" s="861">
        <f t="shared" si="5"/>
        <v>6.7746422319744197E-3</v>
      </c>
      <c r="U33" s="583"/>
      <c r="V33" s="883">
        <f>'DATA - RPSPs'!L117*V5</f>
        <v>113000</v>
      </c>
      <c r="X33" s="883">
        <f t="shared" si="6"/>
        <v>3937900</v>
      </c>
      <c r="Y33" s="908">
        <f>(X33-'Step 0- FY16 Formula I&amp;G Actual'!H33)/'Step 0- FY16 Formula I&amp;G Actual'!H33</f>
        <v>-1.2427716343715127E-3</v>
      </c>
    </row>
    <row r="34" spans="1:25" ht="21" x14ac:dyDescent="0.4">
      <c r="A34" s="645" t="s">
        <v>25</v>
      </c>
      <c r="B34" s="302"/>
      <c r="C34" s="610">
        <f>'Step2-Determine Protected Base'!H34</f>
        <v>4948416</v>
      </c>
      <c r="D34" s="398"/>
      <c r="E34" s="611">
        <f>'Step4a -TotalAward$ Distribu. '!R33</f>
        <v>44668.511313828683</v>
      </c>
      <c r="F34" s="612">
        <f>'Step4b- STEMH$ Distribu.'!R32</f>
        <v>8485.7725442560022</v>
      </c>
      <c r="G34" s="611">
        <f>'Step4c- At-Risk$ Distribu.'!R32</f>
        <v>19108.288630120918</v>
      </c>
      <c r="H34" s="613">
        <f>'Step4d - EOCSCH$ Distribu.'!R35</f>
        <v>69973.87209774951</v>
      </c>
      <c r="I34" s="611"/>
      <c r="J34" s="612">
        <f>'Step4f- MP30$ Distribu.'!AJ22</f>
        <v>45978.554894207671</v>
      </c>
      <c r="K34" s="611"/>
      <c r="L34" s="611">
        <f>'Step4h-Dual Credit$ Distribu.'!X24</f>
        <v>24630.389759324124</v>
      </c>
      <c r="M34" s="613"/>
      <c r="N34" s="748">
        <f t="shared" si="3"/>
        <v>212845.38923948692</v>
      </c>
      <c r="O34" s="802">
        <f t="shared" si="0"/>
        <v>9.4247517558928417E-3</v>
      </c>
      <c r="P34" s="613"/>
      <c r="Q34" s="859">
        <f t="shared" si="4"/>
        <v>5161300</v>
      </c>
      <c r="R34" s="924">
        <f>Q34-'Step 0- FY16 Formula I&amp;G Actual'!H34</f>
        <v>-45200</v>
      </c>
      <c r="S34" s="926">
        <f>R34/'Step 0- FY16 Formula I&amp;G Actual'!H34</f>
        <v>-8.6814558724671084E-3</v>
      </c>
      <c r="T34" s="861">
        <f t="shared" si="5"/>
        <v>9.1416666976625715E-3</v>
      </c>
      <c r="U34" s="583"/>
      <c r="V34" s="883">
        <f>'DATA - RPSPs'!L123*V5</f>
        <v>472100</v>
      </c>
      <c r="X34" s="883">
        <f t="shared" si="6"/>
        <v>5633400</v>
      </c>
      <c r="Y34" s="908">
        <f>(X34-'Step 0- FY16 Formula I&amp;G Actual'!H34)/'Step 0- FY16 Formula I&amp;G Actual'!H34</f>
        <v>8.1993661768942669E-2</v>
      </c>
    </row>
    <row r="35" spans="1:25" ht="21" x14ac:dyDescent="0.4">
      <c r="A35" s="645" t="s">
        <v>26</v>
      </c>
      <c r="B35" s="302"/>
      <c r="C35" s="610">
        <f>'Step2-Determine Protected Base'!H35</f>
        <v>21749952</v>
      </c>
      <c r="D35" s="398"/>
      <c r="E35" s="611">
        <f>'Step4a -TotalAward$ Distribu. '!R34</f>
        <v>124160.42315882072</v>
      </c>
      <c r="F35" s="612">
        <f>'Step4b- STEMH$ Distribu.'!R33</f>
        <v>131572.33187306023</v>
      </c>
      <c r="G35" s="611">
        <f>'Step4c- At-Risk$ Distribu.'!R33</f>
        <v>74328.473453977611</v>
      </c>
      <c r="H35" s="613">
        <f>'Step4d - EOCSCH$ Distribu.'!R36</f>
        <v>227232.92586913399</v>
      </c>
      <c r="I35" s="611"/>
      <c r="J35" s="612">
        <f>'Step4f- MP30$ Distribu.'!AJ23</f>
        <v>106416.77991526213</v>
      </c>
      <c r="K35" s="611"/>
      <c r="L35" s="611">
        <f>'Step4h-Dual Credit$ Distribu.'!X25</f>
        <v>40947.402275581349</v>
      </c>
      <c r="M35" s="613"/>
      <c r="N35" s="748">
        <f t="shared" si="3"/>
        <v>704658.33654583606</v>
      </c>
      <c r="O35" s="802">
        <f t="shared" si="0"/>
        <v>3.1202131830971421E-2</v>
      </c>
      <c r="P35" s="613"/>
      <c r="Q35" s="859">
        <f t="shared" si="4"/>
        <v>22454600</v>
      </c>
      <c r="R35" s="924">
        <f>Q35-'Step 0- FY16 Formula I&amp;G Actual'!H35</f>
        <v>-429900</v>
      </c>
      <c r="S35" s="926">
        <f>R35/'Step 0- FY16 Formula I&amp;G Actual'!H35</f>
        <v>-1.8785640936004721E-2</v>
      </c>
      <c r="T35" s="861">
        <f t="shared" si="5"/>
        <v>3.9771466302934141E-2</v>
      </c>
      <c r="U35" s="583"/>
      <c r="V35" s="883">
        <f>'DATA - RPSPs'!L127*V5</f>
        <v>352100</v>
      </c>
      <c r="X35" s="883">
        <f t="shared" si="6"/>
        <v>22806700</v>
      </c>
      <c r="Y35" s="908">
        <f>(X35-'Step 0- FY16 Formula I&amp;G Actual'!H35)/'Step 0- FY16 Formula I&amp;G Actual'!H35</f>
        <v>-3.3996810067949924E-3</v>
      </c>
    </row>
    <row r="36" spans="1:25" ht="21.75" thickBot="1" x14ac:dyDescent="0.45">
      <c r="A36" s="645" t="s">
        <v>27</v>
      </c>
      <c r="B36" s="302"/>
      <c r="C36" s="610">
        <f>'Step2-Determine Protected Base'!H36</f>
        <v>8785536</v>
      </c>
      <c r="D36" s="398"/>
      <c r="E36" s="611">
        <f>'Step4a -TotalAward$ Distribu. '!R35</f>
        <v>89431.96101514691</v>
      </c>
      <c r="F36" s="612">
        <f>'Step4b- STEMH$ Distribu.'!R34</f>
        <v>77829.105759438884</v>
      </c>
      <c r="G36" s="611">
        <f>'Step4c- At-Risk$ Distribu.'!R34</f>
        <v>57823.342985061558</v>
      </c>
      <c r="H36" s="613">
        <f>'Step4d - EOCSCH$ Distribu.'!R37</f>
        <v>125629.5831718394</v>
      </c>
      <c r="I36" s="611"/>
      <c r="J36" s="612">
        <f>'Step4f- MP30$ Distribu.'!AJ24</f>
        <v>47722.94207499762</v>
      </c>
      <c r="K36" s="611"/>
      <c r="L36" s="611">
        <f>'Step4h-Dual Credit$ Distribu.'!X26</f>
        <v>29941.561707369608</v>
      </c>
      <c r="M36" s="613"/>
      <c r="N36" s="748">
        <f t="shared" si="3"/>
        <v>428378.49671385402</v>
      </c>
      <c r="O36" s="802">
        <f t="shared" si="0"/>
        <v>1.8968515143863041E-2</v>
      </c>
      <c r="P36" s="613"/>
      <c r="Q36" s="859">
        <f t="shared" si="4"/>
        <v>9213900</v>
      </c>
      <c r="R36" s="924">
        <f>Q36-'Step 0- FY16 Formula I&amp;G Actual'!H36</f>
        <v>-29900</v>
      </c>
      <c r="S36" s="926">
        <f>R36/'Step 0- FY16 Formula I&amp;G Actual'!H36</f>
        <v>-3.2346004889763952E-3</v>
      </c>
      <c r="T36" s="861">
        <f t="shared" si="5"/>
        <v>1.6319609940440041E-2</v>
      </c>
      <c r="U36" s="583"/>
      <c r="V36" s="883">
        <f>'DATA - RPSPs'!L135*V5</f>
        <v>391600</v>
      </c>
      <c r="X36" s="883">
        <f t="shared" si="6"/>
        <v>9605500</v>
      </c>
      <c r="Y36" s="908">
        <f>(X36-'Step 0- FY16 Formula I&amp;G Actual'!H36)/'Step 0- FY16 Formula I&amp;G Actual'!H36</f>
        <v>3.9128929660961945E-2</v>
      </c>
    </row>
    <row r="37" spans="1:25" ht="21.75" thickBot="1" x14ac:dyDescent="0.45">
      <c r="A37" s="648" t="s">
        <v>28</v>
      </c>
      <c r="B37" s="302"/>
      <c r="C37" s="606">
        <f>'Step2-Determine Protected Base'!H37</f>
        <v>169591584</v>
      </c>
      <c r="D37" s="398"/>
      <c r="E37" s="607">
        <f>'Step4a -TotalAward$ Distribu. '!R36</f>
        <v>1384192.1957587479</v>
      </c>
      <c r="F37" s="608">
        <f>'Step4b- STEMH$ Distribu.'!R35</f>
        <v>1016835.5524495855</v>
      </c>
      <c r="G37" s="607">
        <f>'Step4c- At-Risk$ Distribu.'!R35</f>
        <v>941124.75479134673</v>
      </c>
      <c r="H37" s="609">
        <f>'Step4d - EOCSCH$ Distribu.'!R38</f>
        <v>1800924.5309368563</v>
      </c>
      <c r="I37" s="607"/>
      <c r="J37" s="608">
        <f>SUM(J20:J36)</f>
        <v>980558.46349267138</v>
      </c>
      <c r="K37" s="607"/>
      <c r="L37" s="607">
        <f>SUM(L20:L36)</f>
        <v>534560.42648117442</v>
      </c>
      <c r="M37" s="742"/>
      <c r="N37" s="747">
        <f>SUM(N20:N36)</f>
        <v>6658195.9239103831</v>
      </c>
      <c r="O37" s="801">
        <f t="shared" si="0"/>
        <v>0.29482359918234613</v>
      </c>
      <c r="P37" s="742"/>
      <c r="Q37" s="890">
        <f>SUM(Q20:Q36)</f>
        <v>176249100</v>
      </c>
      <c r="R37" s="907">
        <f>SUM(R20:R36)</f>
        <v>-2190600</v>
      </c>
      <c r="S37" s="891">
        <f>R37/'Step 0- FY16 Formula I&amp;G Actual'!H37</f>
        <v>-1.2276416066604012E-2</v>
      </c>
      <c r="T37" s="892">
        <f t="shared" si="5"/>
        <v>0.31217145447135419</v>
      </c>
      <c r="U37" s="582"/>
      <c r="V37" s="882">
        <f>SUM(V20:V36)</f>
        <v>4056100</v>
      </c>
      <c r="X37" s="887">
        <f>SUM(X20:X36)</f>
        <v>180305200</v>
      </c>
      <c r="Y37" s="909">
        <f>(X37-'Step 0- FY16 Formula I&amp;G Actual'!H37)/'Step 0- FY16 Formula I&amp;G Actual'!H37</f>
        <v>1.0454512084474475E-2</v>
      </c>
    </row>
    <row r="38" spans="1:25" x14ac:dyDescent="0.35">
      <c r="C38" s="392" t="s">
        <v>29</v>
      </c>
      <c r="E38" s="392"/>
      <c r="G38" s="392"/>
      <c r="H38" s="392" t="s">
        <v>29</v>
      </c>
      <c r="I38" s="393"/>
      <c r="J38" s="393"/>
      <c r="K38" s="393"/>
      <c r="L38" s="393"/>
      <c r="M38" s="743"/>
      <c r="N38" s="393"/>
      <c r="O38" s="393"/>
      <c r="P38" s="743"/>
    </row>
    <row r="39" spans="1:25" x14ac:dyDescent="0.35">
      <c r="A39" s="394"/>
      <c r="B39" s="395"/>
    </row>
    <row r="40" spans="1:25" x14ac:dyDescent="0.35">
      <c r="A40" s="396"/>
      <c r="B40" s="397"/>
    </row>
    <row r="41" spans="1:25" x14ac:dyDescent="0.35">
      <c r="A41" s="396"/>
      <c r="B41" s="397"/>
    </row>
    <row r="48" spans="1:25" ht="18.95" customHeight="1" x14ac:dyDescent="0.35">
      <c r="A48" s="386"/>
      <c r="B48" s="382"/>
      <c r="F48" s="386"/>
      <c r="I48" s="386"/>
      <c r="J48" s="386"/>
      <c r="K48" s="386"/>
      <c r="L48" s="386"/>
      <c r="M48" s="744"/>
      <c r="N48" s="386"/>
      <c r="O48" s="386"/>
      <c r="P48" s="744"/>
    </row>
    <row r="49" spans="1:16" ht="15.95" customHeight="1" x14ac:dyDescent="0.35">
      <c r="A49" s="386"/>
      <c r="B49" s="382"/>
      <c r="F49" s="386"/>
      <c r="I49" s="386"/>
      <c r="J49" s="386"/>
      <c r="K49" s="386"/>
      <c r="L49" s="386"/>
      <c r="M49" s="744"/>
      <c r="N49" s="386"/>
      <c r="O49" s="386"/>
      <c r="P49" s="744"/>
    </row>
  </sheetData>
  <mergeCells count="5">
    <mergeCell ref="E4:L4"/>
    <mergeCell ref="Q4:T4"/>
    <mergeCell ref="N4:O4"/>
    <mergeCell ref="N6:O6"/>
    <mergeCell ref="X4:Y4"/>
  </mergeCells>
  <conditionalFormatting sqref="J7">
    <cfRule type="expression" dxfId="11" priority="25">
      <formula>J7&lt;0</formula>
    </cfRule>
  </conditionalFormatting>
  <conditionalFormatting sqref="J9 J11">
    <cfRule type="expression" dxfId="10" priority="24">
      <formula>J9&lt;0</formula>
    </cfRule>
  </conditionalFormatting>
  <conditionalFormatting sqref="J12">
    <cfRule type="expression" dxfId="9" priority="23">
      <formula>J12&lt;0</formula>
    </cfRule>
  </conditionalFormatting>
  <conditionalFormatting sqref="J18">
    <cfRule type="expression" dxfId="8" priority="22">
      <formula>J18&lt;0</formula>
    </cfRule>
  </conditionalFormatting>
  <conditionalFormatting sqref="J10">
    <cfRule type="expression" dxfId="7" priority="21">
      <formula>J10&lt;0</formula>
    </cfRule>
  </conditionalFormatting>
  <conditionalFormatting sqref="J14:J17">
    <cfRule type="expression" dxfId="6" priority="20">
      <formula>J14&lt;0</formula>
    </cfRule>
  </conditionalFormatting>
  <conditionalFormatting sqref="J20:J36">
    <cfRule type="expression" dxfId="5" priority="16">
      <formula>J20&lt;0</formula>
    </cfRule>
  </conditionalFormatting>
  <conditionalFormatting sqref="J37">
    <cfRule type="expression" dxfId="4" priority="1">
      <formula>J37&lt;0</formula>
    </cfRule>
  </conditionalFormatting>
  <conditionalFormatting sqref="F7:F37">
    <cfRule type="expression" dxfId="3" priority="48">
      <formula>#REF!&lt;0</formula>
    </cfRule>
  </conditionalFormatting>
  <pageMargins left="0.7" right="0.7" top="0.75" bottom="0.75" header="0.3" footer="0.3"/>
  <pageSetup paperSize="3" scale="41" orientation="landscape" r:id="rId1"/>
  <headerFooter>
    <oddFooter>&amp;LPage &amp;P of &amp;N&amp;R&amp;F:&amp;A</oddFooter>
  </headerFooter>
  <ignoredErrors>
    <ignoredError sqref="K7"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B1:M135"/>
  <sheetViews>
    <sheetView zoomScale="80" zoomScaleNormal="80" workbookViewId="0">
      <pane ySplit="4" topLeftCell="A101" activePane="bottomLeft" state="frozen"/>
      <selection pane="bottomLeft" activeCell="N95" sqref="N95"/>
    </sheetView>
  </sheetViews>
  <sheetFormatPr defaultColWidth="21.42578125" defaultRowHeight="15" x14ac:dyDescent="0.25"/>
  <cols>
    <col min="1" max="1" width="8.42578125" style="847" customWidth="1"/>
    <col min="2" max="10" width="21.42578125" style="847"/>
    <col min="11" max="12" width="17.140625" style="847" customWidth="1"/>
    <col min="13" max="13" width="62.85546875" style="850" customWidth="1"/>
    <col min="14" max="16384" width="21.42578125" style="847"/>
  </cols>
  <sheetData>
    <row r="1" spans="2:13" ht="48" customHeight="1" x14ac:dyDescent="0.25">
      <c r="B1" s="856" t="s">
        <v>657</v>
      </c>
    </row>
    <row r="2" spans="2:13" x14ac:dyDescent="0.25">
      <c r="B2" s="857" t="s">
        <v>727</v>
      </c>
    </row>
    <row r="3" spans="2:13" ht="15.75" thickBot="1" x14ac:dyDescent="0.3"/>
    <row r="4" spans="2:13" s="848" customFormat="1" ht="51" customHeight="1" thickBot="1" x14ac:dyDescent="0.3">
      <c r="B4" s="917" t="s">
        <v>0</v>
      </c>
      <c r="C4" s="918" t="s">
        <v>651</v>
      </c>
      <c r="D4" s="919" t="s">
        <v>457</v>
      </c>
      <c r="E4" s="919" t="s">
        <v>654</v>
      </c>
      <c r="F4" s="919" t="s">
        <v>458</v>
      </c>
      <c r="G4" s="919" t="s">
        <v>459</v>
      </c>
      <c r="H4" s="919" t="s">
        <v>653</v>
      </c>
      <c r="I4" s="920" t="s">
        <v>460</v>
      </c>
      <c r="J4" s="921" t="s">
        <v>736</v>
      </c>
      <c r="K4" s="921" t="s">
        <v>656</v>
      </c>
      <c r="L4" s="921" t="s">
        <v>737</v>
      </c>
      <c r="M4" s="922" t="s">
        <v>461</v>
      </c>
    </row>
    <row r="5" spans="2:13" s="848" customFormat="1" ht="30" x14ac:dyDescent="0.25">
      <c r="B5" s="911" t="s">
        <v>507</v>
      </c>
      <c r="C5" s="912" t="s">
        <v>525</v>
      </c>
      <c r="D5" s="913" t="s">
        <v>469</v>
      </c>
      <c r="E5" s="913" t="s">
        <v>464</v>
      </c>
      <c r="F5" s="914">
        <v>204000</v>
      </c>
      <c r="G5" s="914">
        <f t="shared" ref="G5:G36" si="0">ROUND(F5*0.95,-2)</f>
        <v>193800</v>
      </c>
      <c r="H5" s="914">
        <v>204000</v>
      </c>
      <c r="I5" s="915">
        <v>193800</v>
      </c>
      <c r="J5" s="915">
        <f>ROUND(I5*0.99,-2)</f>
        <v>191900</v>
      </c>
      <c r="K5" s="915" t="str">
        <f>IF(D5="I&amp;G","Yes","No")</f>
        <v>No</v>
      </c>
      <c r="L5" s="915">
        <f>IF(K5="yes",J5,0)</f>
        <v>0</v>
      </c>
      <c r="M5" s="916" t="s">
        <v>488</v>
      </c>
    </row>
    <row r="6" spans="2:13" s="848" customFormat="1" ht="45" x14ac:dyDescent="0.25">
      <c r="B6" s="853" t="s">
        <v>507</v>
      </c>
      <c r="C6" s="865" t="s">
        <v>513</v>
      </c>
      <c r="D6" s="849" t="s">
        <v>463</v>
      </c>
      <c r="E6" s="849" t="s">
        <v>500</v>
      </c>
      <c r="F6" s="854">
        <v>73200</v>
      </c>
      <c r="G6" s="854">
        <f t="shared" si="0"/>
        <v>69500</v>
      </c>
      <c r="H6" s="854">
        <v>200000</v>
      </c>
      <c r="I6" s="855">
        <v>69500</v>
      </c>
      <c r="J6" s="915">
        <f t="shared" ref="J6:J70" si="1">ROUND(I6*0.99,-2)</f>
        <v>68800</v>
      </c>
      <c r="K6" s="855" t="str">
        <f>IF(D6="I&amp;G","Yes","No")</f>
        <v>Yes</v>
      </c>
      <c r="L6" s="915">
        <f>IF(K6="yes",J6,0)</f>
        <v>68800</v>
      </c>
      <c r="M6" s="851" t="s">
        <v>704</v>
      </c>
    </row>
    <row r="7" spans="2:13" s="848" customFormat="1" ht="45" x14ac:dyDescent="0.25">
      <c r="B7" s="853" t="s">
        <v>507</v>
      </c>
      <c r="C7" s="865" t="s">
        <v>518</v>
      </c>
      <c r="D7" s="878" t="s">
        <v>463</v>
      </c>
      <c r="E7" s="849" t="s">
        <v>500</v>
      </c>
      <c r="F7" s="854">
        <v>209300</v>
      </c>
      <c r="G7" s="854">
        <f t="shared" si="0"/>
        <v>198800</v>
      </c>
      <c r="H7" s="854">
        <v>275580</v>
      </c>
      <c r="I7" s="855">
        <v>198800</v>
      </c>
      <c r="J7" s="915">
        <f t="shared" si="1"/>
        <v>196800</v>
      </c>
      <c r="K7" s="855" t="str">
        <f>IF(D7="I&amp;G","Yes","No")</f>
        <v>Yes</v>
      </c>
      <c r="L7" s="915">
        <f t="shared" ref="L7:L70" si="2">IF(K7="yes",J7,0)</f>
        <v>196800</v>
      </c>
      <c r="M7" s="851" t="s">
        <v>705</v>
      </c>
    </row>
    <row r="8" spans="2:13" s="848" customFormat="1" ht="45" x14ac:dyDescent="0.25">
      <c r="B8" s="853" t="s">
        <v>507</v>
      </c>
      <c r="C8" s="865" t="s">
        <v>508</v>
      </c>
      <c r="D8" s="849" t="s">
        <v>84</v>
      </c>
      <c r="E8" s="849" t="s">
        <v>464</v>
      </c>
      <c r="F8" s="854">
        <v>1957700</v>
      </c>
      <c r="G8" s="854">
        <f t="shared" si="0"/>
        <v>1859800</v>
      </c>
      <c r="H8" s="854">
        <v>1957700</v>
      </c>
      <c r="I8" s="855">
        <v>1859800</v>
      </c>
      <c r="J8" s="915">
        <f t="shared" si="1"/>
        <v>1841200</v>
      </c>
      <c r="K8" s="855" t="str">
        <f t="shared" ref="K8:K75" si="3">IF(D8="I&amp;G","Yes","No")</f>
        <v>No</v>
      </c>
      <c r="L8" s="915">
        <f t="shared" si="2"/>
        <v>0</v>
      </c>
      <c r="M8" s="851" t="s">
        <v>509</v>
      </c>
    </row>
    <row r="9" spans="2:13" s="848" customFormat="1" ht="59.25" customHeight="1" x14ac:dyDescent="0.25">
      <c r="B9" s="853" t="s">
        <v>507</v>
      </c>
      <c r="C9" s="865" t="s">
        <v>510</v>
      </c>
      <c r="D9" s="849" t="s">
        <v>84</v>
      </c>
      <c r="E9" s="849" t="s">
        <v>500</v>
      </c>
      <c r="F9" s="854">
        <v>1141200</v>
      </c>
      <c r="G9" s="854">
        <f t="shared" si="0"/>
        <v>1084100</v>
      </c>
      <c r="H9" s="854">
        <f>'DATA - RPSPs'!I6</f>
        <v>69500</v>
      </c>
      <c r="I9" s="855">
        <v>1084100</v>
      </c>
      <c r="J9" s="915">
        <f t="shared" si="1"/>
        <v>1073300</v>
      </c>
      <c r="K9" s="855" t="str">
        <f t="shared" si="3"/>
        <v>No</v>
      </c>
      <c r="L9" s="915">
        <f t="shared" si="2"/>
        <v>0</v>
      </c>
      <c r="M9" s="851" t="s">
        <v>511</v>
      </c>
    </row>
    <row r="10" spans="2:13" s="848" customFormat="1" ht="45" x14ac:dyDescent="0.25">
      <c r="B10" s="853" t="s">
        <v>507</v>
      </c>
      <c r="C10" s="865" t="s">
        <v>512</v>
      </c>
      <c r="D10" s="849" t="s">
        <v>84</v>
      </c>
      <c r="E10" s="849" t="s">
        <v>500</v>
      </c>
      <c r="F10" s="854">
        <v>830200</v>
      </c>
      <c r="G10" s="854">
        <f t="shared" si="0"/>
        <v>788700</v>
      </c>
      <c r="H10" s="854">
        <v>1030200</v>
      </c>
      <c r="I10" s="855">
        <v>788700</v>
      </c>
      <c r="J10" s="915">
        <f t="shared" si="1"/>
        <v>780800</v>
      </c>
      <c r="K10" s="855" t="str">
        <f t="shared" si="3"/>
        <v>No</v>
      </c>
      <c r="L10" s="915">
        <f t="shared" si="2"/>
        <v>0</v>
      </c>
      <c r="M10" s="851" t="s">
        <v>673</v>
      </c>
    </row>
    <row r="11" spans="2:13" s="848" customFormat="1" ht="60" x14ac:dyDescent="0.25">
      <c r="B11" s="853" t="s">
        <v>507</v>
      </c>
      <c r="C11" s="865" t="s">
        <v>514</v>
      </c>
      <c r="D11" s="849" t="s">
        <v>84</v>
      </c>
      <c r="E11" s="849" t="s">
        <v>500</v>
      </c>
      <c r="F11" s="854">
        <v>546000</v>
      </c>
      <c r="G11" s="854">
        <f t="shared" si="0"/>
        <v>518700</v>
      </c>
      <c r="H11" s="854">
        <v>565921</v>
      </c>
      <c r="I11" s="855">
        <v>518700</v>
      </c>
      <c r="J11" s="915">
        <f t="shared" si="1"/>
        <v>513500</v>
      </c>
      <c r="K11" s="855" t="str">
        <f t="shared" si="3"/>
        <v>No</v>
      </c>
      <c r="L11" s="915">
        <f t="shared" si="2"/>
        <v>0</v>
      </c>
      <c r="M11" s="851" t="s">
        <v>515</v>
      </c>
    </row>
    <row r="12" spans="2:13" s="848" customFormat="1" ht="30" x14ac:dyDescent="0.25">
      <c r="B12" s="853" t="s">
        <v>507</v>
      </c>
      <c r="C12" s="865" t="s">
        <v>516</v>
      </c>
      <c r="D12" s="849" t="s">
        <v>84</v>
      </c>
      <c r="E12" s="849" t="s">
        <v>464</v>
      </c>
      <c r="F12" s="854">
        <v>377900</v>
      </c>
      <c r="G12" s="854">
        <f t="shared" si="0"/>
        <v>359000</v>
      </c>
      <c r="H12" s="854">
        <v>377900</v>
      </c>
      <c r="I12" s="855">
        <v>359000</v>
      </c>
      <c r="J12" s="915">
        <f t="shared" si="1"/>
        <v>355400</v>
      </c>
      <c r="K12" s="855" t="str">
        <f t="shared" si="3"/>
        <v>No</v>
      </c>
      <c r="L12" s="915">
        <f t="shared" si="2"/>
        <v>0</v>
      </c>
      <c r="M12" s="851" t="s">
        <v>517</v>
      </c>
    </row>
    <row r="13" spans="2:13" s="848" customFormat="1" ht="60" x14ac:dyDescent="0.25">
      <c r="B13" s="853" t="s">
        <v>507</v>
      </c>
      <c r="C13" s="865" t="s">
        <v>519</v>
      </c>
      <c r="D13" s="849" t="s">
        <v>84</v>
      </c>
      <c r="E13" s="849" t="s">
        <v>464</v>
      </c>
      <c r="F13" s="854">
        <v>841900</v>
      </c>
      <c r="G13" s="854">
        <f t="shared" si="0"/>
        <v>799800</v>
      </c>
      <c r="H13" s="854">
        <v>841900</v>
      </c>
      <c r="I13" s="855">
        <v>799800</v>
      </c>
      <c r="J13" s="915">
        <f t="shared" si="1"/>
        <v>791800</v>
      </c>
      <c r="K13" s="855" t="str">
        <f t="shared" si="3"/>
        <v>No</v>
      </c>
      <c r="L13" s="915">
        <f t="shared" si="2"/>
        <v>0</v>
      </c>
      <c r="M13" s="851" t="s">
        <v>520</v>
      </c>
    </row>
    <row r="14" spans="2:13" s="848" customFormat="1" ht="105" x14ac:dyDescent="0.25">
      <c r="B14" s="853" t="s">
        <v>507</v>
      </c>
      <c r="C14" s="865" t="s">
        <v>521</v>
      </c>
      <c r="D14" s="849" t="s">
        <v>522</v>
      </c>
      <c r="E14" s="849" t="s">
        <v>464</v>
      </c>
      <c r="F14" s="854">
        <v>4134700</v>
      </c>
      <c r="G14" s="854">
        <f t="shared" si="0"/>
        <v>3928000</v>
      </c>
      <c r="H14" s="854">
        <v>4134700</v>
      </c>
      <c r="I14" s="855">
        <v>3928000</v>
      </c>
      <c r="J14" s="915">
        <f t="shared" si="1"/>
        <v>3888700</v>
      </c>
      <c r="K14" s="855" t="str">
        <f t="shared" si="3"/>
        <v>No</v>
      </c>
      <c r="L14" s="915">
        <f t="shared" si="2"/>
        <v>0</v>
      </c>
      <c r="M14" s="851" t="s">
        <v>706</v>
      </c>
    </row>
    <row r="15" spans="2:13" s="848" customFormat="1" ht="30" x14ac:dyDescent="0.25">
      <c r="B15" s="853" t="s">
        <v>507</v>
      </c>
      <c r="C15" s="865" t="s">
        <v>523</v>
      </c>
      <c r="D15" s="849" t="s">
        <v>522</v>
      </c>
      <c r="E15" s="849" t="s">
        <v>464</v>
      </c>
      <c r="F15" s="854">
        <v>331800</v>
      </c>
      <c r="G15" s="854">
        <f t="shared" si="0"/>
        <v>315200</v>
      </c>
      <c r="H15" s="854">
        <v>331800</v>
      </c>
      <c r="I15" s="855">
        <v>315200</v>
      </c>
      <c r="J15" s="915">
        <v>312100</v>
      </c>
      <c r="K15" s="855" t="str">
        <f t="shared" si="3"/>
        <v>No</v>
      </c>
      <c r="L15" s="915">
        <f t="shared" si="2"/>
        <v>0</v>
      </c>
      <c r="M15" s="851" t="s">
        <v>524</v>
      </c>
    </row>
    <row r="16" spans="2:13" s="848" customFormat="1" x14ac:dyDescent="0.25">
      <c r="B16" s="866" t="s">
        <v>658</v>
      </c>
      <c r="C16" s="867"/>
      <c r="D16" s="868"/>
      <c r="E16" s="868"/>
      <c r="F16" s="869"/>
      <c r="G16" s="869"/>
      <c r="H16" s="869"/>
      <c r="I16" s="870"/>
      <c r="J16" s="870"/>
      <c r="K16" s="870"/>
      <c r="L16" s="870">
        <f>SUM(L5:L15)</f>
        <v>265600</v>
      </c>
      <c r="M16" s="871"/>
    </row>
    <row r="17" spans="2:13" s="848" customFormat="1" x14ac:dyDescent="0.25">
      <c r="B17" s="853" t="s">
        <v>38</v>
      </c>
      <c r="C17" s="865" t="s">
        <v>469</v>
      </c>
      <c r="D17" s="849" t="s">
        <v>469</v>
      </c>
      <c r="E17" s="849" t="s">
        <v>464</v>
      </c>
      <c r="F17" s="854">
        <v>3314800</v>
      </c>
      <c r="G17" s="854">
        <f t="shared" si="0"/>
        <v>3149100</v>
      </c>
      <c r="H17" s="854">
        <v>3314800</v>
      </c>
      <c r="I17" s="855">
        <v>3149100</v>
      </c>
      <c r="J17" s="855">
        <f t="shared" si="1"/>
        <v>3117600</v>
      </c>
      <c r="K17" s="855" t="str">
        <f t="shared" si="3"/>
        <v>No</v>
      </c>
      <c r="L17" s="855">
        <f t="shared" si="2"/>
        <v>0</v>
      </c>
      <c r="M17" s="851" t="s">
        <v>543</v>
      </c>
    </row>
    <row r="18" spans="2:13" s="848" customFormat="1" ht="30" x14ac:dyDescent="0.25">
      <c r="B18" s="853" t="s">
        <v>38</v>
      </c>
      <c r="C18" s="865" t="s">
        <v>550</v>
      </c>
      <c r="D18" s="849" t="s">
        <v>472</v>
      </c>
      <c r="E18" s="849" t="s">
        <v>464</v>
      </c>
      <c r="F18" s="854">
        <v>1070400</v>
      </c>
      <c r="G18" s="854">
        <f t="shared" si="0"/>
        <v>1016900</v>
      </c>
      <c r="H18" s="854">
        <v>1070400</v>
      </c>
      <c r="I18" s="855">
        <v>1016900</v>
      </c>
      <c r="J18" s="855">
        <f t="shared" si="1"/>
        <v>1006700</v>
      </c>
      <c r="K18" s="855" t="str">
        <f t="shared" si="3"/>
        <v>No</v>
      </c>
      <c r="L18" s="855">
        <f t="shared" si="2"/>
        <v>0</v>
      </c>
      <c r="M18" s="851" t="s">
        <v>707</v>
      </c>
    </row>
    <row r="19" spans="2:13" s="848" customFormat="1" ht="45" x14ac:dyDescent="0.25">
      <c r="B19" s="853" t="s">
        <v>38</v>
      </c>
      <c r="C19" s="865" t="s">
        <v>538</v>
      </c>
      <c r="D19" s="849" t="s">
        <v>463</v>
      </c>
      <c r="E19" s="849" t="s">
        <v>480</v>
      </c>
      <c r="F19" s="854">
        <v>0</v>
      </c>
      <c r="G19" s="854">
        <f t="shared" si="0"/>
        <v>0</v>
      </c>
      <c r="H19" s="854">
        <v>408650</v>
      </c>
      <c r="I19" s="855">
        <v>0</v>
      </c>
      <c r="J19" s="855">
        <f t="shared" si="1"/>
        <v>0</v>
      </c>
      <c r="K19" s="855" t="str">
        <f t="shared" si="3"/>
        <v>Yes</v>
      </c>
      <c r="L19" s="855">
        <f t="shared" si="2"/>
        <v>0</v>
      </c>
      <c r="M19" s="851" t="s">
        <v>539</v>
      </c>
    </row>
    <row r="20" spans="2:13" s="848" customFormat="1" ht="30" x14ac:dyDescent="0.25">
      <c r="B20" s="853" t="s">
        <v>38</v>
      </c>
      <c r="C20" s="865" t="s">
        <v>552</v>
      </c>
      <c r="D20" s="849" t="s">
        <v>463</v>
      </c>
      <c r="E20" s="849" t="s">
        <v>464</v>
      </c>
      <c r="F20" s="854">
        <v>291800</v>
      </c>
      <c r="G20" s="854">
        <f t="shared" si="0"/>
        <v>277200</v>
      </c>
      <c r="H20" s="854">
        <v>291800</v>
      </c>
      <c r="I20" s="855">
        <v>277200</v>
      </c>
      <c r="J20" s="855">
        <f t="shared" si="1"/>
        <v>274400</v>
      </c>
      <c r="K20" s="855" t="str">
        <f t="shared" si="3"/>
        <v>Yes</v>
      </c>
      <c r="L20" s="855">
        <f t="shared" si="2"/>
        <v>274400</v>
      </c>
      <c r="M20" s="851" t="s">
        <v>708</v>
      </c>
    </row>
    <row r="21" spans="2:13" s="848" customFormat="1" ht="45" x14ac:dyDescent="0.25">
      <c r="B21" s="853" t="s">
        <v>38</v>
      </c>
      <c r="C21" s="865" t="s">
        <v>553</v>
      </c>
      <c r="D21" s="849" t="s">
        <v>463</v>
      </c>
      <c r="E21" s="849" t="s">
        <v>464</v>
      </c>
      <c r="F21" s="854">
        <v>537900</v>
      </c>
      <c r="G21" s="854">
        <f t="shared" si="0"/>
        <v>511000</v>
      </c>
      <c r="H21" s="854">
        <v>537900</v>
      </c>
      <c r="I21" s="855">
        <v>511000</v>
      </c>
      <c r="J21" s="855">
        <f t="shared" si="1"/>
        <v>505900</v>
      </c>
      <c r="K21" s="855" t="str">
        <f t="shared" si="3"/>
        <v>Yes</v>
      </c>
      <c r="L21" s="855">
        <f t="shared" si="2"/>
        <v>505900</v>
      </c>
      <c r="M21" s="851" t="s">
        <v>709</v>
      </c>
    </row>
    <row r="22" spans="2:13" s="848" customFormat="1" ht="45" x14ac:dyDescent="0.25">
      <c r="B22" s="853" t="s">
        <v>38</v>
      </c>
      <c r="C22" s="865" t="s">
        <v>554</v>
      </c>
      <c r="D22" s="849" t="s">
        <v>463</v>
      </c>
      <c r="E22" s="849" t="s">
        <v>464</v>
      </c>
      <c r="F22" s="854">
        <v>329900</v>
      </c>
      <c r="G22" s="854">
        <f t="shared" si="0"/>
        <v>313400</v>
      </c>
      <c r="H22" s="854">
        <v>329900</v>
      </c>
      <c r="I22" s="855">
        <v>313400</v>
      </c>
      <c r="J22" s="855">
        <f t="shared" si="1"/>
        <v>310300</v>
      </c>
      <c r="K22" s="855" t="str">
        <f t="shared" si="3"/>
        <v>Yes</v>
      </c>
      <c r="L22" s="855">
        <f t="shared" si="2"/>
        <v>310300</v>
      </c>
      <c r="M22" s="851" t="s">
        <v>555</v>
      </c>
    </row>
    <row r="23" spans="2:13" s="848" customFormat="1" ht="45" x14ac:dyDescent="0.25">
      <c r="B23" s="853" t="s">
        <v>38</v>
      </c>
      <c r="C23" s="865" t="s">
        <v>556</v>
      </c>
      <c r="D23" s="849" t="s">
        <v>463</v>
      </c>
      <c r="E23" s="849" t="s">
        <v>464</v>
      </c>
      <c r="F23" s="854">
        <v>744500</v>
      </c>
      <c r="G23" s="854">
        <f t="shared" si="0"/>
        <v>707300</v>
      </c>
      <c r="H23" s="854">
        <v>744500</v>
      </c>
      <c r="I23" s="855">
        <v>707300</v>
      </c>
      <c r="J23" s="855">
        <f t="shared" si="1"/>
        <v>700200</v>
      </c>
      <c r="K23" s="855" t="str">
        <f t="shared" si="3"/>
        <v>Yes</v>
      </c>
      <c r="L23" s="855">
        <f t="shared" si="2"/>
        <v>700200</v>
      </c>
      <c r="M23" s="851" t="s">
        <v>557</v>
      </c>
    </row>
    <row r="24" spans="2:13" s="848" customFormat="1" ht="75" x14ac:dyDescent="0.25">
      <c r="B24" s="853" t="s">
        <v>38</v>
      </c>
      <c r="C24" s="865" t="s">
        <v>558</v>
      </c>
      <c r="D24" s="849" t="s">
        <v>463</v>
      </c>
      <c r="E24" s="849" t="s">
        <v>464</v>
      </c>
      <c r="F24" s="854">
        <v>684700</v>
      </c>
      <c r="G24" s="854">
        <f t="shared" si="0"/>
        <v>650500</v>
      </c>
      <c r="H24" s="854">
        <v>684700</v>
      </c>
      <c r="I24" s="855">
        <v>650500</v>
      </c>
      <c r="J24" s="855">
        <f t="shared" si="1"/>
        <v>644000</v>
      </c>
      <c r="K24" s="855" t="str">
        <f t="shared" si="3"/>
        <v>Yes</v>
      </c>
      <c r="L24" s="855">
        <f t="shared" si="2"/>
        <v>644000</v>
      </c>
      <c r="M24" s="851" t="s">
        <v>559</v>
      </c>
    </row>
    <row r="25" spans="2:13" s="848" customFormat="1" ht="30" x14ac:dyDescent="0.25">
      <c r="B25" s="853" t="s">
        <v>38</v>
      </c>
      <c r="C25" s="865" t="s">
        <v>560</v>
      </c>
      <c r="D25" s="849" t="s">
        <v>463</v>
      </c>
      <c r="E25" s="849" t="s">
        <v>464</v>
      </c>
      <c r="F25" s="854">
        <v>97300</v>
      </c>
      <c r="G25" s="854">
        <f t="shared" si="0"/>
        <v>92400</v>
      </c>
      <c r="H25" s="854">
        <v>97300</v>
      </c>
      <c r="I25" s="855">
        <v>92400</v>
      </c>
      <c r="J25" s="855">
        <f t="shared" si="1"/>
        <v>91500</v>
      </c>
      <c r="K25" s="855" t="str">
        <f t="shared" si="3"/>
        <v>Yes</v>
      </c>
      <c r="L25" s="855">
        <f t="shared" si="2"/>
        <v>91500</v>
      </c>
      <c r="M25" s="851" t="s">
        <v>708</v>
      </c>
    </row>
    <row r="26" spans="2:13" s="848" customFormat="1" ht="30" x14ac:dyDescent="0.25">
      <c r="B26" s="853" t="s">
        <v>38</v>
      </c>
      <c r="C26" s="865" t="s">
        <v>561</v>
      </c>
      <c r="D26" s="849" t="s">
        <v>463</v>
      </c>
      <c r="E26" s="849" t="s">
        <v>464</v>
      </c>
      <c r="F26" s="854">
        <v>147400</v>
      </c>
      <c r="G26" s="854">
        <f t="shared" si="0"/>
        <v>140000</v>
      </c>
      <c r="H26" s="854">
        <v>147400</v>
      </c>
      <c r="I26" s="855">
        <v>140000</v>
      </c>
      <c r="J26" s="855">
        <f t="shared" si="1"/>
        <v>138600</v>
      </c>
      <c r="K26" s="855" t="str">
        <f t="shared" si="3"/>
        <v>Yes</v>
      </c>
      <c r="L26" s="855">
        <f t="shared" si="2"/>
        <v>138600</v>
      </c>
      <c r="M26" s="851" t="s">
        <v>562</v>
      </c>
    </row>
    <row r="27" spans="2:13" s="848" customFormat="1" ht="60" x14ac:dyDescent="0.25">
      <c r="B27" s="853" t="s">
        <v>38</v>
      </c>
      <c r="C27" s="865" t="s">
        <v>536</v>
      </c>
      <c r="D27" s="849" t="s">
        <v>475</v>
      </c>
      <c r="E27" s="849" t="s">
        <v>480</v>
      </c>
      <c r="F27" s="854"/>
      <c r="G27" s="854">
        <f t="shared" si="0"/>
        <v>0</v>
      </c>
      <c r="H27" s="854">
        <v>359000</v>
      </c>
      <c r="I27" s="855">
        <v>0</v>
      </c>
      <c r="J27" s="855">
        <f t="shared" si="1"/>
        <v>0</v>
      </c>
      <c r="K27" s="855" t="str">
        <f t="shared" si="3"/>
        <v>No</v>
      </c>
      <c r="L27" s="855">
        <f t="shared" si="2"/>
        <v>0</v>
      </c>
      <c r="M27" s="851" t="s">
        <v>537</v>
      </c>
    </row>
    <row r="28" spans="2:13" s="848" customFormat="1" ht="75" x14ac:dyDescent="0.25">
      <c r="B28" s="853" t="s">
        <v>38</v>
      </c>
      <c r="C28" s="865" t="s">
        <v>551</v>
      </c>
      <c r="D28" s="849" t="s">
        <v>463</v>
      </c>
      <c r="E28" s="849" t="s">
        <v>464</v>
      </c>
      <c r="F28" s="854">
        <v>321500</v>
      </c>
      <c r="G28" s="854">
        <f t="shared" si="0"/>
        <v>305400</v>
      </c>
      <c r="H28" s="854">
        <v>321500</v>
      </c>
      <c r="I28" s="855">
        <v>305400</v>
      </c>
      <c r="J28" s="855">
        <v>302400</v>
      </c>
      <c r="K28" s="855" t="str">
        <f t="shared" si="3"/>
        <v>Yes</v>
      </c>
      <c r="L28" s="855">
        <f t="shared" si="2"/>
        <v>302400</v>
      </c>
      <c r="M28" s="851" t="s">
        <v>710</v>
      </c>
    </row>
    <row r="29" spans="2:13" s="848" customFormat="1" ht="60" x14ac:dyDescent="0.25">
      <c r="B29" s="853" t="s">
        <v>38</v>
      </c>
      <c r="C29" s="865" t="s">
        <v>534</v>
      </c>
      <c r="D29" s="849" t="s">
        <v>84</v>
      </c>
      <c r="E29" s="849" t="s">
        <v>480</v>
      </c>
      <c r="F29" s="854"/>
      <c r="G29" s="854">
        <f t="shared" si="0"/>
        <v>0</v>
      </c>
      <c r="H29" s="854">
        <v>273400</v>
      </c>
      <c r="I29" s="855">
        <v>0</v>
      </c>
      <c r="J29" s="855">
        <f t="shared" si="1"/>
        <v>0</v>
      </c>
      <c r="K29" s="855" t="str">
        <f t="shared" si="3"/>
        <v>No</v>
      </c>
      <c r="L29" s="855">
        <f t="shared" si="2"/>
        <v>0</v>
      </c>
      <c r="M29" s="851" t="s">
        <v>535</v>
      </c>
    </row>
    <row r="30" spans="2:13" s="848" customFormat="1" ht="48.75" customHeight="1" x14ac:dyDescent="0.25">
      <c r="B30" s="853" t="s">
        <v>38</v>
      </c>
      <c r="C30" s="865" t="s">
        <v>540</v>
      </c>
      <c r="D30" s="849" t="s">
        <v>84</v>
      </c>
      <c r="E30" s="849" t="s">
        <v>480</v>
      </c>
      <c r="F30" s="854"/>
      <c r="G30" s="854">
        <f t="shared" si="0"/>
        <v>0</v>
      </c>
      <c r="H30" s="854">
        <v>250000</v>
      </c>
      <c r="I30" s="855">
        <v>0</v>
      </c>
      <c r="J30" s="855">
        <f t="shared" si="1"/>
        <v>0</v>
      </c>
      <c r="K30" s="855" t="str">
        <f t="shared" si="3"/>
        <v>No</v>
      </c>
      <c r="L30" s="855">
        <f t="shared" si="2"/>
        <v>0</v>
      </c>
      <c r="M30" s="851" t="s">
        <v>711</v>
      </c>
    </row>
    <row r="31" spans="2:13" s="848" customFormat="1" ht="30" x14ac:dyDescent="0.25">
      <c r="B31" s="853" t="s">
        <v>38</v>
      </c>
      <c r="C31" s="865" t="s">
        <v>564</v>
      </c>
      <c r="D31" s="849" t="s">
        <v>84</v>
      </c>
      <c r="E31" s="849" t="s">
        <v>464</v>
      </c>
      <c r="F31" s="854">
        <v>50300</v>
      </c>
      <c r="G31" s="854">
        <f t="shared" si="0"/>
        <v>47800</v>
      </c>
      <c r="H31" s="854" t="s">
        <v>565</v>
      </c>
      <c r="I31" s="855" t="s">
        <v>565</v>
      </c>
      <c r="J31" s="855">
        <v>47300</v>
      </c>
      <c r="K31" s="855" t="str">
        <f t="shared" si="3"/>
        <v>No</v>
      </c>
      <c r="L31" s="855">
        <f t="shared" si="2"/>
        <v>0</v>
      </c>
      <c r="M31" s="851" t="s">
        <v>566</v>
      </c>
    </row>
    <row r="32" spans="2:13" s="848" customFormat="1" ht="85.5" customHeight="1" x14ac:dyDescent="0.25">
      <c r="B32" s="853" t="s">
        <v>38</v>
      </c>
      <c r="C32" s="865" t="s">
        <v>541</v>
      </c>
      <c r="D32" s="849" t="s">
        <v>522</v>
      </c>
      <c r="E32" s="849" t="s">
        <v>464</v>
      </c>
      <c r="F32" s="854">
        <v>604200</v>
      </c>
      <c r="G32" s="854">
        <f t="shared" si="0"/>
        <v>574000</v>
      </c>
      <c r="H32" s="854">
        <v>604200</v>
      </c>
      <c r="I32" s="855">
        <v>621800</v>
      </c>
      <c r="J32" s="855">
        <v>568300</v>
      </c>
      <c r="K32" s="855" t="str">
        <f t="shared" si="3"/>
        <v>No</v>
      </c>
      <c r="L32" s="855">
        <f t="shared" si="2"/>
        <v>0</v>
      </c>
      <c r="M32" s="851" t="s">
        <v>542</v>
      </c>
    </row>
    <row r="33" spans="2:13" s="848" customFormat="1" ht="57" customHeight="1" x14ac:dyDescent="0.25">
      <c r="B33" s="853" t="s">
        <v>38</v>
      </c>
      <c r="C33" s="865" t="s">
        <v>544</v>
      </c>
      <c r="D33" s="849" t="s">
        <v>522</v>
      </c>
      <c r="E33" s="849" t="s">
        <v>464</v>
      </c>
      <c r="F33" s="854">
        <v>11649600</v>
      </c>
      <c r="G33" s="854">
        <f t="shared" si="0"/>
        <v>11067100</v>
      </c>
      <c r="H33" s="854">
        <v>11649600</v>
      </c>
      <c r="I33" s="855">
        <v>11067100</v>
      </c>
      <c r="J33" s="855">
        <f t="shared" si="1"/>
        <v>10956400</v>
      </c>
      <c r="K33" s="855" t="str">
        <f t="shared" si="3"/>
        <v>No</v>
      </c>
      <c r="L33" s="855">
        <f t="shared" si="2"/>
        <v>0</v>
      </c>
      <c r="M33" s="851" t="s">
        <v>545</v>
      </c>
    </row>
    <row r="34" spans="2:13" s="848" customFormat="1" ht="45" x14ac:dyDescent="0.25">
      <c r="B34" s="853" t="s">
        <v>38</v>
      </c>
      <c r="C34" s="865" t="s">
        <v>546</v>
      </c>
      <c r="D34" s="849" t="s">
        <v>522</v>
      </c>
      <c r="E34" s="849" t="s">
        <v>464</v>
      </c>
      <c r="F34" s="854">
        <v>13281700</v>
      </c>
      <c r="G34" s="854">
        <f t="shared" si="0"/>
        <v>12617600</v>
      </c>
      <c r="H34" s="854">
        <v>13281700</v>
      </c>
      <c r="I34" s="855">
        <v>12617600</v>
      </c>
      <c r="J34" s="855">
        <f t="shared" si="1"/>
        <v>12491400</v>
      </c>
      <c r="K34" s="855" t="str">
        <f t="shared" si="3"/>
        <v>No</v>
      </c>
      <c r="L34" s="855">
        <f t="shared" si="2"/>
        <v>0</v>
      </c>
      <c r="M34" s="851" t="s">
        <v>547</v>
      </c>
    </row>
    <row r="35" spans="2:13" s="848" customFormat="1" ht="45" x14ac:dyDescent="0.25">
      <c r="B35" s="853" t="s">
        <v>38</v>
      </c>
      <c r="C35" s="865" t="s">
        <v>548</v>
      </c>
      <c r="D35" s="849" t="s">
        <v>522</v>
      </c>
      <c r="E35" s="849" t="s">
        <v>464</v>
      </c>
      <c r="F35" s="854">
        <v>14366800</v>
      </c>
      <c r="G35" s="854">
        <f t="shared" si="0"/>
        <v>13648500</v>
      </c>
      <c r="H35" s="854">
        <v>14366800</v>
      </c>
      <c r="I35" s="855">
        <v>13648500</v>
      </c>
      <c r="J35" s="855">
        <f t="shared" si="1"/>
        <v>13512000</v>
      </c>
      <c r="K35" s="855" t="str">
        <f t="shared" si="3"/>
        <v>No</v>
      </c>
      <c r="L35" s="855">
        <f t="shared" si="2"/>
        <v>0</v>
      </c>
      <c r="M35" s="851" t="s">
        <v>549</v>
      </c>
    </row>
    <row r="36" spans="2:13" s="848" customFormat="1" ht="45" x14ac:dyDescent="0.25">
      <c r="B36" s="853" t="s">
        <v>38</v>
      </c>
      <c r="C36" s="865" t="s">
        <v>563</v>
      </c>
      <c r="D36" s="849" t="s">
        <v>522</v>
      </c>
      <c r="E36" s="849" t="s">
        <v>464</v>
      </c>
      <c r="F36" s="854">
        <v>212500</v>
      </c>
      <c r="G36" s="854">
        <f t="shared" si="0"/>
        <v>201900</v>
      </c>
      <c r="H36" s="854">
        <v>212500</v>
      </c>
      <c r="I36" s="855">
        <v>201900</v>
      </c>
      <c r="J36" s="855">
        <f t="shared" si="1"/>
        <v>199900</v>
      </c>
      <c r="K36" s="855" t="str">
        <f t="shared" si="3"/>
        <v>No</v>
      </c>
      <c r="L36" s="855">
        <f t="shared" si="2"/>
        <v>0</v>
      </c>
      <c r="M36" s="851" t="s">
        <v>712</v>
      </c>
    </row>
    <row r="37" spans="2:13" s="848" customFormat="1" x14ac:dyDescent="0.25">
      <c r="B37" s="866" t="s">
        <v>659</v>
      </c>
      <c r="C37" s="867"/>
      <c r="D37" s="868"/>
      <c r="E37" s="868"/>
      <c r="F37" s="869"/>
      <c r="G37" s="869"/>
      <c r="H37" s="869"/>
      <c r="I37" s="870"/>
      <c r="J37" s="870"/>
      <c r="K37" s="870"/>
      <c r="L37" s="870">
        <f>SUM(L17:L36)</f>
        <v>2967300</v>
      </c>
      <c r="M37" s="871"/>
    </row>
    <row r="38" spans="2:13" s="848" customFormat="1" ht="30.75" customHeight="1" x14ac:dyDescent="0.25">
      <c r="B38" s="853" t="s">
        <v>40</v>
      </c>
      <c r="C38" s="865" t="s">
        <v>469</v>
      </c>
      <c r="D38" s="849" t="s">
        <v>469</v>
      </c>
      <c r="E38" s="849" t="s">
        <v>464</v>
      </c>
      <c r="F38" s="854">
        <v>2782900</v>
      </c>
      <c r="G38" s="854">
        <f t="shared" ref="G38:G102" si="4">ROUND(F38*0.95,-2)</f>
        <v>2643800</v>
      </c>
      <c r="H38" s="854">
        <v>2782900</v>
      </c>
      <c r="I38" s="855">
        <v>2643800</v>
      </c>
      <c r="J38" s="855">
        <v>2617300</v>
      </c>
      <c r="K38" s="855" t="str">
        <f t="shared" si="3"/>
        <v>No</v>
      </c>
      <c r="L38" s="855">
        <f t="shared" si="2"/>
        <v>0</v>
      </c>
      <c r="M38" s="851" t="s">
        <v>601</v>
      </c>
    </row>
    <row r="39" spans="2:13" s="848" customFormat="1" ht="45" x14ac:dyDescent="0.25">
      <c r="B39" s="853" t="s">
        <v>40</v>
      </c>
      <c r="C39" s="865" t="s">
        <v>602</v>
      </c>
      <c r="D39" s="849" t="s">
        <v>84</v>
      </c>
      <c r="E39" s="849" t="s">
        <v>464</v>
      </c>
      <c r="F39" s="854">
        <v>375300</v>
      </c>
      <c r="G39" s="854">
        <f t="shared" si="4"/>
        <v>356500</v>
      </c>
      <c r="H39" s="854">
        <v>375300</v>
      </c>
      <c r="I39" s="855">
        <v>356500</v>
      </c>
      <c r="J39" s="855">
        <v>353000</v>
      </c>
      <c r="K39" s="855" t="str">
        <f t="shared" si="3"/>
        <v>No</v>
      </c>
      <c r="L39" s="855">
        <f t="shared" si="2"/>
        <v>0</v>
      </c>
      <c r="M39" s="851" t="s">
        <v>603</v>
      </c>
    </row>
    <row r="40" spans="2:13" s="848" customFormat="1" ht="26.25" customHeight="1" x14ac:dyDescent="0.25">
      <c r="B40" s="853" t="s">
        <v>40</v>
      </c>
      <c r="C40" s="865" t="s">
        <v>617</v>
      </c>
      <c r="D40" s="849" t="s">
        <v>472</v>
      </c>
      <c r="E40" s="849" t="s">
        <v>464</v>
      </c>
      <c r="F40" s="854">
        <v>1148600</v>
      </c>
      <c r="G40" s="854">
        <f t="shared" ref="G40:G58" si="5">ROUND(F40*0.95,-2)</f>
        <v>1091200</v>
      </c>
      <c r="H40" s="854">
        <v>1148600</v>
      </c>
      <c r="I40" s="855">
        <v>1091200</v>
      </c>
      <c r="J40" s="855">
        <f t="shared" si="1"/>
        <v>1080300</v>
      </c>
      <c r="K40" s="855" t="str">
        <f t="shared" si="3"/>
        <v>No</v>
      </c>
      <c r="L40" s="855">
        <f t="shared" si="2"/>
        <v>0</v>
      </c>
      <c r="M40" s="851" t="s">
        <v>618</v>
      </c>
    </row>
    <row r="41" spans="2:13" s="848" customFormat="1" ht="45" x14ac:dyDescent="0.25">
      <c r="B41" s="853" t="s">
        <v>40</v>
      </c>
      <c r="C41" s="865" t="s">
        <v>606</v>
      </c>
      <c r="D41" s="849" t="s">
        <v>463</v>
      </c>
      <c r="E41" s="849" t="s">
        <v>464</v>
      </c>
      <c r="F41" s="854">
        <v>554800</v>
      </c>
      <c r="G41" s="854">
        <f t="shared" si="5"/>
        <v>527100</v>
      </c>
      <c r="H41" s="854">
        <v>554800</v>
      </c>
      <c r="I41" s="855">
        <v>527100</v>
      </c>
      <c r="J41" s="855">
        <f t="shared" si="1"/>
        <v>521800</v>
      </c>
      <c r="K41" s="855" t="str">
        <f t="shared" si="3"/>
        <v>Yes</v>
      </c>
      <c r="L41" s="855">
        <f t="shared" si="2"/>
        <v>521800</v>
      </c>
      <c r="M41" s="851" t="s">
        <v>607</v>
      </c>
    </row>
    <row r="42" spans="2:13" s="848" customFormat="1" ht="45" x14ac:dyDescent="0.25">
      <c r="B42" s="853" t="s">
        <v>40</v>
      </c>
      <c r="C42" s="865" t="s">
        <v>610</v>
      </c>
      <c r="D42" s="849" t="s">
        <v>463</v>
      </c>
      <c r="E42" s="849" t="s">
        <v>464</v>
      </c>
      <c r="F42" s="854">
        <v>187200</v>
      </c>
      <c r="G42" s="854">
        <f t="shared" si="5"/>
        <v>177800</v>
      </c>
      <c r="H42" s="854">
        <v>187200</v>
      </c>
      <c r="I42" s="855">
        <v>177800</v>
      </c>
      <c r="J42" s="855">
        <v>176100</v>
      </c>
      <c r="K42" s="855" t="str">
        <f t="shared" si="3"/>
        <v>Yes</v>
      </c>
      <c r="L42" s="855">
        <f t="shared" si="2"/>
        <v>176100</v>
      </c>
      <c r="M42" s="851" t="s">
        <v>611</v>
      </c>
    </row>
    <row r="43" spans="2:13" s="848" customFormat="1" ht="30" x14ac:dyDescent="0.25">
      <c r="B43" s="853" t="s">
        <v>40</v>
      </c>
      <c r="C43" s="865" t="s">
        <v>621</v>
      </c>
      <c r="D43" s="849" t="s">
        <v>463</v>
      </c>
      <c r="E43" s="849" t="s">
        <v>467</v>
      </c>
      <c r="F43" s="854">
        <v>548200</v>
      </c>
      <c r="G43" s="854">
        <f t="shared" si="5"/>
        <v>520800</v>
      </c>
      <c r="H43" s="854">
        <v>597468</v>
      </c>
      <c r="I43" s="855">
        <v>520800</v>
      </c>
      <c r="J43" s="855">
        <f t="shared" si="1"/>
        <v>515600</v>
      </c>
      <c r="K43" s="855" t="str">
        <f t="shared" si="3"/>
        <v>Yes</v>
      </c>
      <c r="L43" s="855">
        <f t="shared" si="2"/>
        <v>515600</v>
      </c>
      <c r="M43" s="851" t="s">
        <v>715</v>
      </c>
    </row>
    <row r="44" spans="2:13" s="848" customFormat="1" ht="30" x14ac:dyDescent="0.25">
      <c r="B44" s="853" t="s">
        <v>40</v>
      </c>
      <c r="C44" s="865" t="s">
        <v>502</v>
      </c>
      <c r="D44" s="849" t="s">
        <v>463</v>
      </c>
      <c r="E44" s="849" t="s">
        <v>464</v>
      </c>
      <c r="F44" s="854">
        <v>945800</v>
      </c>
      <c r="G44" s="854">
        <f t="shared" si="5"/>
        <v>898500</v>
      </c>
      <c r="H44" s="854">
        <v>945800</v>
      </c>
      <c r="I44" s="855">
        <v>898500</v>
      </c>
      <c r="J44" s="855">
        <f t="shared" si="1"/>
        <v>889500</v>
      </c>
      <c r="K44" s="855" t="str">
        <f t="shared" si="3"/>
        <v>Yes</v>
      </c>
      <c r="L44" s="855">
        <f t="shared" si="2"/>
        <v>889500</v>
      </c>
      <c r="M44" s="851" t="s">
        <v>713</v>
      </c>
    </row>
    <row r="45" spans="2:13" s="848" customFormat="1" x14ac:dyDescent="0.25">
      <c r="B45" s="853" t="s">
        <v>40</v>
      </c>
      <c r="C45" s="865" t="s">
        <v>630</v>
      </c>
      <c r="D45" s="849" t="s">
        <v>463</v>
      </c>
      <c r="E45" s="849" t="s">
        <v>464</v>
      </c>
      <c r="F45" s="854">
        <v>285200</v>
      </c>
      <c r="G45" s="854">
        <f t="shared" si="5"/>
        <v>270900</v>
      </c>
      <c r="H45" s="854">
        <v>285200</v>
      </c>
      <c r="I45" s="855">
        <v>270900</v>
      </c>
      <c r="J45" s="855">
        <f t="shared" si="1"/>
        <v>268200</v>
      </c>
      <c r="K45" s="855" t="str">
        <f t="shared" si="3"/>
        <v>Yes</v>
      </c>
      <c r="L45" s="855">
        <f t="shared" si="2"/>
        <v>268200</v>
      </c>
      <c r="M45" s="851" t="s">
        <v>714</v>
      </c>
    </row>
    <row r="46" spans="2:13" s="848" customFormat="1" ht="135" x14ac:dyDescent="0.25">
      <c r="B46" s="853" t="s">
        <v>40</v>
      </c>
      <c r="C46" s="865" t="s">
        <v>604</v>
      </c>
      <c r="D46" s="849" t="s">
        <v>84</v>
      </c>
      <c r="E46" s="849" t="s">
        <v>467</v>
      </c>
      <c r="F46" s="854">
        <v>73200</v>
      </c>
      <c r="G46" s="854">
        <f t="shared" si="5"/>
        <v>69500</v>
      </c>
      <c r="H46" s="854">
        <v>300000</v>
      </c>
      <c r="I46" s="855">
        <v>69500</v>
      </c>
      <c r="J46" s="855">
        <f t="shared" si="1"/>
        <v>68800</v>
      </c>
      <c r="K46" s="855" t="str">
        <f t="shared" si="3"/>
        <v>No</v>
      </c>
      <c r="L46" s="855">
        <f t="shared" si="2"/>
        <v>0</v>
      </c>
      <c r="M46" s="851" t="s">
        <v>605</v>
      </c>
    </row>
    <row r="47" spans="2:13" s="848" customFormat="1" ht="45" x14ac:dyDescent="0.25">
      <c r="B47" s="853" t="s">
        <v>40</v>
      </c>
      <c r="C47" s="865" t="s">
        <v>608</v>
      </c>
      <c r="D47" s="849" t="s">
        <v>463</v>
      </c>
      <c r="E47" s="849" t="s">
        <v>464</v>
      </c>
      <c r="F47" s="854">
        <v>167700</v>
      </c>
      <c r="G47" s="854">
        <f t="shared" si="5"/>
        <v>159300</v>
      </c>
      <c r="H47" s="854">
        <v>167700</v>
      </c>
      <c r="I47" s="855">
        <v>159300</v>
      </c>
      <c r="J47" s="855">
        <f t="shared" si="1"/>
        <v>157700</v>
      </c>
      <c r="K47" s="855" t="str">
        <f t="shared" si="3"/>
        <v>Yes</v>
      </c>
      <c r="L47" s="855">
        <f t="shared" si="2"/>
        <v>157700</v>
      </c>
      <c r="M47" s="851" t="s">
        <v>609</v>
      </c>
    </row>
    <row r="48" spans="2:13" s="848" customFormat="1" ht="45" x14ac:dyDescent="0.25">
      <c r="B48" s="853" t="s">
        <v>40</v>
      </c>
      <c r="C48" s="865" t="s">
        <v>612</v>
      </c>
      <c r="D48" s="849" t="s">
        <v>84</v>
      </c>
      <c r="E48" s="849" t="s">
        <v>464</v>
      </c>
      <c r="F48" s="854">
        <v>64700</v>
      </c>
      <c r="G48" s="854">
        <f t="shared" si="5"/>
        <v>61500</v>
      </c>
      <c r="H48" s="854">
        <v>64700</v>
      </c>
      <c r="I48" s="855">
        <v>61500</v>
      </c>
      <c r="J48" s="855">
        <f t="shared" si="1"/>
        <v>60900</v>
      </c>
      <c r="K48" s="855" t="str">
        <f t="shared" si="3"/>
        <v>No</v>
      </c>
      <c r="L48" s="855">
        <f t="shared" si="2"/>
        <v>0</v>
      </c>
      <c r="M48" s="852" t="s">
        <v>613</v>
      </c>
    </row>
    <row r="49" spans="2:13" s="848" customFormat="1" ht="123.75" customHeight="1" x14ac:dyDescent="0.25">
      <c r="B49" s="853" t="s">
        <v>40</v>
      </c>
      <c r="C49" s="865" t="s">
        <v>614</v>
      </c>
      <c r="D49" s="849" t="s">
        <v>463</v>
      </c>
      <c r="E49" s="849" t="s">
        <v>467</v>
      </c>
      <c r="F49" s="854">
        <v>88400</v>
      </c>
      <c r="G49" s="854">
        <f t="shared" si="5"/>
        <v>84000</v>
      </c>
      <c r="H49" s="854">
        <f>47600+55500</f>
        <v>103100</v>
      </c>
      <c r="I49" s="855">
        <v>84000</v>
      </c>
      <c r="J49" s="855">
        <v>83100</v>
      </c>
      <c r="K49" s="855" t="str">
        <f t="shared" si="3"/>
        <v>Yes</v>
      </c>
      <c r="L49" s="855">
        <f t="shared" si="2"/>
        <v>83100</v>
      </c>
      <c r="M49" s="851" t="s">
        <v>716</v>
      </c>
    </row>
    <row r="50" spans="2:13" s="848" customFormat="1" ht="135" x14ac:dyDescent="0.25">
      <c r="B50" s="853" t="s">
        <v>40</v>
      </c>
      <c r="C50" s="865" t="s">
        <v>619</v>
      </c>
      <c r="D50" s="849" t="s">
        <v>84</v>
      </c>
      <c r="E50" s="849" t="s">
        <v>464</v>
      </c>
      <c r="F50" s="854">
        <v>128600</v>
      </c>
      <c r="G50" s="854">
        <f t="shared" si="5"/>
        <v>122200</v>
      </c>
      <c r="H50" s="854">
        <v>128600</v>
      </c>
      <c r="I50" s="855">
        <v>122200</v>
      </c>
      <c r="J50" s="855">
        <v>120900</v>
      </c>
      <c r="K50" s="855" t="str">
        <f t="shared" si="3"/>
        <v>No</v>
      </c>
      <c r="L50" s="855">
        <f t="shared" si="2"/>
        <v>0</v>
      </c>
      <c r="M50" s="851" t="s">
        <v>620</v>
      </c>
    </row>
    <row r="51" spans="2:13" s="848" customFormat="1" ht="90" x14ac:dyDescent="0.25">
      <c r="B51" s="853" t="s">
        <v>40</v>
      </c>
      <c r="C51" s="865" t="s">
        <v>731</v>
      </c>
      <c r="D51" s="849" t="s">
        <v>463</v>
      </c>
      <c r="E51" s="849" t="s">
        <v>464</v>
      </c>
      <c r="F51" s="854">
        <v>46400</v>
      </c>
      <c r="G51" s="854">
        <f t="shared" si="5"/>
        <v>44100</v>
      </c>
      <c r="H51" s="854">
        <v>25000</v>
      </c>
      <c r="I51" s="855">
        <v>22700</v>
      </c>
      <c r="J51" s="855">
        <v>43600</v>
      </c>
      <c r="K51" s="855" t="str">
        <f t="shared" si="3"/>
        <v>Yes</v>
      </c>
      <c r="L51" s="855">
        <f t="shared" si="2"/>
        <v>43600</v>
      </c>
      <c r="M51" s="851" t="s">
        <v>622</v>
      </c>
    </row>
    <row r="52" spans="2:13" s="848" customFormat="1" ht="30" x14ac:dyDescent="0.25">
      <c r="B52" s="853" t="s">
        <v>40</v>
      </c>
      <c r="C52" s="865" t="s">
        <v>623</v>
      </c>
      <c r="D52" s="849" t="s">
        <v>84</v>
      </c>
      <c r="E52" s="849" t="s">
        <v>464</v>
      </c>
      <c r="F52" s="854">
        <v>46800</v>
      </c>
      <c r="G52" s="854">
        <f t="shared" si="5"/>
        <v>44500</v>
      </c>
      <c r="H52" s="854">
        <v>46800</v>
      </c>
      <c r="I52" s="855">
        <v>44500</v>
      </c>
      <c r="J52" s="855">
        <v>44000</v>
      </c>
      <c r="K52" s="855" t="str">
        <f t="shared" si="3"/>
        <v>No</v>
      </c>
      <c r="L52" s="855">
        <f t="shared" si="2"/>
        <v>0</v>
      </c>
      <c r="M52" s="851" t="s">
        <v>624</v>
      </c>
    </row>
    <row r="53" spans="2:13" s="848" customFormat="1" ht="30" x14ac:dyDescent="0.25">
      <c r="B53" s="853" t="s">
        <v>40</v>
      </c>
      <c r="C53" s="865" t="s">
        <v>625</v>
      </c>
      <c r="D53" s="849" t="s">
        <v>84</v>
      </c>
      <c r="E53" s="849" t="s">
        <v>626</v>
      </c>
      <c r="F53" s="854">
        <v>1109400</v>
      </c>
      <c r="G53" s="854">
        <f t="shared" si="5"/>
        <v>1053900</v>
      </c>
      <c r="H53" s="854">
        <v>1109400</v>
      </c>
      <c r="I53" s="855">
        <v>1053900</v>
      </c>
      <c r="J53" s="855">
        <f t="shared" si="1"/>
        <v>1043400</v>
      </c>
      <c r="K53" s="855" t="str">
        <f t="shared" si="3"/>
        <v>No</v>
      </c>
      <c r="L53" s="855">
        <f t="shared" si="2"/>
        <v>0</v>
      </c>
      <c r="M53" s="851" t="s">
        <v>627</v>
      </c>
    </row>
    <row r="54" spans="2:13" s="848" customFormat="1" ht="30" x14ac:dyDescent="0.25">
      <c r="B54" s="853" t="s">
        <v>40</v>
      </c>
      <c r="C54" s="865" t="s">
        <v>628</v>
      </c>
      <c r="D54" s="849" t="s">
        <v>84</v>
      </c>
      <c r="E54" s="849" t="s">
        <v>626</v>
      </c>
      <c r="F54" s="854">
        <v>202600</v>
      </c>
      <c r="G54" s="854">
        <f t="shared" si="5"/>
        <v>192500</v>
      </c>
      <c r="H54" s="854">
        <v>202600</v>
      </c>
      <c r="I54" s="855">
        <v>192500</v>
      </c>
      <c r="J54" s="855">
        <v>190500</v>
      </c>
      <c r="K54" s="855" t="str">
        <f t="shared" si="3"/>
        <v>No</v>
      </c>
      <c r="L54" s="855">
        <f t="shared" si="2"/>
        <v>0</v>
      </c>
      <c r="M54" s="851" t="s">
        <v>629</v>
      </c>
    </row>
    <row r="55" spans="2:13" s="848" customFormat="1" ht="30" x14ac:dyDescent="0.25">
      <c r="B55" s="853" t="s">
        <v>40</v>
      </c>
      <c r="C55" s="865" t="s">
        <v>631</v>
      </c>
      <c r="D55" s="849" t="s">
        <v>84</v>
      </c>
      <c r="E55" s="849" t="s">
        <v>626</v>
      </c>
      <c r="F55" s="854">
        <v>72400</v>
      </c>
      <c r="G55" s="854">
        <f t="shared" si="5"/>
        <v>68800</v>
      </c>
      <c r="H55" s="854">
        <v>72400</v>
      </c>
      <c r="I55" s="855">
        <v>68800</v>
      </c>
      <c r="J55" s="855">
        <f t="shared" si="1"/>
        <v>68100</v>
      </c>
      <c r="K55" s="855" t="str">
        <f t="shared" si="3"/>
        <v>No</v>
      </c>
      <c r="L55" s="855">
        <f t="shared" si="2"/>
        <v>0</v>
      </c>
      <c r="M55" s="851" t="s">
        <v>717</v>
      </c>
    </row>
    <row r="56" spans="2:13" s="848" customFormat="1" ht="45" x14ac:dyDescent="0.25">
      <c r="B56" s="853" t="s">
        <v>40</v>
      </c>
      <c r="C56" s="865" t="s">
        <v>632</v>
      </c>
      <c r="D56" s="849" t="s">
        <v>84</v>
      </c>
      <c r="E56" s="849" t="s">
        <v>464</v>
      </c>
      <c r="F56" s="854">
        <v>337900</v>
      </c>
      <c r="G56" s="854">
        <f t="shared" si="5"/>
        <v>321000</v>
      </c>
      <c r="H56" s="854">
        <v>337900</v>
      </c>
      <c r="I56" s="855">
        <v>321000</v>
      </c>
      <c r="J56" s="855">
        <f t="shared" si="1"/>
        <v>317800</v>
      </c>
      <c r="K56" s="855" t="str">
        <f t="shared" si="3"/>
        <v>No</v>
      </c>
      <c r="L56" s="855">
        <f t="shared" si="2"/>
        <v>0</v>
      </c>
      <c r="M56" s="851" t="s">
        <v>633</v>
      </c>
    </row>
    <row r="57" spans="2:13" s="848" customFormat="1" ht="45" x14ac:dyDescent="0.25">
      <c r="B57" s="853" t="s">
        <v>40</v>
      </c>
      <c r="C57" s="865" t="s">
        <v>730</v>
      </c>
      <c r="D57" s="849" t="s">
        <v>463</v>
      </c>
      <c r="E57" s="849" t="s">
        <v>464</v>
      </c>
      <c r="F57" s="854">
        <v>94000</v>
      </c>
      <c r="G57" s="854">
        <f t="shared" si="5"/>
        <v>89300</v>
      </c>
      <c r="H57" s="854">
        <v>94000</v>
      </c>
      <c r="I57" s="855">
        <v>89300</v>
      </c>
      <c r="J57" s="855">
        <f t="shared" si="1"/>
        <v>88400</v>
      </c>
      <c r="K57" s="855" t="str">
        <f t="shared" si="3"/>
        <v>Yes</v>
      </c>
      <c r="L57" s="855">
        <f t="shared" si="2"/>
        <v>88400</v>
      </c>
      <c r="M57" s="851" t="s">
        <v>718</v>
      </c>
    </row>
    <row r="58" spans="2:13" s="848" customFormat="1" ht="105" x14ac:dyDescent="0.25">
      <c r="B58" s="853" t="s">
        <v>40</v>
      </c>
      <c r="C58" s="865" t="s">
        <v>615</v>
      </c>
      <c r="D58" s="849" t="s">
        <v>463</v>
      </c>
      <c r="E58" s="849" t="s">
        <v>464</v>
      </c>
      <c r="F58" s="854">
        <v>22400</v>
      </c>
      <c r="G58" s="854">
        <f t="shared" si="5"/>
        <v>21300</v>
      </c>
      <c r="H58" s="854">
        <v>22400</v>
      </c>
      <c r="I58" s="855">
        <v>21300</v>
      </c>
      <c r="J58" s="855">
        <f t="shared" si="1"/>
        <v>21100</v>
      </c>
      <c r="K58" s="855" t="str">
        <f t="shared" si="3"/>
        <v>Yes</v>
      </c>
      <c r="L58" s="855">
        <f t="shared" si="2"/>
        <v>21100</v>
      </c>
      <c r="M58" s="851" t="s">
        <v>616</v>
      </c>
    </row>
    <row r="59" spans="2:13" s="848" customFormat="1" x14ac:dyDescent="0.25">
      <c r="B59" s="866" t="s">
        <v>660</v>
      </c>
      <c r="C59" s="867"/>
      <c r="D59" s="868"/>
      <c r="E59" s="868"/>
      <c r="F59" s="869"/>
      <c r="G59" s="869"/>
      <c r="H59" s="869"/>
      <c r="I59" s="870"/>
      <c r="J59" s="870"/>
      <c r="K59" s="870"/>
      <c r="L59" s="870">
        <f>SUM(L38:L58)</f>
        <v>2765100</v>
      </c>
      <c r="M59" s="871"/>
    </row>
    <row r="60" spans="2:13" s="848" customFormat="1" ht="60" x14ac:dyDescent="0.25">
      <c r="B60" s="853" t="s">
        <v>42</v>
      </c>
      <c r="C60" s="865" t="s">
        <v>466</v>
      </c>
      <c r="D60" s="849" t="s">
        <v>463</v>
      </c>
      <c r="E60" s="849" t="s">
        <v>467</v>
      </c>
      <c r="F60" s="854">
        <v>151500</v>
      </c>
      <c r="G60" s="854">
        <f t="shared" si="4"/>
        <v>143900</v>
      </c>
      <c r="H60" s="854">
        <v>159075</v>
      </c>
      <c r="I60" s="855">
        <v>143900</v>
      </c>
      <c r="J60" s="855">
        <f t="shared" si="1"/>
        <v>142500</v>
      </c>
      <c r="K60" s="855" t="str">
        <f t="shared" si="3"/>
        <v>Yes</v>
      </c>
      <c r="L60" s="855">
        <f t="shared" si="2"/>
        <v>142500</v>
      </c>
      <c r="M60" s="851" t="s">
        <v>719</v>
      </c>
    </row>
    <row r="61" spans="2:13" s="848" customFormat="1" ht="30" x14ac:dyDescent="0.25">
      <c r="B61" s="853" t="s">
        <v>42</v>
      </c>
      <c r="C61" s="865" t="s">
        <v>469</v>
      </c>
      <c r="D61" s="849" t="s">
        <v>469</v>
      </c>
      <c r="E61" s="849" t="s">
        <v>467</v>
      </c>
      <c r="F61" s="854">
        <v>2091900</v>
      </c>
      <c r="G61" s="854">
        <f t="shared" ref="G61:G67" si="6">ROUND(F61*0.95,-2)</f>
        <v>1987300</v>
      </c>
      <c r="H61" s="854">
        <v>2196495</v>
      </c>
      <c r="I61" s="855">
        <v>1987300</v>
      </c>
      <c r="J61" s="855">
        <f t="shared" si="1"/>
        <v>1967400</v>
      </c>
      <c r="K61" s="855" t="str">
        <f t="shared" si="3"/>
        <v>No</v>
      </c>
      <c r="L61" s="855">
        <f t="shared" si="2"/>
        <v>0</v>
      </c>
      <c r="M61" s="851" t="s">
        <v>470</v>
      </c>
    </row>
    <row r="62" spans="2:13" s="848" customFormat="1" ht="30" x14ac:dyDescent="0.25">
      <c r="B62" s="853" t="s">
        <v>42</v>
      </c>
      <c r="C62" s="865" t="s">
        <v>471</v>
      </c>
      <c r="D62" s="849" t="s">
        <v>472</v>
      </c>
      <c r="E62" s="849" t="s">
        <v>467</v>
      </c>
      <c r="F62" s="854">
        <v>93400</v>
      </c>
      <c r="G62" s="854">
        <f t="shared" si="6"/>
        <v>88700</v>
      </c>
      <c r="H62" s="854">
        <v>98070</v>
      </c>
      <c r="I62" s="855">
        <v>88700</v>
      </c>
      <c r="J62" s="855">
        <f t="shared" si="1"/>
        <v>87800</v>
      </c>
      <c r="K62" s="855" t="str">
        <f t="shared" si="3"/>
        <v>No</v>
      </c>
      <c r="L62" s="855">
        <f t="shared" si="2"/>
        <v>0</v>
      </c>
      <c r="M62" s="851" t="s">
        <v>473</v>
      </c>
    </row>
    <row r="63" spans="2:13" s="848" customFormat="1" ht="45" x14ac:dyDescent="0.25">
      <c r="B63" s="853" t="s">
        <v>42</v>
      </c>
      <c r="C63" s="865" t="s">
        <v>468</v>
      </c>
      <c r="D63" s="849" t="s">
        <v>463</v>
      </c>
      <c r="E63" s="849" t="s">
        <v>467</v>
      </c>
      <c r="F63" s="854">
        <v>238800</v>
      </c>
      <c r="G63" s="854">
        <f t="shared" si="6"/>
        <v>226900</v>
      </c>
      <c r="H63" s="854">
        <v>250740</v>
      </c>
      <c r="I63" s="855">
        <v>226900</v>
      </c>
      <c r="J63" s="855">
        <f t="shared" si="1"/>
        <v>224600</v>
      </c>
      <c r="K63" s="855" t="str">
        <f t="shared" si="3"/>
        <v>Yes</v>
      </c>
      <c r="L63" s="855">
        <f t="shared" si="2"/>
        <v>224600</v>
      </c>
      <c r="M63" s="851" t="s">
        <v>720</v>
      </c>
    </row>
    <row r="64" spans="2:13" s="848" customFormat="1" ht="30" x14ac:dyDescent="0.25">
      <c r="B64" s="853" t="s">
        <v>42</v>
      </c>
      <c r="C64" s="865" t="s">
        <v>462</v>
      </c>
      <c r="D64" s="849" t="s">
        <v>463</v>
      </c>
      <c r="E64" s="849" t="s">
        <v>467</v>
      </c>
      <c r="F64" s="854">
        <v>348800</v>
      </c>
      <c r="G64" s="854">
        <f t="shared" si="6"/>
        <v>331400</v>
      </c>
      <c r="H64" s="854">
        <v>366240</v>
      </c>
      <c r="I64" s="855">
        <v>331400</v>
      </c>
      <c r="J64" s="855">
        <v>328000</v>
      </c>
      <c r="K64" s="855" t="str">
        <f t="shared" si="3"/>
        <v>Yes</v>
      </c>
      <c r="L64" s="855">
        <f t="shared" si="2"/>
        <v>328000</v>
      </c>
      <c r="M64" s="851" t="s">
        <v>728</v>
      </c>
    </row>
    <row r="65" spans="2:13" s="848" customFormat="1" ht="60" x14ac:dyDescent="0.25">
      <c r="B65" s="853" t="s">
        <v>42</v>
      </c>
      <c r="C65" s="865" t="s">
        <v>477</v>
      </c>
      <c r="D65" s="849" t="s">
        <v>463</v>
      </c>
      <c r="E65" s="849" t="s">
        <v>467</v>
      </c>
      <c r="F65" s="854">
        <v>443500</v>
      </c>
      <c r="G65" s="854">
        <f t="shared" si="6"/>
        <v>421300</v>
      </c>
      <c r="H65" s="854">
        <v>465675</v>
      </c>
      <c r="I65" s="855">
        <v>421300</v>
      </c>
      <c r="J65" s="855">
        <f t="shared" si="1"/>
        <v>417100</v>
      </c>
      <c r="K65" s="855" t="str">
        <f t="shared" si="3"/>
        <v>Yes</v>
      </c>
      <c r="L65" s="855">
        <f t="shared" si="2"/>
        <v>417100</v>
      </c>
      <c r="M65" s="851" t="s">
        <v>478</v>
      </c>
    </row>
    <row r="66" spans="2:13" s="848" customFormat="1" ht="30" x14ac:dyDescent="0.25">
      <c r="B66" s="853" t="s">
        <v>42</v>
      </c>
      <c r="C66" s="865" t="s">
        <v>479</v>
      </c>
      <c r="D66" s="849" t="s">
        <v>463</v>
      </c>
      <c r="E66" s="849" t="s">
        <v>480</v>
      </c>
      <c r="F66" s="854">
        <v>0</v>
      </c>
      <c r="G66" s="854">
        <f t="shared" si="6"/>
        <v>0</v>
      </c>
      <c r="H66" s="854">
        <v>180000</v>
      </c>
      <c r="I66" s="855">
        <v>0</v>
      </c>
      <c r="J66" s="855">
        <f t="shared" si="1"/>
        <v>0</v>
      </c>
      <c r="K66" s="855" t="str">
        <f t="shared" si="3"/>
        <v>Yes</v>
      </c>
      <c r="L66" s="855">
        <f t="shared" si="2"/>
        <v>0</v>
      </c>
      <c r="M66" s="851" t="s">
        <v>481</v>
      </c>
    </row>
    <row r="67" spans="2:13" s="848" customFormat="1" ht="30" x14ac:dyDescent="0.25">
      <c r="B67" s="853" t="s">
        <v>42</v>
      </c>
      <c r="C67" s="865" t="s">
        <v>474</v>
      </c>
      <c r="D67" s="849" t="s">
        <v>475</v>
      </c>
      <c r="E67" s="849" t="s">
        <v>467</v>
      </c>
      <c r="F67" s="854">
        <v>1085600</v>
      </c>
      <c r="G67" s="854">
        <f t="shared" si="6"/>
        <v>1031300</v>
      </c>
      <c r="H67" s="854">
        <v>1139880</v>
      </c>
      <c r="I67" s="855">
        <v>1031300</v>
      </c>
      <c r="J67" s="855">
        <f t="shared" si="1"/>
        <v>1021000</v>
      </c>
      <c r="K67" s="855" t="str">
        <f t="shared" si="3"/>
        <v>No</v>
      </c>
      <c r="L67" s="855">
        <f t="shared" si="2"/>
        <v>0</v>
      </c>
      <c r="M67" s="851" t="s">
        <v>476</v>
      </c>
    </row>
    <row r="68" spans="2:13" s="848" customFormat="1" x14ac:dyDescent="0.25">
      <c r="B68" s="866" t="s">
        <v>661</v>
      </c>
      <c r="C68" s="867"/>
      <c r="D68" s="868"/>
      <c r="E68" s="868"/>
      <c r="F68" s="869"/>
      <c r="G68" s="869"/>
      <c r="H68" s="869"/>
      <c r="I68" s="870"/>
      <c r="J68" s="870"/>
      <c r="K68" s="870"/>
      <c r="L68" s="870">
        <f>SUM(L60:L67)</f>
        <v>1112200</v>
      </c>
      <c r="M68" s="871"/>
    </row>
    <row r="69" spans="2:13" s="848" customFormat="1" ht="75" x14ac:dyDescent="0.25">
      <c r="B69" s="853" t="s">
        <v>44</v>
      </c>
      <c r="C69" s="865" t="s">
        <v>469</v>
      </c>
      <c r="D69" s="849" t="s">
        <v>469</v>
      </c>
      <c r="E69" s="849" t="s">
        <v>464</v>
      </c>
      <c r="F69" s="854">
        <v>2093200</v>
      </c>
      <c r="G69" s="854">
        <f t="shared" si="4"/>
        <v>1988500</v>
      </c>
      <c r="H69" s="854">
        <v>2093200</v>
      </c>
      <c r="I69" s="855">
        <v>1988500</v>
      </c>
      <c r="J69" s="855">
        <v>1986700</v>
      </c>
      <c r="K69" s="855" t="str">
        <f t="shared" si="3"/>
        <v>No</v>
      </c>
      <c r="L69" s="855">
        <f t="shared" si="2"/>
        <v>0</v>
      </c>
      <c r="M69" s="851" t="s">
        <v>501</v>
      </c>
    </row>
    <row r="70" spans="2:13" s="848" customFormat="1" ht="60" x14ac:dyDescent="0.25">
      <c r="B70" s="853" t="s">
        <v>44</v>
      </c>
      <c r="C70" s="865" t="s">
        <v>502</v>
      </c>
      <c r="D70" s="849" t="s">
        <v>463</v>
      </c>
      <c r="E70" s="849" t="s">
        <v>467</v>
      </c>
      <c r="F70" s="854">
        <v>546900</v>
      </c>
      <c r="G70" s="854">
        <f t="shared" ref="G70:G78" si="7">ROUND(F70*0.95,-2)</f>
        <v>519600</v>
      </c>
      <c r="H70" s="854">
        <f>181450+239365+126165</f>
        <v>546980</v>
      </c>
      <c r="I70" s="855">
        <v>519600</v>
      </c>
      <c r="J70" s="855">
        <f t="shared" si="1"/>
        <v>514400</v>
      </c>
      <c r="K70" s="855" t="str">
        <f t="shared" si="3"/>
        <v>Yes</v>
      </c>
      <c r="L70" s="855">
        <f t="shared" si="2"/>
        <v>514400</v>
      </c>
      <c r="M70" s="851" t="s">
        <v>503</v>
      </c>
    </row>
    <row r="71" spans="2:13" s="848" customFormat="1" ht="45" x14ac:dyDescent="0.25">
      <c r="B71" s="853" t="s">
        <v>44</v>
      </c>
      <c r="C71" s="865" t="s">
        <v>504</v>
      </c>
      <c r="D71" s="849" t="s">
        <v>463</v>
      </c>
      <c r="E71" s="849" t="s">
        <v>464</v>
      </c>
      <c r="F71" s="854">
        <v>225100</v>
      </c>
      <c r="G71" s="854">
        <f t="shared" si="7"/>
        <v>213800</v>
      </c>
      <c r="H71" s="854">
        <v>225100</v>
      </c>
      <c r="I71" s="855">
        <v>213800</v>
      </c>
      <c r="J71" s="855">
        <f t="shared" ref="J71:J92" si="8">ROUND(I71*0.99,-2)</f>
        <v>211700</v>
      </c>
      <c r="K71" s="855" t="str">
        <f t="shared" si="3"/>
        <v>Yes</v>
      </c>
      <c r="L71" s="855">
        <f t="shared" ref="L71:L92" si="9">IF(K71="yes",J71,0)</f>
        <v>211700</v>
      </c>
      <c r="M71" s="851" t="s">
        <v>505</v>
      </c>
    </row>
    <row r="72" spans="2:13" s="848" customFormat="1" ht="75" x14ac:dyDescent="0.25">
      <c r="B72" s="853" t="s">
        <v>44</v>
      </c>
      <c r="C72" s="865" t="s">
        <v>506</v>
      </c>
      <c r="D72" s="849" t="s">
        <v>463</v>
      </c>
      <c r="E72" s="849" t="s">
        <v>464</v>
      </c>
      <c r="F72" s="854">
        <v>308100</v>
      </c>
      <c r="G72" s="854">
        <f t="shared" si="7"/>
        <v>292700</v>
      </c>
      <c r="H72" s="854">
        <v>308100</v>
      </c>
      <c r="I72" s="855">
        <v>292700</v>
      </c>
      <c r="J72" s="855">
        <f t="shared" si="8"/>
        <v>289800</v>
      </c>
      <c r="K72" s="855" t="str">
        <f t="shared" si="3"/>
        <v>Yes</v>
      </c>
      <c r="L72" s="855">
        <f t="shared" si="9"/>
        <v>289800</v>
      </c>
      <c r="M72" s="851" t="s">
        <v>721</v>
      </c>
    </row>
    <row r="73" spans="2:13" s="848" customFormat="1" ht="45" x14ac:dyDescent="0.25">
      <c r="B73" s="853" t="s">
        <v>44</v>
      </c>
      <c r="C73" s="865" t="s">
        <v>489</v>
      </c>
      <c r="D73" s="849" t="s">
        <v>463</v>
      </c>
      <c r="E73" s="849" t="s">
        <v>464</v>
      </c>
      <c r="F73" s="854">
        <v>64300</v>
      </c>
      <c r="G73" s="854">
        <f t="shared" si="7"/>
        <v>61100</v>
      </c>
      <c r="H73" s="854">
        <v>64300</v>
      </c>
      <c r="I73" s="855">
        <v>61100</v>
      </c>
      <c r="J73" s="855">
        <f t="shared" si="8"/>
        <v>60500</v>
      </c>
      <c r="K73" s="855" t="str">
        <f t="shared" si="3"/>
        <v>Yes</v>
      </c>
      <c r="L73" s="855">
        <f t="shared" si="9"/>
        <v>60500</v>
      </c>
      <c r="M73" s="851" t="s">
        <v>465</v>
      </c>
    </row>
    <row r="74" spans="2:13" s="848" customFormat="1" x14ac:dyDescent="0.25">
      <c r="B74" s="866" t="s">
        <v>662</v>
      </c>
      <c r="C74" s="867"/>
      <c r="D74" s="868"/>
      <c r="E74" s="868"/>
      <c r="F74" s="869"/>
      <c r="G74" s="869"/>
      <c r="H74" s="869"/>
      <c r="I74" s="870"/>
      <c r="J74" s="870"/>
      <c r="K74" s="870"/>
      <c r="L74" s="870">
        <f>SUM(L69:L73)</f>
        <v>1076400</v>
      </c>
      <c r="M74" s="871"/>
    </row>
    <row r="75" spans="2:13" s="848" customFormat="1" ht="45" x14ac:dyDescent="0.25">
      <c r="B75" s="853" t="s">
        <v>46</v>
      </c>
      <c r="C75" s="865" t="s">
        <v>469</v>
      </c>
      <c r="D75" s="849" t="s">
        <v>469</v>
      </c>
      <c r="E75" s="849" t="s">
        <v>464</v>
      </c>
      <c r="F75" s="854">
        <v>262200</v>
      </c>
      <c r="G75" s="854">
        <f t="shared" si="7"/>
        <v>249100</v>
      </c>
      <c r="H75" s="854">
        <v>262200</v>
      </c>
      <c r="I75" s="855">
        <v>249100</v>
      </c>
      <c r="J75" s="855">
        <f t="shared" si="8"/>
        <v>246600</v>
      </c>
      <c r="K75" s="855" t="str">
        <f t="shared" si="3"/>
        <v>No</v>
      </c>
      <c r="L75" s="855">
        <f t="shared" si="9"/>
        <v>0</v>
      </c>
      <c r="M75" s="851" t="s">
        <v>576</v>
      </c>
    </row>
    <row r="76" spans="2:13" s="848" customFormat="1" ht="37.5" customHeight="1" x14ac:dyDescent="0.25">
      <c r="B76" s="853" t="s">
        <v>46</v>
      </c>
      <c r="C76" s="865" t="s">
        <v>489</v>
      </c>
      <c r="D76" s="849" t="s">
        <v>463</v>
      </c>
      <c r="E76" s="849" t="s">
        <v>464</v>
      </c>
      <c r="F76" s="854">
        <v>247700</v>
      </c>
      <c r="G76" s="854">
        <f t="shared" si="7"/>
        <v>235300</v>
      </c>
      <c r="H76" s="854">
        <v>247700</v>
      </c>
      <c r="I76" s="855">
        <v>235300</v>
      </c>
      <c r="J76" s="855">
        <v>233000</v>
      </c>
      <c r="K76" s="855" t="str">
        <f t="shared" ref="K76:K134" si="10">IF(D76="I&amp;G","Yes","No")</f>
        <v>Yes</v>
      </c>
      <c r="L76" s="855">
        <f t="shared" si="9"/>
        <v>233000</v>
      </c>
      <c r="M76" s="851" t="s">
        <v>722</v>
      </c>
    </row>
    <row r="77" spans="2:13" s="848" customFormat="1" ht="44.25" customHeight="1" x14ac:dyDescent="0.25">
      <c r="B77" s="853" t="s">
        <v>46</v>
      </c>
      <c r="C77" s="865" t="s">
        <v>579</v>
      </c>
      <c r="D77" s="849" t="s">
        <v>463</v>
      </c>
      <c r="E77" s="849" t="s">
        <v>464</v>
      </c>
      <c r="F77" s="854">
        <v>146000</v>
      </c>
      <c r="G77" s="854">
        <f t="shared" si="7"/>
        <v>138700</v>
      </c>
      <c r="H77" s="854">
        <v>146000</v>
      </c>
      <c r="I77" s="855">
        <v>138700</v>
      </c>
      <c r="J77" s="855">
        <f t="shared" si="8"/>
        <v>137300</v>
      </c>
      <c r="K77" s="855" t="str">
        <f t="shared" si="10"/>
        <v>Yes</v>
      </c>
      <c r="L77" s="855">
        <f t="shared" si="9"/>
        <v>137300</v>
      </c>
      <c r="M77" s="851" t="s">
        <v>580</v>
      </c>
    </row>
    <row r="78" spans="2:13" s="848" customFormat="1" ht="45" x14ac:dyDescent="0.25">
      <c r="B78" s="853" t="s">
        <v>46</v>
      </c>
      <c r="C78" s="865" t="s">
        <v>577</v>
      </c>
      <c r="D78" s="849" t="s">
        <v>463</v>
      </c>
      <c r="E78" s="849" t="s">
        <v>464</v>
      </c>
      <c r="F78" s="854">
        <v>121700</v>
      </c>
      <c r="G78" s="854">
        <f t="shared" si="7"/>
        <v>115600</v>
      </c>
      <c r="H78" s="854">
        <v>121700</v>
      </c>
      <c r="I78" s="855">
        <v>115600</v>
      </c>
      <c r="J78" s="855">
        <v>114500</v>
      </c>
      <c r="K78" s="855" t="str">
        <f t="shared" si="10"/>
        <v>Yes</v>
      </c>
      <c r="L78" s="855">
        <f t="shared" si="9"/>
        <v>114500</v>
      </c>
      <c r="M78" s="851" t="s">
        <v>578</v>
      </c>
    </row>
    <row r="79" spans="2:13" s="848" customFormat="1" x14ac:dyDescent="0.25">
      <c r="B79" s="866" t="s">
        <v>663</v>
      </c>
      <c r="C79" s="867"/>
      <c r="D79" s="868"/>
      <c r="E79" s="868"/>
      <c r="F79" s="869"/>
      <c r="G79" s="869"/>
      <c r="H79" s="869"/>
      <c r="I79" s="870"/>
      <c r="J79" s="870"/>
      <c r="K79" s="870"/>
      <c r="L79" s="870">
        <f>SUM(L75:L78)</f>
        <v>484800</v>
      </c>
      <c r="M79" s="871"/>
    </row>
    <row r="80" spans="2:13" s="848" customFormat="1" ht="45" x14ac:dyDescent="0.25">
      <c r="B80" s="853" t="s">
        <v>48</v>
      </c>
      <c r="C80" s="865" t="s">
        <v>469</v>
      </c>
      <c r="D80" s="849" t="s">
        <v>469</v>
      </c>
      <c r="E80" s="849" t="s">
        <v>467</v>
      </c>
      <c r="F80" s="854">
        <v>1852300</v>
      </c>
      <c r="G80" s="854">
        <f t="shared" ref="G80:G94" si="11">ROUND(F80*0.95,-2)</f>
        <v>1759700</v>
      </c>
      <c r="H80" s="854">
        <v>2148500</v>
      </c>
      <c r="I80" s="855">
        <v>1759700</v>
      </c>
      <c r="J80" s="855">
        <f t="shared" si="8"/>
        <v>1742100</v>
      </c>
      <c r="K80" s="855" t="str">
        <f t="shared" si="10"/>
        <v>No</v>
      </c>
      <c r="L80" s="855">
        <f t="shared" si="9"/>
        <v>0</v>
      </c>
      <c r="M80" s="851" t="s">
        <v>723</v>
      </c>
    </row>
    <row r="81" spans="2:13" s="848" customFormat="1" ht="45" x14ac:dyDescent="0.25">
      <c r="B81" s="853" t="s">
        <v>48</v>
      </c>
      <c r="C81" s="865" t="s">
        <v>638</v>
      </c>
      <c r="D81" s="849" t="s">
        <v>463</v>
      </c>
      <c r="E81" s="849" t="s">
        <v>467</v>
      </c>
      <c r="F81" s="854">
        <v>205900</v>
      </c>
      <c r="G81" s="854">
        <f t="shared" si="11"/>
        <v>195600</v>
      </c>
      <c r="H81" s="854">
        <v>275000</v>
      </c>
      <c r="I81" s="855">
        <v>195600</v>
      </c>
      <c r="J81" s="855">
        <f t="shared" si="8"/>
        <v>193600</v>
      </c>
      <c r="K81" s="855" t="str">
        <f t="shared" si="10"/>
        <v>Yes</v>
      </c>
      <c r="L81" s="855">
        <f t="shared" si="9"/>
        <v>193600</v>
      </c>
      <c r="M81" s="851" t="s">
        <v>639</v>
      </c>
    </row>
    <row r="82" spans="2:13" s="848" customFormat="1" ht="76.5" customHeight="1" x14ac:dyDescent="0.25">
      <c r="B82" s="853" t="s">
        <v>48</v>
      </c>
      <c r="C82" s="865" t="s">
        <v>642</v>
      </c>
      <c r="D82" s="849" t="s">
        <v>463</v>
      </c>
      <c r="E82" s="849" t="s">
        <v>467</v>
      </c>
      <c r="F82" s="854">
        <v>137500</v>
      </c>
      <c r="G82" s="854">
        <f t="shared" ref="G82:G88" si="12">ROUND(F82*0.95,-2)</f>
        <v>130600</v>
      </c>
      <c r="H82" s="854">
        <v>241000</v>
      </c>
      <c r="I82" s="855">
        <v>130600</v>
      </c>
      <c r="J82" s="855">
        <f t="shared" si="8"/>
        <v>129300</v>
      </c>
      <c r="K82" s="855" t="str">
        <f t="shared" si="10"/>
        <v>Yes</v>
      </c>
      <c r="L82" s="855">
        <f t="shared" si="9"/>
        <v>129300</v>
      </c>
      <c r="M82" s="851" t="s">
        <v>724</v>
      </c>
    </row>
    <row r="83" spans="2:13" s="848" customFormat="1" ht="48" customHeight="1" x14ac:dyDescent="0.25">
      <c r="B83" s="853" t="s">
        <v>48</v>
      </c>
      <c r="C83" s="865" t="s">
        <v>556</v>
      </c>
      <c r="D83" s="849" t="s">
        <v>463</v>
      </c>
      <c r="E83" s="849" t="s">
        <v>467</v>
      </c>
      <c r="F83" s="854">
        <v>860400</v>
      </c>
      <c r="G83" s="854">
        <f t="shared" si="12"/>
        <v>817400</v>
      </c>
      <c r="H83" s="854">
        <v>881900</v>
      </c>
      <c r="I83" s="855">
        <v>817400</v>
      </c>
      <c r="J83" s="855">
        <f t="shared" si="8"/>
        <v>809200</v>
      </c>
      <c r="K83" s="855" t="str">
        <f t="shared" si="10"/>
        <v>Yes</v>
      </c>
      <c r="L83" s="855">
        <f t="shared" si="9"/>
        <v>809200</v>
      </c>
      <c r="M83" s="851" t="s">
        <v>586</v>
      </c>
    </row>
    <row r="84" spans="2:13" s="848" customFormat="1" ht="105" x14ac:dyDescent="0.25">
      <c r="B84" s="853" t="s">
        <v>48</v>
      </c>
      <c r="C84" s="865" t="s">
        <v>643</v>
      </c>
      <c r="D84" s="849" t="s">
        <v>463</v>
      </c>
      <c r="E84" s="849" t="s">
        <v>467</v>
      </c>
      <c r="F84" s="854">
        <v>60800</v>
      </c>
      <c r="G84" s="854">
        <f t="shared" si="12"/>
        <v>57800</v>
      </c>
      <c r="H84" s="854">
        <v>124700</v>
      </c>
      <c r="I84" s="855">
        <v>57800</v>
      </c>
      <c r="J84" s="855">
        <f t="shared" si="8"/>
        <v>57200</v>
      </c>
      <c r="K84" s="855" t="str">
        <f t="shared" si="10"/>
        <v>Yes</v>
      </c>
      <c r="L84" s="855">
        <f t="shared" si="9"/>
        <v>57200</v>
      </c>
      <c r="M84" s="851" t="s">
        <v>644</v>
      </c>
    </row>
    <row r="85" spans="2:13" s="848" customFormat="1" ht="75" x14ac:dyDescent="0.25">
      <c r="B85" s="853" t="s">
        <v>48</v>
      </c>
      <c r="C85" s="865" t="s">
        <v>645</v>
      </c>
      <c r="D85" s="849" t="s">
        <v>463</v>
      </c>
      <c r="E85" s="849" t="s">
        <v>480</v>
      </c>
      <c r="F85" s="854">
        <v>0</v>
      </c>
      <c r="G85" s="854">
        <f t="shared" si="12"/>
        <v>0</v>
      </c>
      <c r="H85" s="854">
        <v>100000</v>
      </c>
      <c r="I85" s="855">
        <v>0</v>
      </c>
      <c r="J85" s="855">
        <f t="shared" si="8"/>
        <v>0</v>
      </c>
      <c r="K85" s="855" t="str">
        <f t="shared" si="10"/>
        <v>Yes</v>
      </c>
      <c r="L85" s="855">
        <f t="shared" si="9"/>
        <v>0</v>
      </c>
      <c r="M85" s="851" t="s">
        <v>646</v>
      </c>
    </row>
    <row r="86" spans="2:13" s="848" customFormat="1" ht="60" x14ac:dyDescent="0.25">
      <c r="B86" s="853" t="s">
        <v>48</v>
      </c>
      <c r="C86" s="865" t="s">
        <v>647</v>
      </c>
      <c r="D86" s="849" t="s">
        <v>463</v>
      </c>
      <c r="E86" s="849" t="s">
        <v>480</v>
      </c>
      <c r="F86" s="854">
        <v>0</v>
      </c>
      <c r="G86" s="854">
        <f t="shared" si="12"/>
        <v>0</v>
      </c>
      <c r="H86" s="854">
        <v>400000</v>
      </c>
      <c r="I86" s="855">
        <v>0</v>
      </c>
      <c r="J86" s="855">
        <f t="shared" si="8"/>
        <v>0</v>
      </c>
      <c r="K86" s="855" t="str">
        <f t="shared" si="10"/>
        <v>Yes</v>
      </c>
      <c r="L86" s="855">
        <f t="shared" si="9"/>
        <v>0</v>
      </c>
      <c r="M86" s="851" t="s">
        <v>648</v>
      </c>
    </row>
    <row r="87" spans="2:13" s="848" customFormat="1" ht="120" x14ac:dyDescent="0.25">
      <c r="B87" s="853" t="s">
        <v>48</v>
      </c>
      <c r="C87" s="865" t="s">
        <v>649</v>
      </c>
      <c r="D87" s="849" t="s">
        <v>463</v>
      </c>
      <c r="E87" s="849" t="s">
        <v>480</v>
      </c>
      <c r="F87" s="854">
        <v>0</v>
      </c>
      <c r="G87" s="854">
        <f t="shared" si="12"/>
        <v>0</v>
      </c>
      <c r="H87" s="854">
        <v>250000</v>
      </c>
      <c r="I87" s="855">
        <v>0</v>
      </c>
      <c r="J87" s="855">
        <f t="shared" si="8"/>
        <v>0</v>
      </c>
      <c r="K87" s="855" t="str">
        <f t="shared" si="10"/>
        <v>Yes</v>
      </c>
      <c r="L87" s="855">
        <f t="shared" si="9"/>
        <v>0</v>
      </c>
      <c r="M87" s="851" t="s">
        <v>650</v>
      </c>
    </row>
    <row r="88" spans="2:13" s="848" customFormat="1" ht="30" x14ac:dyDescent="0.25">
      <c r="B88" s="853" t="s">
        <v>48</v>
      </c>
      <c r="C88" s="865" t="s">
        <v>640</v>
      </c>
      <c r="D88" s="849" t="s">
        <v>475</v>
      </c>
      <c r="E88" s="849" t="s">
        <v>467</v>
      </c>
      <c r="F88" s="854">
        <v>77100</v>
      </c>
      <c r="G88" s="854">
        <f t="shared" si="12"/>
        <v>73200</v>
      </c>
      <c r="H88" s="854">
        <v>217562</v>
      </c>
      <c r="I88" s="855">
        <v>73200</v>
      </c>
      <c r="J88" s="855">
        <f t="shared" si="8"/>
        <v>72500</v>
      </c>
      <c r="K88" s="855" t="str">
        <f t="shared" si="10"/>
        <v>No</v>
      </c>
      <c r="L88" s="855">
        <f t="shared" si="9"/>
        <v>0</v>
      </c>
      <c r="M88" s="851" t="s">
        <v>641</v>
      </c>
    </row>
    <row r="89" spans="2:13" s="848" customFormat="1" x14ac:dyDescent="0.25">
      <c r="B89" s="866" t="s">
        <v>664</v>
      </c>
      <c r="C89" s="867"/>
      <c r="D89" s="868"/>
      <c r="E89" s="868"/>
      <c r="F89" s="869"/>
      <c r="G89" s="869"/>
      <c r="H89" s="869"/>
      <c r="I89" s="870"/>
      <c r="J89" s="870"/>
      <c r="K89" s="870"/>
      <c r="L89" s="870">
        <f>SUM(L80:L87)</f>
        <v>1189300</v>
      </c>
      <c r="M89" s="871"/>
    </row>
    <row r="90" spans="2:13" s="848" customFormat="1" ht="75" x14ac:dyDescent="0.25">
      <c r="B90" s="853" t="s">
        <v>482</v>
      </c>
      <c r="C90" s="865" t="s">
        <v>483</v>
      </c>
      <c r="D90" s="849" t="s">
        <v>463</v>
      </c>
      <c r="E90" s="849" t="s">
        <v>467</v>
      </c>
      <c r="F90" s="854">
        <v>58800</v>
      </c>
      <c r="G90" s="854">
        <f t="shared" si="11"/>
        <v>55900</v>
      </c>
      <c r="H90" s="854">
        <v>70400</v>
      </c>
      <c r="I90" s="855">
        <v>55900</v>
      </c>
      <c r="J90" s="855">
        <f t="shared" si="8"/>
        <v>55300</v>
      </c>
      <c r="K90" s="855" t="str">
        <f t="shared" si="10"/>
        <v>Yes</v>
      </c>
      <c r="L90" s="855">
        <f t="shared" si="9"/>
        <v>55300</v>
      </c>
      <c r="M90" s="851" t="s">
        <v>484</v>
      </c>
    </row>
    <row r="91" spans="2:13" s="848" customFormat="1" ht="58.5" customHeight="1" x14ac:dyDescent="0.25">
      <c r="B91" s="853" t="s">
        <v>482</v>
      </c>
      <c r="C91" s="865" t="s">
        <v>485</v>
      </c>
      <c r="D91" s="849" t="s">
        <v>463</v>
      </c>
      <c r="E91" s="849" t="s">
        <v>467</v>
      </c>
      <c r="F91" s="854">
        <v>72800</v>
      </c>
      <c r="G91" s="854">
        <f>ROUND(F91*0.95,-2)</f>
        <v>69200</v>
      </c>
      <c r="H91" s="854">
        <v>95000</v>
      </c>
      <c r="I91" s="855">
        <v>69200</v>
      </c>
      <c r="J91" s="855">
        <f t="shared" si="8"/>
        <v>68500</v>
      </c>
      <c r="K91" s="855" t="str">
        <f t="shared" si="10"/>
        <v>Yes</v>
      </c>
      <c r="L91" s="855">
        <f t="shared" si="9"/>
        <v>68500</v>
      </c>
      <c r="M91" s="851" t="s">
        <v>725</v>
      </c>
    </row>
    <row r="92" spans="2:13" s="848" customFormat="1" ht="71.25" customHeight="1" x14ac:dyDescent="0.25">
      <c r="B92" s="853" t="s">
        <v>482</v>
      </c>
      <c r="C92" s="865" t="s">
        <v>486</v>
      </c>
      <c r="D92" s="849" t="s">
        <v>463</v>
      </c>
      <c r="E92" s="849" t="s">
        <v>467</v>
      </c>
      <c r="F92" s="854">
        <v>60200</v>
      </c>
      <c r="G92" s="854">
        <f>ROUND(F92*0.95,-2)</f>
        <v>57200</v>
      </c>
      <c r="H92" s="854">
        <v>61900</v>
      </c>
      <c r="I92" s="855">
        <v>57200</v>
      </c>
      <c r="J92" s="855">
        <f t="shared" si="8"/>
        <v>56600</v>
      </c>
      <c r="K92" s="855" t="str">
        <f t="shared" si="10"/>
        <v>Yes</v>
      </c>
      <c r="L92" s="855">
        <f t="shared" si="9"/>
        <v>56600</v>
      </c>
      <c r="M92" s="851" t="s">
        <v>726</v>
      </c>
    </row>
    <row r="93" spans="2:13" s="848" customFormat="1" x14ac:dyDescent="0.25">
      <c r="B93" s="866" t="s">
        <v>672</v>
      </c>
      <c r="C93" s="867"/>
      <c r="D93" s="868"/>
      <c r="E93" s="868"/>
      <c r="F93" s="869"/>
      <c r="G93" s="869"/>
      <c r="H93" s="869"/>
      <c r="I93" s="870"/>
      <c r="J93" s="870"/>
      <c r="K93" s="870"/>
      <c r="L93" s="870">
        <f>SUM(L90:L92)</f>
        <v>180400</v>
      </c>
      <c r="M93" s="871"/>
    </row>
    <row r="94" spans="2:13" s="848" customFormat="1" x14ac:dyDescent="0.25">
      <c r="B94" s="866" t="s">
        <v>487</v>
      </c>
      <c r="C94" s="867" t="s">
        <v>652</v>
      </c>
      <c r="D94" s="868" t="s">
        <v>652</v>
      </c>
      <c r="E94" s="868" t="s">
        <v>652</v>
      </c>
      <c r="F94" s="869">
        <v>0</v>
      </c>
      <c r="G94" s="869">
        <f t="shared" si="11"/>
        <v>0</v>
      </c>
      <c r="H94" s="869">
        <v>0</v>
      </c>
      <c r="I94" s="870">
        <v>0</v>
      </c>
      <c r="J94" s="870"/>
      <c r="K94" s="870" t="str">
        <f t="shared" si="10"/>
        <v>No</v>
      </c>
      <c r="L94" s="870">
        <f t="shared" ref="L94:L95" si="13">IF(K94="yes",I94,0)</f>
        <v>0</v>
      </c>
      <c r="M94" s="871" t="s">
        <v>652</v>
      </c>
    </row>
    <row r="95" spans="2:13" s="848" customFormat="1" x14ac:dyDescent="0.25">
      <c r="B95" s="866" t="s">
        <v>567</v>
      </c>
      <c r="C95" s="867" t="s">
        <v>652</v>
      </c>
      <c r="D95" s="868" t="s">
        <v>652</v>
      </c>
      <c r="E95" s="868" t="s">
        <v>652</v>
      </c>
      <c r="F95" s="869">
        <v>0</v>
      </c>
      <c r="G95" s="869">
        <v>0</v>
      </c>
      <c r="H95" s="869">
        <v>0</v>
      </c>
      <c r="I95" s="870">
        <v>0</v>
      </c>
      <c r="J95" s="870"/>
      <c r="K95" s="870" t="str">
        <f t="shared" si="10"/>
        <v>No</v>
      </c>
      <c r="L95" s="870">
        <f t="shared" si="13"/>
        <v>0</v>
      </c>
      <c r="M95" s="871" t="s">
        <v>652</v>
      </c>
    </row>
    <row r="96" spans="2:13" s="848" customFormat="1" ht="45" x14ac:dyDescent="0.25">
      <c r="B96" s="853" t="s">
        <v>568</v>
      </c>
      <c r="C96" s="865" t="s">
        <v>569</v>
      </c>
      <c r="D96" s="849" t="s">
        <v>463</v>
      </c>
      <c r="E96" s="849" t="s">
        <v>464</v>
      </c>
      <c r="F96" s="854">
        <v>230300</v>
      </c>
      <c r="G96" s="854">
        <v>218800</v>
      </c>
      <c r="H96" s="854">
        <v>230300</v>
      </c>
      <c r="I96" s="855">
        <v>218800</v>
      </c>
      <c r="J96" s="855">
        <f t="shared" ref="J96:J134" si="14">ROUND(I96*0.99,-2)</f>
        <v>216600</v>
      </c>
      <c r="K96" s="855" t="str">
        <f t="shared" si="10"/>
        <v>Yes</v>
      </c>
      <c r="L96" s="855">
        <f t="shared" ref="L96:L134" si="15">IF(K96="yes",J96,0)</f>
        <v>216600</v>
      </c>
      <c r="M96" s="851" t="s">
        <v>570</v>
      </c>
    </row>
    <row r="97" spans="2:13" s="848" customFormat="1" ht="30" x14ac:dyDescent="0.25">
      <c r="B97" s="853" t="s">
        <v>568</v>
      </c>
      <c r="C97" s="865" t="s">
        <v>556</v>
      </c>
      <c r="D97" s="849" t="s">
        <v>463</v>
      </c>
      <c r="E97" s="849" t="s">
        <v>464</v>
      </c>
      <c r="F97" s="854">
        <v>115800</v>
      </c>
      <c r="G97" s="854">
        <v>110000</v>
      </c>
      <c r="H97" s="854">
        <v>115800</v>
      </c>
      <c r="I97" s="855">
        <v>110000</v>
      </c>
      <c r="J97" s="855">
        <f t="shared" si="14"/>
        <v>108900</v>
      </c>
      <c r="K97" s="855" t="str">
        <f>IF(D97="I&amp;G","Yes","No")</f>
        <v>Yes</v>
      </c>
      <c r="L97" s="855">
        <f t="shared" si="15"/>
        <v>108900</v>
      </c>
      <c r="M97" s="851" t="s">
        <v>571</v>
      </c>
    </row>
    <row r="98" spans="2:13" s="848" customFormat="1" x14ac:dyDescent="0.25">
      <c r="B98" s="866" t="s">
        <v>665</v>
      </c>
      <c r="C98" s="867"/>
      <c r="D98" s="868"/>
      <c r="E98" s="868"/>
      <c r="F98" s="869"/>
      <c r="G98" s="869"/>
      <c r="H98" s="869"/>
      <c r="I98" s="870"/>
      <c r="J98" s="870"/>
      <c r="K98" s="870"/>
      <c r="L98" s="870">
        <f>SUM(L96:L97)</f>
        <v>325500</v>
      </c>
      <c r="M98" s="871"/>
    </row>
    <row r="99" spans="2:13" s="848" customFormat="1" ht="60" x14ac:dyDescent="0.25">
      <c r="B99" s="853" t="s">
        <v>572</v>
      </c>
      <c r="C99" s="865" t="s">
        <v>573</v>
      </c>
      <c r="D99" s="849" t="s">
        <v>463</v>
      </c>
      <c r="E99" s="849" t="s">
        <v>464</v>
      </c>
      <c r="F99" s="854">
        <v>219000</v>
      </c>
      <c r="G99" s="854">
        <f t="shared" si="4"/>
        <v>208100</v>
      </c>
      <c r="H99" s="854">
        <v>219000</v>
      </c>
      <c r="I99" s="855">
        <v>208100</v>
      </c>
      <c r="J99" s="855">
        <f t="shared" si="14"/>
        <v>206000</v>
      </c>
      <c r="K99" s="855" t="str">
        <f t="shared" si="10"/>
        <v>Yes</v>
      </c>
      <c r="L99" s="855">
        <f t="shared" si="15"/>
        <v>206000</v>
      </c>
      <c r="M99" s="851" t="s">
        <v>574</v>
      </c>
    </row>
    <row r="100" spans="2:13" s="848" customFormat="1" ht="60.75" customHeight="1" x14ac:dyDescent="0.25">
      <c r="B100" s="853" t="s">
        <v>572</v>
      </c>
      <c r="C100" s="865" t="s">
        <v>556</v>
      </c>
      <c r="D100" s="849" t="s">
        <v>463</v>
      </c>
      <c r="E100" s="849" t="s">
        <v>464</v>
      </c>
      <c r="F100" s="854">
        <v>205700</v>
      </c>
      <c r="G100" s="854">
        <f t="shared" si="4"/>
        <v>195400</v>
      </c>
      <c r="H100" s="854">
        <v>205700</v>
      </c>
      <c r="I100" s="855">
        <v>195400</v>
      </c>
      <c r="J100" s="855">
        <v>193500</v>
      </c>
      <c r="K100" s="855" t="str">
        <f t="shared" si="10"/>
        <v>Yes</v>
      </c>
      <c r="L100" s="855">
        <f t="shared" si="15"/>
        <v>193500</v>
      </c>
      <c r="M100" s="851" t="s">
        <v>655</v>
      </c>
    </row>
    <row r="101" spans="2:13" s="848" customFormat="1" ht="30" x14ac:dyDescent="0.25">
      <c r="B101" s="866" t="s">
        <v>666</v>
      </c>
      <c r="C101" s="867"/>
      <c r="D101" s="868"/>
      <c r="E101" s="868"/>
      <c r="F101" s="869"/>
      <c r="G101" s="869"/>
      <c r="H101" s="869"/>
      <c r="I101" s="870"/>
      <c r="J101" s="870"/>
      <c r="K101" s="870"/>
      <c r="L101" s="870">
        <f>SUM(L99:L100)</f>
        <v>399500</v>
      </c>
      <c r="M101" s="871"/>
    </row>
    <row r="102" spans="2:13" s="848" customFormat="1" x14ac:dyDescent="0.25">
      <c r="B102" s="866" t="s">
        <v>575</v>
      </c>
      <c r="C102" s="867" t="s">
        <v>652</v>
      </c>
      <c r="D102" s="868" t="s">
        <v>652</v>
      </c>
      <c r="E102" s="868" t="s">
        <v>652</v>
      </c>
      <c r="F102" s="869">
        <v>0</v>
      </c>
      <c r="G102" s="869">
        <f t="shared" si="4"/>
        <v>0</v>
      </c>
      <c r="H102" s="869">
        <v>0</v>
      </c>
      <c r="I102" s="870">
        <v>0</v>
      </c>
      <c r="J102" s="870">
        <f t="shared" si="14"/>
        <v>0</v>
      </c>
      <c r="K102" s="870" t="str">
        <f t="shared" si="10"/>
        <v>No</v>
      </c>
      <c r="L102" s="870">
        <f t="shared" si="15"/>
        <v>0</v>
      </c>
      <c r="M102" s="871" t="s">
        <v>652</v>
      </c>
    </row>
    <row r="103" spans="2:13" s="848" customFormat="1" ht="30" x14ac:dyDescent="0.25">
      <c r="B103" s="866" t="s">
        <v>634</v>
      </c>
      <c r="C103" s="867" t="s">
        <v>489</v>
      </c>
      <c r="D103" s="868" t="s">
        <v>463</v>
      </c>
      <c r="E103" s="868" t="s">
        <v>464</v>
      </c>
      <c r="F103" s="869">
        <v>204200</v>
      </c>
      <c r="G103" s="869">
        <f t="shared" ref="G103:G107" si="16">ROUND(F103*0.95,-2)</f>
        <v>194000</v>
      </c>
      <c r="H103" s="869">
        <v>204200</v>
      </c>
      <c r="I103" s="870">
        <v>194000</v>
      </c>
      <c r="J103" s="870">
        <f t="shared" si="14"/>
        <v>192100</v>
      </c>
      <c r="K103" s="870" t="str">
        <f t="shared" si="10"/>
        <v>Yes</v>
      </c>
      <c r="L103" s="870">
        <f t="shared" si="15"/>
        <v>192100</v>
      </c>
      <c r="M103" s="871" t="s">
        <v>728</v>
      </c>
    </row>
    <row r="104" spans="2:13" s="848" customFormat="1" x14ac:dyDescent="0.25">
      <c r="B104" s="866" t="s">
        <v>635</v>
      </c>
      <c r="C104" s="867" t="s">
        <v>652</v>
      </c>
      <c r="D104" s="868" t="s">
        <v>652</v>
      </c>
      <c r="E104" s="868" t="s">
        <v>652</v>
      </c>
      <c r="F104" s="869">
        <v>0</v>
      </c>
      <c r="G104" s="869">
        <f t="shared" si="16"/>
        <v>0</v>
      </c>
      <c r="H104" s="869">
        <v>0</v>
      </c>
      <c r="I104" s="870">
        <v>0</v>
      </c>
      <c r="J104" s="870">
        <f t="shared" si="14"/>
        <v>0</v>
      </c>
      <c r="K104" s="870" t="str">
        <f t="shared" si="10"/>
        <v>No</v>
      </c>
      <c r="L104" s="870">
        <f t="shared" si="15"/>
        <v>0</v>
      </c>
      <c r="M104" s="871" t="s">
        <v>652</v>
      </c>
    </row>
    <row r="105" spans="2:13" s="848" customFormat="1" ht="30" x14ac:dyDescent="0.25">
      <c r="B105" s="866" t="s">
        <v>636</v>
      </c>
      <c r="C105" s="867" t="s">
        <v>489</v>
      </c>
      <c r="D105" s="868" t="s">
        <v>463</v>
      </c>
      <c r="E105" s="868" t="s">
        <v>464</v>
      </c>
      <c r="F105" s="869">
        <v>238000</v>
      </c>
      <c r="G105" s="869">
        <f t="shared" si="16"/>
        <v>226100</v>
      </c>
      <c r="H105" s="869">
        <v>238000</v>
      </c>
      <c r="I105" s="870">
        <v>226100</v>
      </c>
      <c r="J105" s="870">
        <f t="shared" si="14"/>
        <v>223800</v>
      </c>
      <c r="K105" s="870" t="str">
        <f t="shared" si="10"/>
        <v>Yes</v>
      </c>
      <c r="L105" s="870">
        <f t="shared" si="15"/>
        <v>223800</v>
      </c>
      <c r="M105" s="871" t="s">
        <v>728</v>
      </c>
    </row>
    <row r="106" spans="2:13" s="848" customFormat="1" ht="30" x14ac:dyDescent="0.25">
      <c r="B106" s="866" t="s">
        <v>637</v>
      </c>
      <c r="C106" s="867" t="s">
        <v>489</v>
      </c>
      <c r="D106" s="868" t="s">
        <v>463</v>
      </c>
      <c r="E106" s="868" t="s">
        <v>464</v>
      </c>
      <c r="F106" s="869">
        <v>165700</v>
      </c>
      <c r="G106" s="869">
        <f t="shared" si="16"/>
        <v>157400</v>
      </c>
      <c r="H106" s="869">
        <v>165700</v>
      </c>
      <c r="I106" s="870">
        <v>157400</v>
      </c>
      <c r="J106" s="870">
        <f t="shared" si="14"/>
        <v>155800</v>
      </c>
      <c r="K106" s="870" t="str">
        <f t="shared" si="10"/>
        <v>Yes</v>
      </c>
      <c r="L106" s="870">
        <f t="shared" si="15"/>
        <v>155800</v>
      </c>
      <c r="M106" s="871" t="s">
        <v>728</v>
      </c>
    </row>
    <row r="107" spans="2:13" s="848" customFormat="1" ht="30" x14ac:dyDescent="0.25">
      <c r="B107" s="866" t="s">
        <v>70</v>
      </c>
      <c r="C107" s="867" t="s">
        <v>462</v>
      </c>
      <c r="D107" s="868" t="s">
        <v>463</v>
      </c>
      <c r="E107" s="868" t="s">
        <v>464</v>
      </c>
      <c r="F107" s="869">
        <v>191100</v>
      </c>
      <c r="G107" s="869">
        <f t="shared" si="16"/>
        <v>181500</v>
      </c>
      <c r="H107" s="869">
        <v>191100</v>
      </c>
      <c r="I107" s="870">
        <v>181500</v>
      </c>
      <c r="J107" s="870">
        <f t="shared" si="14"/>
        <v>179700</v>
      </c>
      <c r="K107" s="870" t="str">
        <f t="shared" si="10"/>
        <v>Yes</v>
      </c>
      <c r="L107" s="870">
        <f t="shared" si="15"/>
        <v>179700</v>
      </c>
      <c r="M107" s="871" t="s">
        <v>728</v>
      </c>
    </row>
    <row r="108" spans="2:13" s="848" customFormat="1" ht="30" x14ac:dyDescent="0.25">
      <c r="B108" s="866" t="s">
        <v>72</v>
      </c>
      <c r="C108" s="867" t="s">
        <v>462</v>
      </c>
      <c r="D108" s="868" t="s">
        <v>463</v>
      </c>
      <c r="E108" s="868" t="s">
        <v>464</v>
      </c>
      <c r="F108" s="869">
        <v>290200</v>
      </c>
      <c r="G108" s="869">
        <f>ROUND(F108*0.95,-2)</f>
        <v>275700</v>
      </c>
      <c r="H108" s="869">
        <v>290200</v>
      </c>
      <c r="I108" s="870">
        <v>275700</v>
      </c>
      <c r="J108" s="870">
        <f t="shared" si="14"/>
        <v>272900</v>
      </c>
      <c r="K108" s="870" t="str">
        <f t="shared" si="10"/>
        <v>Yes</v>
      </c>
      <c r="L108" s="870">
        <f t="shared" si="15"/>
        <v>272900</v>
      </c>
      <c r="M108" s="871" t="s">
        <v>728</v>
      </c>
    </row>
    <row r="109" spans="2:13" s="848" customFormat="1" ht="30" x14ac:dyDescent="0.25">
      <c r="B109" s="853" t="s">
        <v>74</v>
      </c>
      <c r="C109" s="865" t="s">
        <v>469</v>
      </c>
      <c r="D109" s="849" t="s">
        <v>469</v>
      </c>
      <c r="E109" s="849" t="s">
        <v>467</v>
      </c>
      <c r="F109" s="854">
        <v>406600</v>
      </c>
      <c r="G109" s="854">
        <f>ROUND(F109*0.95,-2)</f>
        <v>386300</v>
      </c>
      <c r="H109" s="854">
        <v>656604</v>
      </c>
      <c r="I109" s="855">
        <v>386300</v>
      </c>
      <c r="J109" s="855">
        <f t="shared" si="14"/>
        <v>382400</v>
      </c>
      <c r="K109" s="855" t="str">
        <f t="shared" si="10"/>
        <v>No</v>
      </c>
      <c r="L109" s="855">
        <f t="shared" si="15"/>
        <v>0</v>
      </c>
      <c r="M109" s="851" t="s">
        <v>488</v>
      </c>
    </row>
    <row r="110" spans="2:13" s="848" customFormat="1" ht="60" x14ac:dyDescent="0.25">
      <c r="B110" s="853" t="s">
        <v>74</v>
      </c>
      <c r="C110" s="865" t="s">
        <v>492</v>
      </c>
      <c r="D110" s="849" t="s">
        <v>469</v>
      </c>
      <c r="E110" s="849" t="s">
        <v>480</v>
      </c>
      <c r="F110" s="854">
        <v>0</v>
      </c>
      <c r="G110" s="854">
        <f>ROUND(F110*0.95,-2)</f>
        <v>0</v>
      </c>
      <c r="H110" s="854">
        <v>6602653</v>
      </c>
      <c r="I110" s="855">
        <v>0</v>
      </c>
      <c r="J110" s="855">
        <f t="shared" si="14"/>
        <v>0</v>
      </c>
      <c r="K110" s="855" t="str">
        <f t="shared" si="10"/>
        <v>No</v>
      </c>
      <c r="L110" s="855">
        <f t="shared" si="15"/>
        <v>0</v>
      </c>
      <c r="M110" s="851" t="s">
        <v>493</v>
      </c>
    </row>
    <row r="111" spans="2:13" s="848" customFormat="1" ht="30" x14ac:dyDescent="0.25">
      <c r="B111" s="853" t="s">
        <v>74</v>
      </c>
      <c r="C111" s="865" t="s">
        <v>489</v>
      </c>
      <c r="D111" s="849" t="s">
        <v>463</v>
      </c>
      <c r="E111" s="849" t="s">
        <v>464</v>
      </c>
      <c r="F111" s="854">
        <v>283900</v>
      </c>
      <c r="G111" s="854">
        <f>ROUND(F111*0.95,-2)</f>
        <v>269700</v>
      </c>
      <c r="H111" s="854">
        <v>283500</v>
      </c>
      <c r="I111" s="855">
        <v>269700</v>
      </c>
      <c r="J111" s="855">
        <f t="shared" si="14"/>
        <v>267000</v>
      </c>
      <c r="K111" s="855" t="str">
        <f t="shared" si="10"/>
        <v>Yes</v>
      </c>
      <c r="L111" s="855">
        <f t="shared" si="15"/>
        <v>267000</v>
      </c>
      <c r="M111" s="851" t="s">
        <v>728</v>
      </c>
    </row>
    <row r="112" spans="2:13" s="848" customFormat="1" ht="30" x14ac:dyDescent="0.25">
      <c r="B112" s="853" t="s">
        <v>74</v>
      </c>
      <c r="C112" s="865" t="s">
        <v>490</v>
      </c>
      <c r="D112" s="849" t="s">
        <v>463</v>
      </c>
      <c r="E112" s="849" t="s">
        <v>464</v>
      </c>
      <c r="F112" s="854">
        <v>564200</v>
      </c>
      <c r="G112" s="854">
        <f>ROUND(F112*0.95,-2)</f>
        <v>536000</v>
      </c>
      <c r="H112" s="854">
        <v>564200</v>
      </c>
      <c r="I112" s="855">
        <v>536000</v>
      </c>
      <c r="J112" s="855">
        <f t="shared" si="14"/>
        <v>530600</v>
      </c>
      <c r="K112" s="855" t="str">
        <f t="shared" si="10"/>
        <v>Yes</v>
      </c>
      <c r="L112" s="855">
        <f t="shared" si="15"/>
        <v>530600</v>
      </c>
      <c r="M112" s="851" t="s">
        <v>491</v>
      </c>
    </row>
    <row r="113" spans="2:13" s="848" customFormat="1" x14ac:dyDescent="0.25">
      <c r="B113" s="866" t="s">
        <v>667</v>
      </c>
      <c r="C113" s="867"/>
      <c r="D113" s="868"/>
      <c r="E113" s="868"/>
      <c r="F113" s="869"/>
      <c r="G113" s="869"/>
      <c r="H113" s="869"/>
      <c r="I113" s="870"/>
      <c r="J113" s="870"/>
      <c r="K113" s="870"/>
      <c r="L113" s="870">
        <f>SUM(L109:L112)</f>
        <v>797600</v>
      </c>
      <c r="M113" s="871"/>
    </row>
    <row r="114" spans="2:13" s="848" customFormat="1" ht="45" x14ac:dyDescent="0.25">
      <c r="B114" s="853" t="s">
        <v>76</v>
      </c>
      <c r="C114" s="865" t="s">
        <v>494</v>
      </c>
      <c r="D114" s="849" t="s">
        <v>469</v>
      </c>
      <c r="E114" s="849" t="s">
        <v>464</v>
      </c>
      <c r="F114" s="854">
        <v>146400</v>
      </c>
      <c r="G114" s="854">
        <f t="shared" ref="G114:G126" si="17">ROUND(F114*0.95,-2)</f>
        <v>139100</v>
      </c>
      <c r="H114" s="854">
        <v>146400</v>
      </c>
      <c r="I114" s="855">
        <v>139100</v>
      </c>
      <c r="J114" s="855">
        <f t="shared" si="14"/>
        <v>137700</v>
      </c>
      <c r="K114" s="855" t="str">
        <f t="shared" si="10"/>
        <v>No</v>
      </c>
      <c r="L114" s="855">
        <f t="shared" si="15"/>
        <v>0</v>
      </c>
      <c r="M114" s="851" t="s">
        <v>495</v>
      </c>
    </row>
    <row r="115" spans="2:13" s="848" customFormat="1" ht="60" x14ac:dyDescent="0.25">
      <c r="B115" s="853" t="s">
        <v>76</v>
      </c>
      <c r="C115" s="865" t="s">
        <v>496</v>
      </c>
      <c r="D115" s="849" t="s">
        <v>463</v>
      </c>
      <c r="E115" s="849" t="s">
        <v>464</v>
      </c>
      <c r="F115" s="854">
        <v>120100</v>
      </c>
      <c r="G115" s="854">
        <f t="shared" si="17"/>
        <v>114100</v>
      </c>
      <c r="H115" s="854">
        <v>120100</v>
      </c>
      <c r="I115" s="855">
        <v>114100</v>
      </c>
      <c r="J115" s="855">
        <f t="shared" si="14"/>
        <v>113000</v>
      </c>
      <c r="K115" s="855" t="str">
        <f t="shared" si="10"/>
        <v>Yes</v>
      </c>
      <c r="L115" s="855">
        <f t="shared" si="15"/>
        <v>113000</v>
      </c>
      <c r="M115" s="851" t="s">
        <v>497</v>
      </c>
    </row>
    <row r="116" spans="2:13" s="848" customFormat="1" ht="45" x14ac:dyDescent="0.25">
      <c r="B116" s="853" t="s">
        <v>76</v>
      </c>
      <c r="C116" s="865" t="s">
        <v>498</v>
      </c>
      <c r="D116" s="849" t="s">
        <v>472</v>
      </c>
      <c r="E116" s="849" t="s">
        <v>480</v>
      </c>
      <c r="F116" s="854">
        <v>0</v>
      </c>
      <c r="G116" s="854">
        <f t="shared" si="17"/>
        <v>0</v>
      </c>
      <c r="H116" s="854">
        <v>65000</v>
      </c>
      <c r="I116" s="855">
        <v>0</v>
      </c>
      <c r="J116" s="855">
        <f t="shared" si="14"/>
        <v>0</v>
      </c>
      <c r="K116" s="855" t="str">
        <f t="shared" si="10"/>
        <v>No</v>
      </c>
      <c r="L116" s="855">
        <f t="shared" si="15"/>
        <v>0</v>
      </c>
      <c r="M116" s="851" t="s">
        <v>499</v>
      </c>
    </row>
    <row r="117" spans="2:13" s="848" customFormat="1" x14ac:dyDescent="0.25">
      <c r="B117" s="866" t="s">
        <v>668</v>
      </c>
      <c r="C117" s="867"/>
      <c r="D117" s="868"/>
      <c r="E117" s="868"/>
      <c r="F117" s="869"/>
      <c r="G117" s="869"/>
      <c r="H117" s="869"/>
      <c r="I117" s="870"/>
      <c r="J117" s="870"/>
      <c r="K117" s="870"/>
      <c r="L117" s="870">
        <f>SUM(L114:L116)</f>
        <v>113000</v>
      </c>
      <c r="M117" s="871"/>
    </row>
    <row r="118" spans="2:13" s="848" customFormat="1" ht="75" x14ac:dyDescent="0.25">
      <c r="B118" s="853" t="s">
        <v>78</v>
      </c>
      <c r="C118" s="865" t="s">
        <v>469</v>
      </c>
      <c r="D118" s="849" t="s">
        <v>469</v>
      </c>
      <c r="E118" s="849" t="s">
        <v>500</v>
      </c>
      <c r="F118" s="854">
        <v>471700</v>
      </c>
      <c r="G118" s="854">
        <f>ROUND(F118*0.95,-2)</f>
        <v>448100</v>
      </c>
      <c r="H118" s="854">
        <v>486200</v>
      </c>
      <c r="I118" s="855">
        <v>448100</v>
      </c>
      <c r="J118" s="855">
        <f t="shared" si="14"/>
        <v>443600</v>
      </c>
      <c r="K118" s="855" t="str">
        <f t="shared" si="10"/>
        <v>No</v>
      </c>
      <c r="L118" s="855">
        <f t="shared" si="15"/>
        <v>0</v>
      </c>
      <c r="M118" s="851" t="s">
        <v>531</v>
      </c>
    </row>
    <row r="119" spans="2:13" s="848" customFormat="1" ht="75" x14ac:dyDescent="0.25">
      <c r="B119" s="853" t="s">
        <v>78</v>
      </c>
      <c r="C119" s="865" t="s">
        <v>485</v>
      </c>
      <c r="D119" s="849" t="s">
        <v>463</v>
      </c>
      <c r="E119" s="849" t="s">
        <v>500</v>
      </c>
      <c r="F119" s="854">
        <v>300800</v>
      </c>
      <c r="G119" s="854">
        <f t="shared" si="17"/>
        <v>285800</v>
      </c>
      <c r="H119" s="854">
        <v>308200</v>
      </c>
      <c r="I119" s="855">
        <v>285800</v>
      </c>
      <c r="J119" s="855">
        <f t="shared" si="14"/>
        <v>282900</v>
      </c>
      <c r="K119" s="855" t="str">
        <f t="shared" si="10"/>
        <v>Yes</v>
      </c>
      <c r="L119" s="855">
        <f t="shared" si="15"/>
        <v>282900</v>
      </c>
      <c r="M119" s="851" t="s">
        <v>528</v>
      </c>
    </row>
    <row r="120" spans="2:13" s="848" customFormat="1" ht="60" x14ac:dyDescent="0.25">
      <c r="B120" s="853" t="s">
        <v>78</v>
      </c>
      <c r="C120" s="865" t="s">
        <v>529</v>
      </c>
      <c r="D120" s="849" t="s">
        <v>463</v>
      </c>
      <c r="E120" s="849" t="s">
        <v>500</v>
      </c>
      <c r="F120" s="854">
        <v>171900</v>
      </c>
      <c r="G120" s="854">
        <f>ROUND(F120*0.95,-2)</f>
        <v>163300</v>
      </c>
      <c r="H120" s="854">
        <v>176200</v>
      </c>
      <c r="I120" s="855">
        <v>163300</v>
      </c>
      <c r="J120" s="855">
        <f t="shared" si="14"/>
        <v>161700</v>
      </c>
      <c r="K120" s="855" t="str">
        <f t="shared" si="10"/>
        <v>Yes</v>
      </c>
      <c r="L120" s="855">
        <f t="shared" si="15"/>
        <v>161700</v>
      </c>
      <c r="M120" s="851" t="s">
        <v>530</v>
      </c>
    </row>
    <row r="121" spans="2:13" s="848" customFormat="1" ht="75" x14ac:dyDescent="0.25">
      <c r="B121" s="853" t="s">
        <v>78</v>
      </c>
      <c r="C121" s="865" t="s">
        <v>526</v>
      </c>
      <c r="D121" s="849" t="s">
        <v>463</v>
      </c>
      <c r="E121" s="849" t="s">
        <v>500</v>
      </c>
      <c r="F121" s="854">
        <v>29200</v>
      </c>
      <c r="G121" s="854">
        <f t="shared" ref="G121" si="18">ROUND(F121*0.95,-2)</f>
        <v>27700</v>
      </c>
      <c r="H121" s="854">
        <v>29900</v>
      </c>
      <c r="I121" s="855">
        <v>27700</v>
      </c>
      <c r="J121" s="855">
        <v>27500</v>
      </c>
      <c r="K121" s="855" t="str">
        <f t="shared" si="10"/>
        <v>Yes</v>
      </c>
      <c r="L121" s="855">
        <f t="shared" si="15"/>
        <v>27500</v>
      </c>
      <c r="M121" s="851" t="s">
        <v>527</v>
      </c>
    </row>
    <row r="122" spans="2:13" s="848" customFormat="1" ht="75" x14ac:dyDescent="0.25">
      <c r="B122" s="853" t="s">
        <v>78</v>
      </c>
      <c r="C122" s="865" t="s">
        <v>532</v>
      </c>
      <c r="D122" s="849" t="s">
        <v>475</v>
      </c>
      <c r="E122" s="849" t="s">
        <v>480</v>
      </c>
      <c r="F122" s="854">
        <v>0</v>
      </c>
      <c r="G122" s="854">
        <f>ROUND(F122*0.95,-2)</f>
        <v>0</v>
      </c>
      <c r="H122" s="854">
        <v>50000</v>
      </c>
      <c r="I122" s="855">
        <v>0</v>
      </c>
      <c r="J122" s="855">
        <f t="shared" si="14"/>
        <v>0</v>
      </c>
      <c r="K122" s="855" t="str">
        <f t="shared" si="10"/>
        <v>No</v>
      </c>
      <c r="L122" s="855">
        <f t="shared" si="15"/>
        <v>0</v>
      </c>
      <c r="M122" s="851" t="s">
        <v>533</v>
      </c>
    </row>
    <row r="123" spans="2:13" s="848" customFormat="1" x14ac:dyDescent="0.25">
      <c r="B123" s="866" t="s">
        <v>670</v>
      </c>
      <c r="C123" s="867"/>
      <c r="D123" s="868"/>
      <c r="E123" s="868"/>
      <c r="F123" s="869"/>
      <c r="G123" s="869"/>
      <c r="H123" s="869"/>
      <c r="I123" s="870"/>
      <c r="J123" s="870"/>
      <c r="K123" s="870"/>
      <c r="L123" s="870">
        <f>SUM(L118:L122)</f>
        <v>472100</v>
      </c>
      <c r="M123" s="871"/>
    </row>
    <row r="124" spans="2:13" s="848" customFormat="1" ht="30" x14ac:dyDescent="0.25">
      <c r="B124" s="853" t="s">
        <v>80</v>
      </c>
      <c r="C124" s="865" t="s">
        <v>595</v>
      </c>
      <c r="D124" s="849" t="s">
        <v>463</v>
      </c>
      <c r="E124" s="849" t="s">
        <v>467</v>
      </c>
      <c r="F124" s="854">
        <v>210900</v>
      </c>
      <c r="G124" s="854">
        <f t="shared" si="17"/>
        <v>200400</v>
      </c>
      <c r="H124" s="854">
        <v>350000</v>
      </c>
      <c r="I124" s="855">
        <v>200400</v>
      </c>
      <c r="J124" s="855">
        <f t="shared" si="14"/>
        <v>198400</v>
      </c>
      <c r="K124" s="855" t="str">
        <f t="shared" si="10"/>
        <v>Yes</v>
      </c>
      <c r="L124" s="855">
        <f t="shared" si="15"/>
        <v>198400</v>
      </c>
      <c r="M124" s="851" t="s">
        <v>596</v>
      </c>
    </row>
    <row r="125" spans="2:13" s="848" customFormat="1" ht="30" x14ac:dyDescent="0.25">
      <c r="B125" s="853" t="s">
        <v>80</v>
      </c>
      <c r="C125" s="865" t="s">
        <v>597</v>
      </c>
      <c r="D125" s="849" t="s">
        <v>463</v>
      </c>
      <c r="E125" s="849" t="s">
        <v>467</v>
      </c>
      <c r="F125" s="854">
        <v>163400</v>
      </c>
      <c r="G125" s="854">
        <f t="shared" si="17"/>
        <v>155200</v>
      </c>
      <c r="H125" s="854">
        <v>230000</v>
      </c>
      <c r="I125" s="855">
        <v>155200</v>
      </c>
      <c r="J125" s="855">
        <v>153700</v>
      </c>
      <c r="K125" s="855" t="str">
        <f t="shared" si="10"/>
        <v>Yes</v>
      </c>
      <c r="L125" s="855">
        <f t="shared" si="15"/>
        <v>153700</v>
      </c>
      <c r="M125" s="851" t="s">
        <v>598</v>
      </c>
    </row>
    <row r="126" spans="2:13" s="848" customFormat="1" ht="60" x14ac:dyDescent="0.25">
      <c r="B126" s="853" t="s">
        <v>80</v>
      </c>
      <c r="C126" s="865" t="s">
        <v>599</v>
      </c>
      <c r="D126" s="849" t="s">
        <v>463</v>
      </c>
      <c r="E126" s="849" t="s">
        <v>600</v>
      </c>
      <c r="F126" s="854">
        <v>0</v>
      </c>
      <c r="G126" s="854">
        <f t="shared" si="17"/>
        <v>0</v>
      </c>
      <c r="H126" s="854">
        <v>250000</v>
      </c>
      <c r="I126" s="855">
        <v>0</v>
      </c>
      <c r="J126" s="855">
        <f t="shared" si="14"/>
        <v>0</v>
      </c>
      <c r="K126" s="855" t="str">
        <f t="shared" si="10"/>
        <v>Yes</v>
      </c>
      <c r="L126" s="855">
        <f t="shared" si="15"/>
        <v>0</v>
      </c>
      <c r="M126" s="851" t="s">
        <v>729</v>
      </c>
    </row>
    <row r="127" spans="2:13" s="848" customFormat="1" x14ac:dyDescent="0.25">
      <c r="B127" s="866" t="s">
        <v>669</v>
      </c>
      <c r="C127" s="867"/>
      <c r="D127" s="868"/>
      <c r="E127" s="868"/>
      <c r="F127" s="869"/>
      <c r="G127" s="869"/>
      <c r="H127" s="869"/>
      <c r="I127" s="870"/>
      <c r="J127" s="870"/>
      <c r="K127" s="870"/>
      <c r="L127" s="870">
        <f>SUM(L124:L126)</f>
        <v>352100</v>
      </c>
      <c r="M127" s="871"/>
    </row>
    <row r="128" spans="2:13" s="848" customFormat="1" ht="45" x14ac:dyDescent="0.25">
      <c r="B128" s="853" t="s">
        <v>82</v>
      </c>
      <c r="C128" s="865" t="s">
        <v>583</v>
      </c>
      <c r="D128" s="849" t="s">
        <v>463</v>
      </c>
      <c r="E128" s="849" t="s">
        <v>467</v>
      </c>
      <c r="F128" s="854">
        <v>48800</v>
      </c>
      <c r="G128" s="854">
        <f t="shared" ref="G128:G134" si="19">ROUND(F128*0.95,-2)</f>
        <v>46400</v>
      </c>
      <c r="H128" s="854">
        <v>160000</v>
      </c>
      <c r="I128" s="855">
        <v>46400</v>
      </c>
      <c r="J128" s="855">
        <f t="shared" si="14"/>
        <v>45900</v>
      </c>
      <c r="K128" s="855" t="str">
        <f t="shared" si="10"/>
        <v>Yes</v>
      </c>
      <c r="L128" s="855">
        <f t="shared" si="15"/>
        <v>45900</v>
      </c>
      <c r="M128" s="851" t="s">
        <v>584</v>
      </c>
    </row>
    <row r="129" spans="2:13" s="848" customFormat="1" ht="30" x14ac:dyDescent="0.25">
      <c r="B129" s="853" t="s">
        <v>82</v>
      </c>
      <c r="C129" s="865" t="s">
        <v>585</v>
      </c>
      <c r="D129" s="849" t="s">
        <v>463</v>
      </c>
      <c r="E129" s="849" t="s">
        <v>467</v>
      </c>
      <c r="F129" s="854">
        <v>270000</v>
      </c>
      <c r="G129" s="854">
        <f t="shared" si="19"/>
        <v>256500</v>
      </c>
      <c r="H129" s="854">
        <v>293226.02</v>
      </c>
      <c r="I129" s="855">
        <v>256500</v>
      </c>
      <c r="J129" s="855">
        <f t="shared" si="14"/>
        <v>253900</v>
      </c>
      <c r="K129" s="855" t="str">
        <f t="shared" si="10"/>
        <v>Yes</v>
      </c>
      <c r="L129" s="855">
        <f t="shared" si="15"/>
        <v>253900</v>
      </c>
      <c r="M129" s="851" t="s">
        <v>586</v>
      </c>
    </row>
    <row r="130" spans="2:13" s="848" customFormat="1" ht="150" x14ac:dyDescent="0.25">
      <c r="B130" s="853" t="s">
        <v>82</v>
      </c>
      <c r="C130" s="865" t="s">
        <v>587</v>
      </c>
      <c r="D130" s="849" t="s">
        <v>463</v>
      </c>
      <c r="E130" s="849" t="s">
        <v>467</v>
      </c>
      <c r="F130" s="854">
        <v>97600</v>
      </c>
      <c r="G130" s="854">
        <f t="shared" si="19"/>
        <v>92700</v>
      </c>
      <c r="H130" s="854">
        <v>398000</v>
      </c>
      <c r="I130" s="855">
        <v>92700</v>
      </c>
      <c r="J130" s="855">
        <f t="shared" si="14"/>
        <v>91800</v>
      </c>
      <c r="K130" s="855" t="str">
        <f t="shared" si="10"/>
        <v>Yes</v>
      </c>
      <c r="L130" s="855">
        <f t="shared" si="15"/>
        <v>91800</v>
      </c>
      <c r="M130" s="851" t="s">
        <v>588</v>
      </c>
    </row>
    <row r="131" spans="2:13" s="848" customFormat="1" ht="90" x14ac:dyDescent="0.25">
      <c r="B131" s="853" t="s">
        <v>82</v>
      </c>
      <c r="C131" s="865" t="s">
        <v>589</v>
      </c>
      <c r="D131" s="849" t="s">
        <v>463</v>
      </c>
      <c r="E131" s="849" t="s">
        <v>480</v>
      </c>
      <c r="F131" s="854">
        <v>0</v>
      </c>
      <c r="G131" s="854">
        <f t="shared" si="19"/>
        <v>0</v>
      </c>
      <c r="H131" s="854">
        <v>241225</v>
      </c>
      <c r="I131" s="855">
        <v>0</v>
      </c>
      <c r="J131" s="855">
        <f t="shared" si="14"/>
        <v>0</v>
      </c>
      <c r="K131" s="855" t="str">
        <f t="shared" si="10"/>
        <v>Yes</v>
      </c>
      <c r="L131" s="855">
        <f t="shared" si="15"/>
        <v>0</v>
      </c>
      <c r="M131" s="851" t="s">
        <v>590</v>
      </c>
    </row>
    <row r="132" spans="2:13" s="848" customFormat="1" ht="90" x14ac:dyDescent="0.25">
      <c r="B132" s="853" t="s">
        <v>82</v>
      </c>
      <c r="C132" s="865" t="s">
        <v>591</v>
      </c>
      <c r="D132" s="849" t="s">
        <v>463</v>
      </c>
      <c r="E132" s="849" t="s">
        <v>480</v>
      </c>
      <c r="F132" s="854">
        <v>0</v>
      </c>
      <c r="G132" s="854">
        <f t="shared" si="19"/>
        <v>0</v>
      </c>
      <c r="H132" s="854">
        <v>150000</v>
      </c>
      <c r="I132" s="855">
        <v>0</v>
      </c>
      <c r="J132" s="855">
        <f t="shared" si="14"/>
        <v>0</v>
      </c>
      <c r="K132" s="855" t="str">
        <f t="shared" si="10"/>
        <v>Yes</v>
      </c>
      <c r="L132" s="855">
        <f t="shared" si="15"/>
        <v>0</v>
      </c>
      <c r="M132" s="851" t="s">
        <v>592</v>
      </c>
    </row>
    <row r="133" spans="2:13" s="848" customFormat="1" ht="75" x14ac:dyDescent="0.25">
      <c r="B133" s="853" t="s">
        <v>82</v>
      </c>
      <c r="C133" s="865" t="s">
        <v>593</v>
      </c>
      <c r="D133" s="849" t="s">
        <v>463</v>
      </c>
      <c r="E133" s="849" t="s">
        <v>480</v>
      </c>
      <c r="F133" s="854">
        <v>0</v>
      </c>
      <c r="G133" s="854">
        <f t="shared" si="19"/>
        <v>0</v>
      </c>
      <c r="H133" s="854">
        <v>178900</v>
      </c>
      <c r="I133" s="855">
        <v>0</v>
      </c>
      <c r="J133" s="855">
        <f t="shared" si="14"/>
        <v>0</v>
      </c>
      <c r="K133" s="855" t="str">
        <f t="shared" si="10"/>
        <v>Yes</v>
      </c>
      <c r="L133" s="855">
        <f t="shared" si="15"/>
        <v>0</v>
      </c>
      <c r="M133" s="851" t="s">
        <v>594</v>
      </c>
    </row>
    <row r="134" spans="2:13" s="848" customFormat="1" ht="45" x14ac:dyDescent="0.25">
      <c r="B134" s="853" t="s">
        <v>82</v>
      </c>
      <c r="C134" s="865" t="s">
        <v>581</v>
      </c>
      <c r="D134" s="849" t="s">
        <v>475</v>
      </c>
      <c r="E134" s="849" t="s">
        <v>467</v>
      </c>
      <c r="F134" s="854">
        <v>4312200</v>
      </c>
      <c r="G134" s="854">
        <f t="shared" si="19"/>
        <v>4096600</v>
      </c>
      <c r="H134" s="854">
        <v>4419700</v>
      </c>
      <c r="I134" s="855">
        <v>4096600</v>
      </c>
      <c r="J134" s="855">
        <f t="shared" si="14"/>
        <v>4055600</v>
      </c>
      <c r="K134" s="855" t="str">
        <f t="shared" si="10"/>
        <v>No</v>
      </c>
      <c r="L134" s="855">
        <f t="shared" si="15"/>
        <v>0</v>
      </c>
      <c r="M134" s="851" t="s">
        <v>582</v>
      </c>
    </row>
    <row r="135" spans="2:13" ht="15.75" thickBot="1" x14ac:dyDescent="0.3">
      <c r="B135" s="872" t="s">
        <v>671</v>
      </c>
      <c r="C135" s="873"/>
      <c r="D135" s="874"/>
      <c r="E135" s="874"/>
      <c r="F135" s="875"/>
      <c r="G135" s="875"/>
      <c r="H135" s="875"/>
      <c r="I135" s="876"/>
      <c r="J135" s="876"/>
      <c r="K135" s="876"/>
      <c r="L135" s="876">
        <f>SUM(L128:L134)</f>
        <v>391600</v>
      </c>
      <c r="M135" s="877"/>
    </row>
  </sheetData>
  <sortState ref="B113:K119">
    <sortCondition ref="D115"/>
  </sortState>
  <conditionalFormatting sqref="K5:K134">
    <cfRule type="cellIs" dxfId="2" priority="3" operator="equal">
      <formula>"Yes"</formula>
    </cfRule>
  </conditionalFormatting>
  <conditionalFormatting sqref="K135">
    <cfRule type="cellIs" dxfId="1" priority="2" operator="equal">
      <formula>"Yes"</formula>
    </cfRule>
  </conditionalFormatting>
  <conditionalFormatting sqref="D5:D135">
    <cfRule type="cellIs" dxfId="0" priority="1" operator="equal">
      <formula>"I&amp;G"</formula>
    </cfRule>
  </conditionalFormatting>
  <pageMargins left="0.7" right="0.7" top="0.75" bottom="0.75" header="0.3" footer="0.3"/>
  <pageSetup scale="44" fitToHeight="0" orientation="landscape" r:id="rId1"/>
  <ignoredErrors>
    <ignoredError sqref="L89 L93 L98 L101" 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Z249"/>
  <sheetViews>
    <sheetView zoomScaleNormal="100" workbookViewId="0">
      <pane xSplit="3" ySplit="7" topLeftCell="D8" activePane="bottomRight" state="frozen"/>
      <selection activeCell="Q37" activeCellId="1" sqref="E26 Q37"/>
      <selection pane="topRight" activeCell="Q37" activeCellId="1" sqref="E26 Q37"/>
      <selection pane="bottomLeft" activeCell="Q37" activeCellId="1" sqref="E26 Q37"/>
      <selection pane="bottomRight"/>
    </sheetView>
  </sheetViews>
  <sheetFormatPr defaultRowHeight="15" x14ac:dyDescent="0.25"/>
  <cols>
    <col min="1" max="1" width="11.7109375" style="5" customWidth="1"/>
    <col min="3" max="3" width="9.140625" style="10"/>
    <col min="4" max="14" width="11.7109375" customWidth="1"/>
    <col min="15" max="15" width="2.7109375" customWidth="1"/>
    <col min="16" max="26" width="11.7109375" customWidth="1"/>
    <col min="27" max="27" width="2.7109375" customWidth="1"/>
    <col min="28" max="38" width="11.7109375" customWidth="1"/>
    <col min="39" max="39" width="2.7109375" customWidth="1"/>
    <col min="40" max="49" width="11.7109375" customWidth="1"/>
    <col min="50" max="50" width="12.28515625" customWidth="1"/>
  </cols>
  <sheetData>
    <row r="1" spans="1:50" ht="15.75" x14ac:dyDescent="0.25">
      <c r="A1" s="18" t="s">
        <v>299</v>
      </c>
      <c r="B1" s="9"/>
      <c r="C1" s="9"/>
      <c r="D1" s="9"/>
      <c r="E1" s="9"/>
      <c r="F1" s="3"/>
    </row>
    <row r="2" spans="1:50" ht="15.75" x14ac:dyDescent="0.25">
      <c r="A2" s="18"/>
      <c r="B2" s="9"/>
      <c r="C2" s="9"/>
      <c r="D2" s="9"/>
      <c r="E2" s="9"/>
      <c r="F2" s="3"/>
    </row>
    <row r="3" spans="1:50" ht="16.5" thickBot="1" x14ac:dyDescent="0.3">
      <c r="A3" s="18"/>
      <c r="B3" s="9"/>
      <c r="C3" s="9"/>
      <c r="D3" s="9"/>
      <c r="E3" s="9"/>
      <c r="F3" s="3"/>
    </row>
    <row r="4" spans="1:50" ht="17.25" customHeight="1" x14ac:dyDescent="0.35">
      <c r="A4" s="18"/>
      <c r="B4" s="9"/>
      <c r="C4" s="9"/>
      <c r="D4" s="1068" t="s">
        <v>131</v>
      </c>
      <c r="E4" s="1063"/>
      <c r="F4" s="1063"/>
      <c r="G4" s="1061" t="s">
        <v>130</v>
      </c>
      <c r="H4" s="1061" t="s">
        <v>129</v>
      </c>
      <c r="I4" s="1061" t="s">
        <v>128</v>
      </c>
      <c r="J4" s="1063" t="s">
        <v>127</v>
      </c>
      <c r="K4" s="1063"/>
      <c r="L4" s="1063" t="s">
        <v>126</v>
      </c>
      <c r="M4" s="1064"/>
      <c r="P4" s="1068" t="s">
        <v>131</v>
      </c>
      <c r="Q4" s="1063"/>
      <c r="R4" s="1063"/>
      <c r="S4" s="1061" t="s">
        <v>130</v>
      </c>
      <c r="T4" s="1061" t="s">
        <v>129</v>
      </c>
      <c r="U4" s="1061" t="s">
        <v>128</v>
      </c>
      <c r="V4" s="1063" t="s">
        <v>127</v>
      </c>
      <c r="W4" s="1063"/>
      <c r="X4" s="1063" t="s">
        <v>126</v>
      </c>
      <c r="Y4" s="1064"/>
      <c r="AB4" s="1068" t="s">
        <v>131</v>
      </c>
      <c r="AC4" s="1063"/>
      <c r="AD4" s="1063"/>
      <c r="AE4" s="1061" t="s">
        <v>130</v>
      </c>
      <c r="AF4" s="1061" t="s">
        <v>129</v>
      </c>
      <c r="AG4" s="1061" t="s">
        <v>128</v>
      </c>
      <c r="AH4" s="1063" t="s">
        <v>127</v>
      </c>
      <c r="AI4" s="1063"/>
      <c r="AJ4" s="1063" t="s">
        <v>126</v>
      </c>
      <c r="AK4" s="1064"/>
      <c r="AN4" s="1068" t="s">
        <v>131</v>
      </c>
      <c r="AO4" s="1063"/>
      <c r="AP4" s="1063"/>
      <c r="AQ4" s="1061" t="s">
        <v>130</v>
      </c>
      <c r="AR4" s="1061" t="s">
        <v>129</v>
      </c>
      <c r="AS4" s="1061" t="s">
        <v>128</v>
      </c>
      <c r="AT4" s="1063" t="s">
        <v>127</v>
      </c>
      <c r="AU4" s="1063"/>
      <c r="AV4" s="1063" t="s">
        <v>126</v>
      </c>
      <c r="AW4" s="1064"/>
    </row>
    <row r="5" spans="1:50" ht="17.25" customHeight="1" thickBot="1" x14ac:dyDescent="0.4">
      <c r="A5" s="1"/>
      <c r="B5" s="9"/>
      <c r="C5" s="9"/>
      <c r="D5" s="310" t="s">
        <v>125</v>
      </c>
      <c r="E5" s="311" t="s">
        <v>124</v>
      </c>
      <c r="F5" s="311" t="s">
        <v>123</v>
      </c>
      <c r="G5" s="1062"/>
      <c r="H5" s="1062"/>
      <c r="I5" s="1062"/>
      <c r="J5" s="311" t="s">
        <v>122</v>
      </c>
      <c r="K5" s="311" t="s">
        <v>121</v>
      </c>
      <c r="L5" s="311" t="s">
        <v>120</v>
      </c>
      <c r="M5" s="312" t="s">
        <v>119</v>
      </c>
      <c r="P5" s="310" t="s">
        <v>125</v>
      </c>
      <c r="Q5" s="311" t="s">
        <v>124</v>
      </c>
      <c r="R5" s="311" t="s">
        <v>123</v>
      </c>
      <c r="S5" s="1062"/>
      <c r="T5" s="1062"/>
      <c r="U5" s="1062"/>
      <c r="V5" s="311" t="s">
        <v>122</v>
      </c>
      <c r="W5" s="311" t="s">
        <v>121</v>
      </c>
      <c r="X5" s="311" t="s">
        <v>120</v>
      </c>
      <c r="Y5" s="312" t="s">
        <v>119</v>
      </c>
      <c r="AB5" s="310" t="s">
        <v>125</v>
      </c>
      <c r="AC5" s="311" t="s">
        <v>124</v>
      </c>
      <c r="AD5" s="311" t="s">
        <v>123</v>
      </c>
      <c r="AE5" s="1062"/>
      <c r="AF5" s="1062"/>
      <c r="AG5" s="1062"/>
      <c r="AH5" s="311" t="s">
        <v>122</v>
      </c>
      <c r="AI5" s="311" t="s">
        <v>121</v>
      </c>
      <c r="AJ5" s="311" t="s">
        <v>120</v>
      </c>
      <c r="AK5" s="312" t="s">
        <v>119</v>
      </c>
      <c r="AN5" s="310" t="s">
        <v>125</v>
      </c>
      <c r="AO5" s="311" t="s">
        <v>124</v>
      </c>
      <c r="AP5" s="311" t="s">
        <v>123</v>
      </c>
      <c r="AQ5" s="1062"/>
      <c r="AR5" s="1062"/>
      <c r="AS5" s="1062"/>
      <c r="AT5" s="311" t="s">
        <v>122</v>
      </c>
      <c r="AU5" s="311" t="s">
        <v>121</v>
      </c>
      <c r="AV5" s="311" t="s">
        <v>120</v>
      </c>
      <c r="AW5" s="312" t="s">
        <v>119</v>
      </c>
    </row>
    <row r="6" spans="1:50" ht="15.75" thickBot="1" x14ac:dyDescent="0.3">
      <c r="A6" s="371" t="s">
        <v>196</v>
      </c>
      <c r="B6" s="305"/>
      <c r="C6" s="372"/>
      <c r="D6" s="1069" t="s">
        <v>91</v>
      </c>
      <c r="E6" s="1070"/>
      <c r="F6" s="1070"/>
      <c r="G6" s="1070"/>
      <c r="H6" s="1070"/>
      <c r="I6" s="1070"/>
      <c r="J6" s="1070"/>
      <c r="K6" s="1070"/>
      <c r="L6" s="1070"/>
      <c r="M6" s="1071"/>
      <c r="N6" s="15"/>
      <c r="O6" s="15"/>
      <c r="P6" s="1069" t="s">
        <v>90</v>
      </c>
      <c r="Q6" s="1070"/>
      <c r="R6" s="1070"/>
      <c r="S6" s="1070"/>
      <c r="T6" s="1070"/>
      <c r="U6" s="1070"/>
      <c r="V6" s="1070"/>
      <c r="W6" s="1070"/>
      <c r="X6" s="1070"/>
      <c r="Y6" s="1071"/>
      <c r="Z6" s="17"/>
      <c r="AA6" s="15"/>
      <c r="AB6" s="1069" t="s">
        <v>90</v>
      </c>
      <c r="AC6" s="1070"/>
      <c r="AD6" s="1070"/>
      <c r="AE6" s="1070"/>
      <c r="AF6" s="1070"/>
      <c r="AG6" s="1070"/>
      <c r="AH6" s="1070"/>
      <c r="AI6" s="1070"/>
      <c r="AJ6" s="1070"/>
      <c r="AK6" s="1071"/>
      <c r="AL6" s="17"/>
      <c r="AM6" s="15"/>
      <c r="AN6" s="1069" t="s">
        <v>387</v>
      </c>
      <c r="AO6" s="1070"/>
      <c r="AP6" s="1070"/>
      <c r="AQ6" s="1070"/>
      <c r="AR6" s="1070"/>
      <c r="AS6" s="1070"/>
      <c r="AT6" s="1070"/>
      <c r="AU6" s="1070"/>
      <c r="AV6" s="1070"/>
      <c r="AW6" s="1071"/>
      <c r="AX6" s="17"/>
    </row>
    <row r="7" spans="1:50" ht="15.75" thickBot="1" x14ac:dyDescent="0.3">
      <c r="A7" s="491" t="s">
        <v>301</v>
      </c>
      <c r="B7" s="492" t="str">
        <f>'RAW DATA-Awards'!B6</f>
        <v>InstAbbr</v>
      </c>
      <c r="C7" s="493" t="str">
        <f>'RAW DATA-Awards'!C6</f>
        <v>Tier</v>
      </c>
      <c r="D7" s="373" t="str">
        <f>RIGHT('RAW DATA-Awards'!D6,4)</f>
        <v>1-01</v>
      </c>
      <c r="E7" s="374" t="str">
        <f>RIGHT('RAW DATA-Awards'!E6,4)</f>
        <v>1-02</v>
      </c>
      <c r="F7" s="374" t="str">
        <f>RIGHT('RAW DATA-Awards'!F6,4)</f>
        <v>1-04</v>
      </c>
      <c r="G7" s="374" t="str">
        <f>RIGHT('RAW DATA-Awards'!G6,4)</f>
        <v>2-03</v>
      </c>
      <c r="H7" s="374" t="str">
        <f>RIGHT('RAW DATA-Awards'!H6,4)</f>
        <v>3-05</v>
      </c>
      <c r="I7" s="374" t="str">
        <f>RIGHT('RAW DATA-Awards'!I6,4)</f>
        <v>4-07</v>
      </c>
      <c r="J7" s="374" t="str">
        <f>RIGHT('RAW DATA-Awards'!J6,4)</f>
        <v>5-17</v>
      </c>
      <c r="K7" s="374" t="str">
        <f>RIGHT('RAW DATA-Awards'!K6,4)</f>
        <v>5-18</v>
      </c>
      <c r="L7" s="374" t="str">
        <f>RIGHT('RAW DATA-Awards'!L6,4)</f>
        <v>6-06</v>
      </c>
      <c r="M7" s="375" t="str">
        <f>RIGHT('RAW DATA-Awards'!M6,4)</f>
        <v>6-08</v>
      </c>
      <c r="N7" s="4"/>
      <c r="O7" s="4"/>
      <c r="P7" s="373" t="str">
        <f>RIGHT('RAW DATA-Awards'!N6,4)</f>
        <v>1-01</v>
      </c>
      <c r="Q7" s="374" t="str">
        <f>RIGHT('RAW DATA-Awards'!O6,4)</f>
        <v>1-02</v>
      </c>
      <c r="R7" s="374" t="str">
        <f>RIGHT('RAW DATA-Awards'!P6,4)</f>
        <v>1-04</v>
      </c>
      <c r="S7" s="374" t="str">
        <f>RIGHT('RAW DATA-Awards'!Q6,4)</f>
        <v>2-03</v>
      </c>
      <c r="T7" s="374" t="str">
        <f>RIGHT('RAW DATA-Awards'!R6,4)</f>
        <v>3-05</v>
      </c>
      <c r="U7" s="374" t="str">
        <f>RIGHT('RAW DATA-Awards'!S6,4)</f>
        <v>4-07</v>
      </c>
      <c r="V7" s="374" t="str">
        <f>RIGHT('RAW DATA-Awards'!T6,4)</f>
        <v>5-17</v>
      </c>
      <c r="W7" s="374" t="str">
        <f>RIGHT('RAW DATA-Awards'!U6,4)</f>
        <v>5-18</v>
      </c>
      <c r="X7" s="374" t="str">
        <f>RIGHT('RAW DATA-Awards'!V6,4)</f>
        <v>6-06</v>
      </c>
      <c r="Y7" s="375" t="str">
        <f>RIGHT('RAW DATA-Awards'!W6,4)</f>
        <v>6-08</v>
      </c>
      <c r="Z7" s="4"/>
      <c r="AA7" s="4"/>
      <c r="AB7" s="373" t="str">
        <f>RIGHT('RAW DATA-Awards'!X6,4)</f>
        <v>1-01</v>
      </c>
      <c r="AC7" s="374" t="str">
        <f>RIGHT('RAW DATA-Awards'!Y6,4)</f>
        <v>1-02</v>
      </c>
      <c r="AD7" s="374" t="str">
        <f>RIGHT('RAW DATA-Awards'!Z6,4)</f>
        <v>1-04</v>
      </c>
      <c r="AE7" s="374" t="str">
        <f>RIGHT('RAW DATA-Awards'!AA6,4)</f>
        <v>2-03</v>
      </c>
      <c r="AF7" s="374" t="str">
        <f>RIGHT('RAW DATA-Awards'!AB6,4)</f>
        <v>3-05</v>
      </c>
      <c r="AG7" s="374" t="str">
        <f>RIGHT('RAW DATA-Awards'!AC6,4)</f>
        <v>4-07</v>
      </c>
      <c r="AH7" s="374" t="str">
        <f>RIGHT('RAW DATA-Awards'!AD6,4)</f>
        <v>5-17</v>
      </c>
      <c r="AI7" s="374" t="str">
        <f>RIGHT('RAW DATA-Awards'!AE6,4)</f>
        <v>5-18</v>
      </c>
      <c r="AJ7" s="374" t="str">
        <f>RIGHT('RAW DATA-Awards'!AF6,4)</f>
        <v>6-06</v>
      </c>
      <c r="AK7" s="375" t="str">
        <f>RIGHT('RAW DATA-Awards'!AG6,4)</f>
        <v>6-08</v>
      </c>
      <c r="AL7" s="4"/>
      <c r="AM7" s="4"/>
      <c r="AN7" s="373" t="str">
        <f>RIGHT('RAW DATA-Awards'!AH6,4)</f>
        <v>1-01</v>
      </c>
      <c r="AO7" s="374" t="str">
        <f>RIGHT('RAW DATA-Awards'!AI6,4)</f>
        <v>1-02</v>
      </c>
      <c r="AP7" s="374" t="str">
        <f>RIGHT('RAW DATA-Awards'!AJ6,4)</f>
        <v>1-04</v>
      </c>
      <c r="AQ7" s="374" t="str">
        <f>RIGHT('RAW DATA-Awards'!AK6,4)</f>
        <v>2-03</v>
      </c>
      <c r="AR7" s="374" t="str">
        <f>RIGHT('RAW DATA-Awards'!AL6,4)</f>
        <v>3-05</v>
      </c>
      <c r="AS7" s="374" t="str">
        <f>RIGHT('RAW DATA-Awards'!AM6,4)</f>
        <v>4-07</v>
      </c>
      <c r="AT7" s="374" t="str">
        <f>RIGHT('RAW DATA-Awards'!AN6,4)</f>
        <v>5-17</v>
      </c>
      <c r="AU7" s="374" t="str">
        <f>RIGHT('RAW DATA-Awards'!AO6,4)</f>
        <v>5-18</v>
      </c>
      <c r="AV7" s="374" t="str">
        <f>RIGHT('RAW DATA-Awards'!AP6,4)</f>
        <v>6-06</v>
      </c>
      <c r="AW7" s="375" t="str">
        <f>RIGHT('RAW DATA-Awards'!AQ6,4)</f>
        <v>6-08</v>
      </c>
      <c r="AX7" s="534"/>
    </row>
    <row r="8" spans="1:50" x14ac:dyDescent="0.25">
      <c r="A8" s="1065" t="s">
        <v>302</v>
      </c>
      <c r="B8" s="512" t="str">
        <f>'RAW DATA-Awards'!B7</f>
        <v>NMT</v>
      </c>
      <c r="C8" s="498" t="str">
        <f>'RAW DATA-Awards'!C7</f>
        <v>1</v>
      </c>
      <c r="D8" s="482">
        <f>'RAW DATA-Awards'!D7</f>
        <v>0</v>
      </c>
      <c r="E8" s="482">
        <f>'RAW DATA-Awards'!E7</f>
        <v>0</v>
      </c>
      <c r="F8" s="482">
        <f>'RAW DATA-Awards'!F7</f>
        <v>0</v>
      </c>
      <c r="G8" s="482">
        <f>'RAW DATA-Awards'!G7</f>
        <v>1</v>
      </c>
      <c r="H8" s="482">
        <f>'RAW DATA-Awards'!H7</f>
        <v>35</v>
      </c>
      <c r="I8" s="482">
        <f>'RAW DATA-Awards'!I7</f>
        <v>0</v>
      </c>
      <c r="J8" s="482">
        <f>'RAW DATA-Awards'!J7</f>
        <v>0</v>
      </c>
      <c r="K8" s="482">
        <f>'RAW DATA-Awards'!K7</f>
        <v>0</v>
      </c>
      <c r="L8" s="482">
        <f>'RAW DATA-Awards'!L7</f>
        <v>0</v>
      </c>
      <c r="M8" s="483">
        <f>'RAW DATA-Awards'!M7</f>
        <v>0</v>
      </c>
      <c r="N8" s="482"/>
      <c r="O8" s="482"/>
      <c r="P8" s="481">
        <f>'RAW DATA-Awards'!N7</f>
        <v>0</v>
      </c>
      <c r="Q8" s="482">
        <f>'RAW DATA-Awards'!O7</f>
        <v>0</v>
      </c>
      <c r="R8" s="482">
        <f>'RAW DATA-Awards'!P7</f>
        <v>0</v>
      </c>
      <c r="S8" s="482">
        <f>'RAW DATA-Awards'!Q7</f>
        <v>2</v>
      </c>
      <c r="T8" s="482">
        <f>'RAW DATA-Awards'!R7</f>
        <v>33</v>
      </c>
      <c r="U8" s="482">
        <f>'RAW DATA-Awards'!S7</f>
        <v>0</v>
      </c>
      <c r="V8" s="482">
        <f>'RAW DATA-Awards'!T7</f>
        <v>0</v>
      </c>
      <c r="W8" s="482">
        <f>'RAW DATA-Awards'!U7</f>
        <v>0</v>
      </c>
      <c r="X8" s="482">
        <f>'RAW DATA-Awards'!V7</f>
        <v>0</v>
      </c>
      <c r="Y8" s="483">
        <f>'RAW DATA-Awards'!W7</f>
        <v>0</v>
      </c>
      <c r="Z8" s="482"/>
      <c r="AA8" s="482"/>
      <c r="AB8" s="481">
        <f>'RAW DATA-Awards'!X7</f>
        <v>0</v>
      </c>
      <c r="AC8" s="482">
        <f>'RAW DATA-Awards'!Y7</f>
        <v>0</v>
      </c>
      <c r="AD8" s="482">
        <f>'RAW DATA-Awards'!Z7</f>
        <v>0</v>
      </c>
      <c r="AE8" s="482">
        <f>'RAW DATA-Awards'!AA7</f>
        <v>1</v>
      </c>
      <c r="AF8" s="482">
        <f>'RAW DATA-Awards'!AB7</f>
        <v>37</v>
      </c>
      <c r="AG8" s="482">
        <f>'RAW DATA-Awards'!AC7</f>
        <v>0</v>
      </c>
      <c r="AH8" s="482">
        <f>'RAW DATA-Awards'!AD7</f>
        <v>0</v>
      </c>
      <c r="AI8" s="482">
        <f>'RAW DATA-Awards'!AE7</f>
        <v>0</v>
      </c>
      <c r="AJ8" s="482">
        <f>'RAW DATA-Awards'!AF7</f>
        <v>1</v>
      </c>
      <c r="AK8" s="483">
        <f>'RAW DATA-Awards'!AG7</f>
        <v>0</v>
      </c>
      <c r="AL8" s="482"/>
      <c r="AM8" s="482"/>
      <c r="AN8" s="481">
        <f>'RAW DATA-Awards'!AH7</f>
        <v>0</v>
      </c>
      <c r="AO8" s="482">
        <f>'RAW DATA-Awards'!AI7</f>
        <v>0</v>
      </c>
      <c r="AP8" s="482">
        <f>'RAW DATA-Awards'!AJ7</f>
        <v>0</v>
      </c>
      <c r="AQ8" s="482">
        <f>'RAW DATA-Awards'!AK7</f>
        <v>2</v>
      </c>
      <c r="AR8" s="482">
        <f>'RAW DATA-Awards'!AL7</f>
        <v>42</v>
      </c>
      <c r="AS8" s="482">
        <f>'RAW DATA-Awards'!AM7</f>
        <v>0</v>
      </c>
      <c r="AT8" s="482">
        <f>'RAW DATA-Awards'!AN7</f>
        <v>0</v>
      </c>
      <c r="AU8" s="482">
        <f>'RAW DATA-Awards'!AO7</f>
        <v>0</v>
      </c>
      <c r="AV8" s="482">
        <f>'RAW DATA-Awards'!AP7</f>
        <v>0</v>
      </c>
      <c r="AW8" s="483">
        <f>'RAW DATA-Awards'!AQ7</f>
        <v>0</v>
      </c>
      <c r="AX8" s="535"/>
    </row>
    <row r="9" spans="1:50" x14ac:dyDescent="0.25">
      <c r="A9" s="1066"/>
      <c r="B9" s="513" t="str">
        <f>'RAW DATA-Awards'!B8</f>
        <v>NMT</v>
      </c>
      <c r="C9" s="499" t="str">
        <f>'RAW DATA-Awards'!C8</f>
        <v>2</v>
      </c>
      <c r="D9" s="12">
        <f>'RAW DATA-Awards'!D8</f>
        <v>0</v>
      </c>
      <c r="E9" s="12">
        <f>'RAW DATA-Awards'!E8</f>
        <v>0</v>
      </c>
      <c r="F9" s="12">
        <f>'RAW DATA-Awards'!F8</f>
        <v>0</v>
      </c>
      <c r="G9" s="12">
        <f>'RAW DATA-Awards'!G8</f>
        <v>0</v>
      </c>
      <c r="H9" s="12">
        <f>'RAW DATA-Awards'!H8</f>
        <v>20</v>
      </c>
      <c r="I9" s="12">
        <f>'RAW DATA-Awards'!I8</f>
        <v>15</v>
      </c>
      <c r="J9" s="12">
        <f>'RAW DATA-Awards'!J8</f>
        <v>1</v>
      </c>
      <c r="K9" s="12">
        <f>'RAW DATA-Awards'!K8</f>
        <v>0</v>
      </c>
      <c r="L9" s="12">
        <f>'RAW DATA-Awards'!L8</f>
        <v>0</v>
      </c>
      <c r="M9" s="365">
        <f>'RAW DATA-Awards'!M8</f>
        <v>0</v>
      </c>
      <c r="N9" s="12"/>
      <c r="O9" s="12"/>
      <c r="P9" s="364">
        <f>'RAW DATA-Awards'!N8</f>
        <v>0</v>
      </c>
      <c r="Q9" s="12">
        <f>'RAW DATA-Awards'!O8</f>
        <v>0</v>
      </c>
      <c r="R9" s="12">
        <f>'RAW DATA-Awards'!P8</f>
        <v>0</v>
      </c>
      <c r="S9" s="12">
        <f>'RAW DATA-Awards'!Q8</f>
        <v>0</v>
      </c>
      <c r="T9" s="12">
        <f>'RAW DATA-Awards'!R8</f>
        <v>12</v>
      </c>
      <c r="U9" s="12">
        <f>'RAW DATA-Awards'!S8</f>
        <v>12</v>
      </c>
      <c r="V9" s="12">
        <f>'RAW DATA-Awards'!T8</f>
        <v>2</v>
      </c>
      <c r="W9" s="12">
        <f>'RAW DATA-Awards'!U8</f>
        <v>0</v>
      </c>
      <c r="X9" s="12">
        <f>'RAW DATA-Awards'!V8</f>
        <v>0</v>
      </c>
      <c r="Y9" s="365">
        <f>'RAW DATA-Awards'!W8</f>
        <v>0</v>
      </c>
      <c r="Z9" s="12"/>
      <c r="AA9" s="12"/>
      <c r="AB9" s="364">
        <f>'RAW DATA-Awards'!X8</f>
        <v>0</v>
      </c>
      <c r="AC9" s="12">
        <f>'RAW DATA-Awards'!Y8</f>
        <v>0</v>
      </c>
      <c r="AD9" s="12">
        <f>'RAW DATA-Awards'!Z8</f>
        <v>0</v>
      </c>
      <c r="AE9" s="12">
        <f>'RAW DATA-Awards'!AA8</f>
        <v>0</v>
      </c>
      <c r="AF9" s="12">
        <f>'RAW DATA-Awards'!AB8</f>
        <v>15</v>
      </c>
      <c r="AG9" s="12">
        <f>'RAW DATA-Awards'!AC8</f>
        <v>13</v>
      </c>
      <c r="AH9" s="12">
        <f>'RAW DATA-Awards'!AD8</f>
        <v>1</v>
      </c>
      <c r="AI9" s="12">
        <f>'RAW DATA-Awards'!AE8</f>
        <v>0</v>
      </c>
      <c r="AJ9" s="12">
        <f>'RAW DATA-Awards'!AF8</f>
        <v>0</v>
      </c>
      <c r="AK9" s="365">
        <f>'RAW DATA-Awards'!AG8</f>
        <v>0</v>
      </c>
      <c r="AL9" s="12"/>
      <c r="AM9" s="12"/>
      <c r="AN9" s="364">
        <f>'RAW DATA-Awards'!AH8</f>
        <v>0</v>
      </c>
      <c r="AO9" s="12">
        <f>'RAW DATA-Awards'!AI8</f>
        <v>0</v>
      </c>
      <c r="AP9" s="12">
        <f>'RAW DATA-Awards'!AJ8</f>
        <v>0</v>
      </c>
      <c r="AQ9" s="12">
        <f>'RAW DATA-Awards'!AK8</f>
        <v>0</v>
      </c>
      <c r="AR9" s="12">
        <f>'RAW DATA-Awards'!AL8</f>
        <v>27</v>
      </c>
      <c r="AS9" s="12">
        <f>'RAW DATA-Awards'!AM8</f>
        <v>6</v>
      </c>
      <c r="AT9" s="12">
        <f>'RAW DATA-Awards'!AN8</f>
        <v>3</v>
      </c>
      <c r="AU9" s="12">
        <f>'RAW DATA-Awards'!AO8</f>
        <v>0</v>
      </c>
      <c r="AV9" s="12">
        <f>'RAW DATA-Awards'!AP8</f>
        <v>0</v>
      </c>
      <c r="AW9" s="365">
        <f>'RAW DATA-Awards'!AQ8</f>
        <v>0</v>
      </c>
      <c r="AX9" s="536"/>
    </row>
    <row r="10" spans="1:50" ht="15.75" thickBot="1" x14ac:dyDescent="0.3">
      <c r="A10" s="1066"/>
      <c r="B10" s="513" t="str">
        <f>'RAW DATA-Awards'!B9</f>
        <v>NMT</v>
      </c>
      <c r="C10" s="499" t="str">
        <f>'RAW DATA-Awards'!C9</f>
        <v>3</v>
      </c>
      <c r="D10" s="12">
        <f>'RAW DATA-Awards'!D9</f>
        <v>0</v>
      </c>
      <c r="E10" s="12">
        <f>'RAW DATA-Awards'!E9</f>
        <v>0</v>
      </c>
      <c r="F10" s="12">
        <f>'RAW DATA-Awards'!F9</f>
        <v>0</v>
      </c>
      <c r="G10" s="12">
        <f>'RAW DATA-Awards'!G9</f>
        <v>0</v>
      </c>
      <c r="H10" s="12">
        <f>'RAW DATA-Awards'!H9</f>
        <v>128</v>
      </c>
      <c r="I10" s="12">
        <f>'RAW DATA-Awards'!I9</f>
        <v>83</v>
      </c>
      <c r="J10" s="12">
        <f>'RAW DATA-Awards'!J9</f>
        <v>9</v>
      </c>
      <c r="K10" s="12">
        <f>'RAW DATA-Awards'!K9</f>
        <v>0</v>
      </c>
      <c r="L10" s="12">
        <f>'RAW DATA-Awards'!L9</f>
        <v>0</v>
      </c>
      <c r="M10" s="365">
        <f>'RAW DATA-Awards'!M9</f>
        <v>0</v>
      </c>
      <c r="N10" s="12" t="s">
        <v>321</v>
      </c>
      <c r="O10" s="12"/>
      <c r="P10" s="364">
        <f>'RAW DATA-Awards'!N9</f>
        <v>0</v>
      </c>
      <c r="Q10" s="12">
        <f>'RAW DATA-Awards'!O9</f>
        <v>0</v>
      </c>
      <c r="R10" s="12">
        <f>'RAW DATA-Awards'!P9</f>
        <v>0</v>
      </c>
      <c r="S10" s="12">
        <f>'RAW DATA-Awards'!Q9</f>
        <v>0</v>
      </c>
      <c r="T10" s="12">
        <f>'RAW DATA-Awards'!R9</f>
        <v>169</v>
      </c>
      <c r="U10" s="12">
        <f>'RAW DATA-Awards'!S9</f>
        <v>80</v>
      </c>
      <c r="V10" s="12">
        <f>'RAW DATA-Awards'!T9</f>
        <v>9</v>
      </c>
      <c r="W10" s="12">
        <f>'RAW DATA-Awards'!U9</f>
        <v>0</v>
      </c>
      <c r="X10" s="12">
        <f>'RAW DATA-Awards'!V9</f>
        <v>0</v>
      </c>
      <c r="Y10" s="365">
        <f>'RAW DATA-Awards'!W9</f>
        <v>0</v>
      </c>
      <c r="Z10" s="12" t="s">
        <v>321</v>
      </c>
      <c r="AA10" s="12"/>
      <c r="AB10" s="364">
        <f>'RAW DATA-Awards'!X9</f>
        <v>0</v>
      </c>
      <c r="AC10" s="12">
        <f>'RAW DATA-Awards'!Y9</f>
        <v>0</v>
      </c>
      <c r="AD10" s="12">
        <f>'RAW DATA-Awards'!Z9</f>
        <v>0</v>
      </c>
      <c r="AE10" s="12">
        <f>'RAW DATA-Awards'!AA9</f>
        <v>0</v>
      </c>
      <c r="AF10" s="12">
        <f>'RAW DATA-Awards'!AB9</f>
        <v>188</v>
      </c>
      <c r="AG10" s="12">
        <f>'RAW DATA-Awards'!AC9</f>
        <v>86</v>
      </c>
      <c r="AH10" s="12">
        <f>'RAW DATA-Awards'!AD9</f>
        <v>12</v>
      </c>
      <c r="AI10" s="12">
        <f>'RAW DATA-Awards'!AE9</f>
        <v>0</v>
      </c>
      <c r="AJ10" s="12">
        <f>'RAW DATA-Awards'!AF9</f>
        <v>1</v>
      </c>
      <c r="AK10" s="365">
        <f>'RAW DATA-Awards'!AG9</f>
        <v>0</v>
      </c>
      <c r="AL10" s="12" t="s">
        <v>321</v>
      </c>
      <c r="AM10" s="12"/>
      <c r="AN10" s="364">
        <f>'RAW DATA-Awards'!AH9</f>
        <v>0</v>
      </c>
      <c r="AO10" s="12">
        <f>'RAW DATA-Awards'!AI9</f>
        <v>0</v>
      </c>
      <c r="AP10" s="12">
        <f>'RAW DATA-Awards'!AJ9</f>
        <v>0</v>
      </c>
      <c r="AQ10" s="12">
        <f>'RAW DATA-Awards'!AK9</f>
        <v>0</v>
      </c>
      <c r="AR10" s="12">
        <f>'RAW DATA-Awards'!AL9</f>
        <v>205</v>
      </c>
      <c r="AS10" s="12">
        <f>'RAW DATA-Awards'!AM9</f>
        <v>82</v>
      </c>
      <c r="AT10" s="12">
        <f>'RAW DATA-Awards'!AN9</f>
        <v>13</v>
      </c>
      <c r="AU10" s="12">
        <f>'RAW DATA-Awards'!AO9</f>
        <v>0</v>
      </c>
      <c r="AV10" s="12">
        <f>'RAW DATA-Awards'!AP9</f>
        <v>0</v>
      </c>
      <c r="AW10" s="365">
        <f>'RAW DATA-Awards'!AQ9</f>
        <v>0</v>
      </c>
      <c r="AX10" s="536" t="s">
        <v>321</v>
      </c>
    </row>
    <row r="11" spans="1:50" x14ac:dyDescent="0.25">
      <c r="A11" s="541"/>
      <c r="B11" s="304"/>
      <c r="C11" s="498"/>
      <c r="D11" s="11">
        <f t="shared" ref="D11:M11" si="0">SUM(D8:D10)</f>
        <v>0</v>
      </c>
      <c r="E11" s="11">
        <f t="shared" si="0"/>
        <v>0</v>
      </c>
      <c r="F11" s="11">
        <f t="shared" si="0"/>
        <v>0</v>
      </c>
      <c r="G11" s="11">
        <f t="shared" si="0"/>
        <v>1</v>
      </c>
      <c r="H11" s="11">
        <f t="shared" si="0"/>
        <v>183</v>
      </c>
      <c r="I11" s="11">
        <f t="shared" si="0"/>
        <v>98</v>
      </c>
      <c r="J11" s="11">
        <f t="shared" si="0"/>
        <v>10</v>
      </c>
      <c r="K11" s="11">
        <f t="shared" si="0"/>
        <v>0</v>
      </c>
      <c r="L11" s="11">
        <f t="shared" si="0"/>
        <v>0</v>
      </c>
      <c r="M11" s="367">
        <f t="shared" si="0"/>
        <v>0</v>
      </c>
      <c r="N11" s="12">
        <f>SUM(D11:M11)</f>
        <v>292</v>
      </c>
      <c r="O11" s="12"/>
      <c r="P11" s="366">
        <f t="shared" ref="P11:Y11" si="1">SUM(P8:P10)</f>
        <v>0</v>
      </c>
      <c r="Q11" s="11">
        <f t="shared" si="1"/>
        <v>0</v>
      </c>
      <c r="R11" s="11">
        <f t="shared" si="1"/>
        <v>0</v>
      </c>
      <c r="S11" s="11">
        <f t="shared" si="1"/>
        <v>2</v>
      </c>
      <c r="T11" s="11">
        <f t="shared" si="1"/>
        <v>214</v>
      </c>
      <c r="U11" s="11">
        <f t="shared" si="1"/>
        <v>92</v>
      </c>
      <c r="V11" s="11">
        <f t="shared" si="1"/>
        <v>11</v>
      </c>
      <c r="W11" s="11">
        <f t="shared" si="1"/>
        <v>0</v>
      </c>
      <c r="X11" s="11">
        <f t="shared" si="1"/>
        <v>0</v>
      </c>
      <c r="Y11" s="367">
        <f t="shared" si="1"/>
        <v>0</v>
      </c>
      <c r="Z11" s="12">
        <f>SUM(P11:Y11)</f>
        <v>319</v>
      </c>
      <c r="AA11" s="12"/>
      <c r="AB11" s="366">
        <f t="shared" ref="AB11:AK11" si="2">SUM(AB8:AB10)</f>
        <v>0</v>
      </c>
      <c r="AC11" s="11">
        <f t="shared" si="2"/>
        <v>0</v>
      </c>
      <c r="AD11" s="11">
        <f t="shared" si="2"/>
        <v>0</v>
      </c>
      <c r="AE11" s="11">
        <f t="shared" si="2"/>
        <v>1</v>
      </c>
      <c r="AF11" s="11">
        <f t="shared" si="2"/>
        <v>240</v>
      </c>
      <c r="AG11" s="11">
        <f t="shared" si="2"/>
        <v>99</v>
      </c>
      <c r="AH11" s="11">
        <f t="shared" si="2"/>
        <v>13</v>
      </c>
      <c r="AI11" s="11">
        <f t="shared" si="2"/>
        <v>0</v>
      </c>
      <c r="AJ11" s="11">
        <f t="shared" si="2"/>
        <v>2</v>
      </c>
      <c r="AK11" s="367">
        <f t="shared" si="2"/>
        <v>0</v>
      </c>
      <c r="AL11" s="12">
        <f>SUM(AB11:AK11)</f>
        <v>355</v>
      </c>
      <c r="AM11" s="12"/>
      <c r="AN11" s="366">
        <f t="shared" ref="AN11:AW11" si="3">SUM(AN8:AN10)</f>
        <v>0</v>
      </c>
      <c r="AO11" s="11">
        <f t="shared" si="3"/>
        <v>0</v>
      </c>
      <c r="AP11" s="11">
        <f t="shared" si="3"/>
        <v>0</v>
      </c>
      <c r="AQ11" s="11">
        <f t="shared" si="3"/>
        <v>2</v>
      </c>
      <c r="AR11" s="11">
        <f t="shared" si="3"/>
        <v>274</v>
      </c>
      <c r="AS11" s="11">
        <f t="shared" si="3"/>
        <v>88</v>
      </c>
      <c r="AT11" s="11">
        <f t="shared" si="3"/>
        <v>16</v>
      </c>
      <c r="AU11" s="11">
        <f t="shared" si="3"/>
        <v>0</v>
      </c>
      <c r="AV11" s="11">
        <f t="shared" si="3"/>
        <v>0</v>
      </c>
      <c r="AW11" s="367">
        <f t="shared" si="3"/>
        <v>0</v>
      </c>
      <c r="AX11" s="536">
        <f>SUM(AN11:AW11)</f>
        <v>380</v>
      </c>
    </row>
    <row r="12" spans="1:50" ht="9" customHeight="1" thickBot="1" x14ac:dyDescent="0.3">
      <c r="A12" s="542"/>
      <c r="B12" s="487"/>
      <c r="C12" s="500"/>
      <c r="D12" s="12"/>
      <c r="E12" s="12"/>
      <c r="F12" s="12"/>
      <c r="G12" s="12"/>
      <c r="H12" s="12"/>
      <c r="I12" s="12"/>
      <c r="J12" s="12"/>
      <c r="K12" s="12"/>
      <c r="L12" s="12"/>
      <c r="M12" s="365"/>
      <c r="N12" s="12"/>
      <c r="O12" s="12"/>
      <c r="P12" s="364"/>
      <c r="Q12" s="12"/>
      <c r="R12" s="12"/>
      <c r="S12" s="12"/>
      <c r="T12" s="12"/>
      <c r="U12" s="12"/>
      <c r="V12" s="12"/>
      <c r="W12" s="12"/>
      <c r="X12" s="12"/>
      <c r="Y12" s="365"/>
      <c r="Z12" s="12"/>
      <c r="AA12" s="12"/>
      <c r="AB12" s="364"/>
      <c r="AC12" s="12"/>
      <c r="AD12" s="12"/>
      <c r="AE12" s="12"/>
      <c r="AF12" s="12"/>
      <c r="AG12" s="12"/>
      <c r="AH12" s="12"/>
      <c r="AI12" s="12"/>
      <c r="AJ12" s="12"/>
      <c r="AK12" s="365"/>
      <c r="AL12" s="12"/>
      <c r="AM12" s="12"/>
      <c r="AN12" s="364"/>
      <c r="AO12" s="12"/>
      <c r="AP12" s="12"/>
      <c r="AQ12" s="12"/>
      <c r="AR12" s="12"/>
      <c r="AS12" s="12"/>
      <c r="AT12" s="12"/>
      <c r="AU12" s="12"/>
      <c r="AV12" s="12"/>
      <c r="AW12" s="365"/>
      <c r="AX12" s="536"/>
    </row>
    <row r="13" spans="1:50" x14ac:dyDescent="0.25">
      <c r="A13" s="1065" t="s">
        <v>303</v>
      </c>
      <c r="B13" s="512" t="s">
        <v>36</v>
      </c>
      <c r="C13" s="498" t="s">
        <v>95</v>
      </c>
      <c r="D13" s="12">
        <f>D8*'DATA - Awards Matrices'!$B$10</f>
        <v>0</v>
      </c>
      <c r="E13" s="12">
        <f>E8*'DATA - Awards Matrices'!$C$10</f>
        <v>0</v>
      </c>
      <c r="F13" s="12">
        <f>F8*'DATA - Awards Matrices'!$D$10</f>
        <v>0</v>
      </c>
      <c r="G13" s="12">
        <f>G8*'DATA - Awards Matrices'!$E$10</f>
        <v>14455</v>
      </c>
      <c r="H13" s="12">
        <f>H8*'DATA - Awards Matrices'!$F$10</f>
        <v>1155000</v>
      </c>
      <c r="I13" s="12">
        <f>I8*'DATA - Awards Matrices'!$G$10</f>
        <v>0</v>
      </c>
      <c r="J13" s="12">
        <f>J8*'DATA - Awards Matrices'!$H$10</f>
        <v>0</v>
      </c>
      <c r="K13" s="12">
        <f>K8*'DATA - Awards Matrices'!$I$10</f>
        <v>0</v>
      </c>
      <c r="L13" s="12">
        <f>L8*'DATA - Awards Matrices'!$J$10</f>
        <v>0</v>
      </c>
      <c r="M13" s="365">
        <f>M8*'DATA - Awards Matrices'!$K$10</f>
        <v>0</v>
      </c>
      <c r="N13" s="12"/>
      <c r="O13" s="12"/>
      <c r="P13" s="364">
        <f>P8*'DATA - Awards Matrices'!$B$10</f>
        <v>0</v>
      </c>
      <c r="Q13" s="12">
        <f>Q8*'DATA - Awards Matrices'!$C$10</f>
        <v>0</v>
      </c>
      <c r="R13" s="12">
        <f>R8*'DATA - Awards Matrices'!$D$10</f>
        <v>0</v>
      </c>
      <c r="S13" s="12">
        <f>S8*'DATA - Awards Matrices'!$E$10</f>
        <v>28910</v>
      </c>
      <c r="T13" s="12">
        <f>T8*'DATA - Awards Matrices'!$F$10</f>
        <v>1089000</v>
      </c>
      <c r="U13" s="12">
        <f>U8*'DATA - Awards Matrices'!$G$10</f>
        <v>0</v>
      </c>
      <c r="V13" s="12">
        <f>V8*'DATA - Awards Matrices'!$H$10</f>
        <v>0</v>
      </c>
      <c r="W13" s="12">
        <f>W8*'DATA - Awards Matrices'!$I$10</f>
        <v>0</v>
      </c>
      <c r="X13" s="12">
        <f>X8*'DATA - Awards Matrices'!$J$10</f>
        <v>0</v>
      </c>
      <c r="Y13" s="365">
        <f>Y8*'DATA - Awards Matrices'!$K$10</f>
        <v>0</v>
      </c>
      <c r="Z13" s="12"/>
      <c r="AA13" s="12"/>
      <c r="AB13" s="364">
        <f>AB8*'DATA - Awards Matrices'!$B$10</f>
        <v>0</v>
      </c>
      <c r="AC13" s="12">
        <f>AC8*'DATA - Awards Matrices'!$C$10</f>
        <v>0</v>
      </c>
      <c r="AD13" s="12">
        <f>AD8*'DATA - Awards Matrices'!$D$10</f>
        <v>0</v>
      </c>
      <c r="AE13" s="12">
        <f>AE8*'DATA - Awards Matrices'!$E$10</f>
        <v>14455</v>
      </c>
      <c r="AF13" s="12">
        <f>AF8*'DATA - Awards Matrices'!$F$10</f>
        <v>1221000</v>
      </c>
      <c r="AG13" s="12">
        <f>AG8*'DATA - Awards Matrices'!$G$10</f>
        <v>0</v>
      </c>
      <c r="AH13" s="12">
        <f>AH8*'DATA - Awards Matrices'!$H$10</f>
        <v>0</v>
      </c>
      <c r="AI13" s="12">
        <f>AI8*'DATA - Awards Matrices'!$I$10</f>
        <v>0</v>
      </c>
      <c r="AJ13" s="12">
        <f>AJ8*'DATA - Awards Matrices'!$J$10</f>
        <v>7819</v>
      </c>
      <c r="AK13" s="365">
        <f>AK8*'DATA - Awards Matrices'!$K$10</f>
        <v>0</v>
      </c>
      <c r="AL13" s="12"/>
      <c r="AM13" s="12"/>
      <c r="AN13" s="364">
        <f>AN8*'DATA - Awards Matrices'!$B$10</f>
        <v>0</v>
      </c>
      <c r="AO13" s="12">
        <f>AO8*'DATA - Awards Matrices'!$C$10</f>
        <v>0</v>
      </c>
      <c r="AP13" s="12">
        <f>AP8*'DATA - Awards Matrices'!$D$10</f>
        <v>0</v>
      </c>
      <c r="AQ13" s="12">
        <f>AQ8*'DATA - Awards Matrices'!$E$10</f>
        <v>28910</v>
      </c>
      <c r="AR13" s="12">
        <f>AR8*'DATA - Awards Matrices'!$F$10</f>
        <v>1386000</v>
      </c>
      <c r="AS13" s="12">
        <f>AS8*'DATA - Awards Matrices'!$G$10</f>
        <v>0</v>
      </c>
      <c r="AT13" s="12">
        <f>AT8*'DATA - Awards Matrices'!$H$10</f>
        <v>0</v>
      </c>
      <c r="AU13" s="12">
        <f>AU8*'DATA - Awards Matrices'!$I$10</f>
        <v>0</v>
      </c>
      <c r="AV13" s="12">
        <f>AV8*'DATA - Awards Matrices'!$J$10</f>
        <v>0</v>
      </c>
      <c r="AW13" s="365">
        <f>AW8*'DATA - Awards Matrices'!$K$10</f>
        <v>0</v>
      </c>
      <c r="AX13" s="536"/>
    </row>
    <row r="14" spans="1:50" x14ac:dyDescent="0.25">
      <c r="A14" s="1066"/>
      <c r="B14" s="513" t="s">
        <v>36</v>
      </c>
      <c r="C14" s="499" t="s">
        <v>94</v>
      </c>
      <c r="D14" s="12">
        <f>D9*'DATA - Awards Matrices'!$B$11</f>
        <v>0</v>
      </c>
      <c r="E14" s="12">
        <f>E9*'DATA - Awards Matrices'!$C$11</f>
        <v>0</v>
      </c>
      <c r="F14" s="12">
        <f>F9*'DATA - Awards Matrices'!$D$11</f>
        <v>0</v>
      </c>
      <c r="G14" s="12">
        <f>G9*'DATA - Awards Matrices'!$E$11</f>
        <v>0</v>
      </c>
      <c r="H14" s="12">
        <f>H9*'DATA - Awards Matrices'!$F$11</f>
        <v>952460</v>
      </c>
      <c r="I14" s="12">
        <f>I9*'DATA - Awards Matrices'!$G$11</f>
        <v>711915</v>
      </c>
      <c r="J14" s="12">
        <f>J9*'DATA - Awards Matrices'!$H$11</f>
        <v>156808</v>
      </c>
      <c r="K14" s="12">
        <f>K9*'DATA - Awards Matrices'!$I$11</f>
        <v>0</v>
      </c>
      <c r="L14" s="12">
        <f>L9*'DATA - Awards Matrices'!$J$11</f>
        <v>0</v>
      </c>
      <c r="M14" s="365">
        <f>M9*'DATA - Awards Matrices'!$K$11</f>
        <v>0</v>
      </c>
      <c r="N14" s="12"/>
      <c r="O14" s="12"/>
      <c r="P14" s="364">
        <f>P9*'DATA - Awards Matrices'!$B$11</f>
        <v>0</v>
      </c>
      <c r="Q14" s="12">
        <f>Q9*'DATA - Awards Matrices'!$C$11</f>
        <v>0</v>
      </c>
      <c r="R14" s="12">
        <f>R9*'DATA - Awards Matrices'!$D$11</f>
        <v>0</v>
      </c>
      <c r="S14" s="12">
        <f>S9*'DATA - Awards Matrices'!$E$11</f>
        <v>0</v>
      </c>
      <c r="T14" s="12">
        <f>T9*'DATA - Awards Matrices'!$F$11</f>
        <v>571476</v>
      </c>
      <c r="U14" s="12">
        <f>U9*'DATA - Awards Matrices'!$G$11</f>
        <v>569532</v>
      </c>
      <c r="V14" s="12">
        <f>V9*'DATA - Awards Matrices'!$H$11</f>
        <v>313616</v>
      </c>
      <c r="W14" s="12">
        <f>W9*'DATA - Awards Matrices'!$I$11</f>
        <v>0</v>
      </c>
      <c r="X14" s="12">
        <f>X9*'DATA - Awards Matrices'!$J$11</f>
        <v>0</v>
      </c>
      <c r="Y14" s="365">
        <f>Y9*'DATA - Awards Matrices'!$K$11</f>
        <v>0</v>
      </c>
      <c r="Z14" s="12"/>
      <c r="AA14" s="12"/>
      <c r="AB14" s="364">
        <f>AB9*'DATA - Awards Matrices'!$B$11</f>
        <v>0</v>
      </c>
      <c r="AC14" s="12">
        <f>AC9*'DATA - Awards Matrices'!$C$11</f>
        <v>0</v>
      </c>
      <c r="AD14" s="12">
        <f>AD9*'DATA - Awards Matrices'!$D$11</f>
        <v>0</v>
      </c>
      <c r="AE14" s="12">
        <f>AE9*'DATA - Awards Matrices'!$E$11</f>
        <v>0</v>
      </c>
      <c r="AF14" s="12">
        <f>AF9*'DATA - Awards Matrices'!$F$11</f>
        <v>714345</v>
      </c>
      <c r="AG14" s="12">
        <f>AG9*'DATA - Awards Matrices'!$G$11</f>
        <v>616993</v>
      </c>
      <c r="AH14" s="12">
        <f>AH9*'DATA - Awards Matrices'!$H$11</f>
        <v>156808</v>
      </c>
      <c r="AI14" s="12">
        <f>AI9*'DATA - Awards Matrices'!$I$11</f>
        <v>0</v>
      </c>
      <c r="AJ14" s="12">
        <f>AJ9*'DATA - Awards Matrices'!$J$11</f>
        <v>0</v>
      </c>
      <c r="AK14" s="365">
        <f>AK9*'DATA - Awards Matrices'!$K$11</f>
        <v>0</v>
      </c>
      <c r="AL14" s="12"/>
      <c r="AM14" s="12"/>
      <c r="AN14" s="364">
        <f>AN9*'DATA - Awards Matrices'!$B$11</f>
        <v>0</v>
      </c>
      <c r="AO14" s="12">
        <f>AO9*'DATA - Awards Matrices'!$C$11</f>
        <v>0</v>
      </c>
      <c r="AP14" s="12">
        <f>AP9*'DATA - Awards Matrices'!$D$11</f>
        <v>0</v>
      </c>
      <c r="AQ14" s="12">
        <f>AQ9*'DATA - Awards Matrices'!$E$11</f>
        <v>0</v>
      </c>
      <c r="AR14" s="12">
        <f>AR9*'DATA - Awards Matrices'!$F$11</f>
        <v>1285821</v>
      </c>
      <c r="AS14" s="12">
        <f>AS9*'DATA - Awards Matrices'!$G$11</f>
        <v>284766</v>
      </c>
      <c r="AT14" s="12">
        <f>AT9*'DATA - Awards Matrices'!$H$11</f>
        <v>470424</v>
      </c>
      <c r="AU14" s="12">
        <f>AU9*'DATA - Awards Matrices'!$I$11</f>
        <v>0</v>
      </c>
      <c r="AV14" s="12">
        <f>AV9*'DATA - Awards Matrices'!$J$11</f>
        <v>0</v>
      </c>
      <c r="AW14" s="365">
        <f>AW9*'DATA - Awards Matrices'!$K$11</f>
        <v>0</v>
      </c>
      <c r="AX14" s="536"/>
    </row>
    <row r="15" spans="1:50" ht="15.75" thickBot="1" x14ac:dyDescent="0.3">
      <c r="A15" s="1067"/>
      <c r="B15" s="514" t="s">
        <v>36</v>
      </c>
      <c r="C15" s="500" t="s">
        <v>93</v>
      </c>
      <c r="D15" s="12">
        <f>D10*'DATA - Awards Matrices'!$B$12</f>
        <v>0</v>
      </c>
      <c r="E15" s="12">
        <f>E10*'DATA - Awards Matrices'!$C$12</f>
        <v>0</v>
      </c>
      <c r="F15" s="12">
        <f>F10*'DATA - Awards Matrices'!$D$12</f>
        <v>0</v>
      </c>
      <c r="G15" s="12">
        <f>G10*'DATA - Awards Matrices'!$E$12</f>
        <v>0</v>
      </c>
      <c r="H15" s="12">
        <f>H10*'DATA - Awards Matrices'!$F$12</f>
        <v>8933376</v>
      </c>
      <c r="I15" s="12">
        <f>I10*'DATA - Awards Matrices'!$G$12</f>
        <v>5773065</v>
      </c>
      <c r="J15" s="12">
        <f>J10*'DATA - Awards Matrices'!$H$12</f>
        <v>2068245</v>
      </c>
      <c r="K15" s="12">
        <f>K10*'DATA - Awards Matrices'!$I$12</f>
        <v>0</v>
      </c>
      <c r="L15" s="12">
        <f>L10*'DATA - Awards Matrices'!$J$12</f>
        <v>0</v>
      </c>
      <c r="M15" s="365">
        <f>M10*'DATA - Awards Matrices'!$K$12</f>
        <v>0</v>
      </c>
      <c r="N15" s="12" t="s">
        <v>322</v>
      </c>
      <c r="O15" s="12"/>
      <c r="P15" s="364">
        <f>P10*'DATA - Awards Matrices'!$B$12</f>
        <v>0</v>
      </c>
      <c r="Q15" s="12">
        <f>Q10*'DATA - Awards Matrices'!$C$12</f>
        <v>0</v>
      </c>
      <c r="R15" s="12">
        <f>R10*'DATA - Awards Matrices'!$D$12</f>
        <v>0</v>
      </c>
      <c r="S15" s="12">
        <f>S10*'DATA - Awards Matrices'!$E$12</f>
        <v>0</v>
      </c>
      <c r="T15" s="12">
        <f>T10*'DATA - Awards Matrices'!$F$12</f>
        <v>11794848</v>
      </c>
      <c r="U15" s="12">
        <f>U10*'DATA - Awards Matrices'!$G$12</f>
        <v>5564400</v>
      </c>
      <c r="V15" s="12">
        <f>V10*'DATA - Awards Matrices'!$H$12</f>
        <v>2068245</v>
      </c>
      <c r="W15" s="12">
        <f>W10*'DATA - Awards Matrices'!$I$12</f>
        <v>0</v>
      </c>
      <c r="X15" s="12">
        <f>X10*'DATA - Awards Matrices'!$J$12</f>
        <v>0</v>
      </c>
      <c r="Y15" s="365">
        <f>Y10*'DATA - Awards Matrices'!$K$12</f>
        <v>0</v>
      </c>
      <c r="Z15" s="12" t="s">
        <v>322</v>
      </c>
      <c r="AA15" s="12"/>
      <c r="AB15" s="364">
        <f>AB10*'DATA - Awards Matrices'!$B$12</f>
        <v>0</v>
      </c>
      <c r="AC15" s="12">
        <f>AC10*'DATA - Awards Matrices'!$C$12</f>
        <v>0</v>
      </c>
      <c r="AD15" s="12">
        <f>AD10*'DATA - Awards Matrices'!$D$12</f>
        <v>0</v>
      </c>
      <c r="AE15" s="12">
        <f>AE10*'DATA - Awards Matrices'!$E$12</f>
        <v>0</v>
      </c>
      <c r="AF15" s="12">
        <f>AF10*'DATA - Awards Matrices'!$F$12</f>
        <v>13120896</v>
      </c>
      <c r="AG15" s="12">
        <f>AG10*'DATA - Awards Matrices'!$G$12</f>
        <v>5981730</v>
      </c>
      <c r="AH15" s="12">
        <f>AH10*'DATA - Awards Matrices'!$H$12</f>
        <v>2757660</v>
      </c>
      <c r="AI15" s="12">
        <f>AI10*'DATA - Awards Matrices'!$I$12</f>
        <v>0</v>
      </c>
      <c r="AJ15" s="12">
        <f>AJ10*'DATA - Awards Matrices'!$J$12</f>
        <v>16537</v>
      </c>
      <c r="AK15" s="365">
        <f>AK10*'DATA - Awards Matrices'!$K$12</f>
        <v>0</v>
      </c>
      <c r="AL15" s="12" t="s">
        <v>322</v>
      </c>
      <c r="AM15" s="12"/>
      <c r="AN15" s="364">
        <f>AN10*'DATA - Awards Matrices'!$B$12</f>
        <v>0</v>
      </c>
      <c r="AO15" s="12">
        <f>AO10*'DATA - Awards Matrices'!$C$12</f>
        <v>0</v>
      </c>
      <c r="AP15" s="12">
        <f>AP10*'DATA - Awards Matrices'!$D$12</f>
        <v>0</v>
      </c>
      <c r="AQ15" s="12">
        <f>AQ10*'DATA - Awards Matrices'!$E$12</f>
        <v>0</v>
      </c>
      <c r="AR15" s="12">
        <f>AR10*'DATA - Awards Matrices'!$F$12</f>
        <v>14307360</v>
      </c>
      <c r="AS15" s="12">
        <f>AS10*'DATA - Awards Matrices'!$G$12</f>
        <v>5703510</v>
      </c>
      <c r="AT15" s="12">
        <f>AT10*'DATA - Awards Matrices'!$H$12</f>
        <v>2987465</v>
      </c>
      <c r="AU15" s="12">
        <f>AU10*'DATA - Awards Matrices'!$I$12</f>
        <v>0</v>
      </c>
      <c r="AV15" s="12">
        <f>AV10*'DATA - Awards Matrices'!$J$12</f>
        <v>0</v>
      </c>
      <c r="AW15" s="365">
        <f>AW10*'DATA - Awards Matrices'!$K$12</f>
        <v>0</v>
      </c>
      <c r="AX15" s="536" t="s">
        <v>322</v>
      </c>
    </row>
    <row r="16" spans="1:50" ht="30.75" thickBot="1" x14ac:dyDescent="0.3">
      <c r="A16" s="543" t="s">
        <v>304</v>
      </c>
      <c r="B16" s="514" t="str">
        <f>B10</f>
        <v>NMT</v>
      </c>
      <c r="C16" s="500"/>
      <c r="D16" s="369">
        <f t="shared" ref="D16:M16" si="4">SUM(D13:D15)</f>
        <v>0</v>
      </c>
      <c r="E16" s="369">
        <f t="shared" si="4"/>
        <v>0</v>
      </c>
      <c r="F16" s="369">
        <f t="shared" si="4"/>
        <v>0</v>
      </c>
      <c r="G16" s="369">
        <f t="shared" si="4"/>
        <v>14455</v>
      </c>
      <c r="H16" s="369">
        <f t="shared" si="4"/>
        <v>11040836</v>
      </c>
      <c r="I16" s="369">
        <f t="shared" si="4"/>
        <v>6484980</v>
      </c>
      <c r="J16" s="369">
        <f t="shared" si="4"/>
        <v>2225053</v>
      </c>
      <c r="K16" s="369">
        <f t="shared" si="4"/>
        <v>0</v>
      </c>
      <c r="L16" s="369">
        <f t="shared" si="4"/>
        <v>0</v>
      </c>
      <c r="M16" s="370">
        <f t="shared" si="4"/>
        <v>0</v>
      </c>
      <c r="N16" s="489">
        <f>SUM(D16:M16)/'DATA - Awards Matrices'!$L$12</f>
        <v>77.30263558217095</v>
      </c>
      <c r="O16" s="489"/>
      <c r="P16" s="368">
        <f t="shared" ref="P16:Y16" si="5">SUM(P13:P15)</f>
        <v>0</v>
      </c>
      <c r="Q16" s="369">
        <f t="shared" si="5"/>
        <v>0</v>
      </c>
      <c r="R16" s="369">
        <f t="shared" si="5"/>
        <v>0</v>
      </c>
      <c r="S16" s="369">
        <f t="shared" si="5"/>
        <v>28910</v>
      </c>
      <c r="T16" s="369">
        <f t="shared" si="5"/>
        <v>13455324</v>
      </c>
      <c r="U16" s="369">
        <f t="shared" si="5"/>
        <v>6133932</v>
      </c>
      <c r="V16" s="369">
        <f t="shared" si="5"/>
        <v>2381861</v>
      </c>
      <c r="W16" s="369">
        <f t="shared" si="5"/>
        <v>0</v>
      </c>
      <c r="X16" s="369">
        <f t="shared" si="5"/>
        <v>0</v>
      </c>
      <c r="Y16" s="370">
        <f t="shared" si="5"/>
        <v>0</v>
      </c>
      <c r="Z16" s="489">
        <f>SUM(P16:Y16)/'DATA - Awards Matrices'!$L$12</f>
        <v>86.042610279443011</v>
      </c>
      <c r="AA16" s="489"/>
      <c r="AB16" s="368">
        <f t="shared" ref="AB16:AK16" si="6">SUM(AB13:AB15)</f>
        <v>0</v>
      </c>
      <c r="AC16" s="369">
        <f t="shared" si="6"/>
        <v>0</v>
      </c>
      <c r="AD16" s="369">
        <f t="shared" si="6"/>
        <v>0</v>
      </c>
      <c r="AE16" s="369">
        <f t="shared" si="6"/>
        <v>14455</v>
      </c>
      <c r="AF16" s="369">
        <f t="shared" si="6"/>
        <v>15056241</v>
      </c>
      <c r="AG16" s="369">
        <f t="shared" si="6"/>
        <v>6598723</v>
      </c>
      <c r="AH16" s="369">
        <f t="shared" si="6"/>
        <v>2914468</v>
      </c>
      <c r="AI16" s="369">
        <f t="shared" si="6"/>
        <v>0</v>
      </c>
      <c r="AJ16" s="369">
        <f t="shared" si="6"/>
        <v>24356</v>
      </c>
      <c r="AK16" s="370">
        <f t="shared" si="6"/>
        <v>0</v>
      </c>
      <c r="AL16" s="489">
        <f>SUM(AB16:AK16)/'DATA - Awards Matrices'!$L$12</f>
        <v>96.243402888134256</v>
      </c>
      <c r="AM16" s="489"/>
      <c r="AN16" s="368">
        <f t="shared" ref="AN16:AW16" si="7">SUM(AN13:AN15)</f>
        <v>0</v>
      </c>
      <c r="AO16" s="369">
        <f t="shared" si="7"/>
        <v>0</v>
      </c>
      <c r="AP16" s="369">
        <f t="shared" si="7"/>
        <v>0</v>
      </c>
      <c r="AQ16" s="369">
        <f t="shared" si="7"/>
        <v>28910</v>
      </c>
      <c r="AR16" s="369">
        <f t="shared" si="7"/>
        <v>16979181</v>
      </c>
      <c r="AS16" s="369">
        <f t="shared" si="7"/>
        <v>5988276</v>
      </c>
      <c r="AT16" s="369">
        <f t="shared" si="7"/>
        <v>3457889</v>
      </c>
      <c r="AU16" s="369">
        <f t="shared" si="7"/>
        <v>0</v>
      </c>
      <c r="AV16" s="369">
        <f t="shared" si="7"/>
        <v>0</v>
      </c>
      <c r="AW16" s="370">
        <f t="shared" si="7"/>
        <v>0</v>
      </c>
      <c r="AX16" s="537">
        <f>SUM(AN16:AW16)/'DATA - Awards Matrices'!$L$12</f>
        <v>103.46320207882549</v>
      </c>
    </row>
    <row r="17" spans="1:50" ht="46.5" customHeight="1" thickBot="1" x14ac:dyDescent="0.3">
      <c r="A17" s="502"/>
      <c r="B17" s="503"/>
      <c r="C17" s="504"/>
      <c r="D17" s="505"/>
      <c r="E17" s="506"/>
      <c r="F17" s="506"/>
      <c r="G17" s="506"/>
      <c r="H17" s="506"/>
      <c r="I17" s="506"/>
      <c r="J17" s="506"/>
      <c r="K17" s="506"/>
      <c r="L17" s="506"/>
      <c r="M17" s="507"/>
      <c r="N17" s="508"/>
      <c r="O17" s="508"/>
      <c r="P17" s="505"/>
      <c r="Q17" s="506"/>
      <c r="R17" s="506"/>
      <c r="S17" s="506"/>
      <c r="T17" s="506"/>
      <c r="U17" s="506"/>
      <c r="V17" s="506"/>
      <c r="W17" s="506"/>
      <c r="X17" s="506"/>
      <c r="Y17" s="507"/>
      <c r="Z17" s="508"/>
      <c r="AA17" s="508"/>
      <c r="AB17" s="505"/>
      <c r="AC17" s="506"/>
      <c r="AD17" s="506"/>
      <c r="AE17" s="506"/>
      <c r="AF17" s="506"/>
      <c r="AG17" s="506"/>
      <c r="AH17" s="506"/>
      <c r="AI17" s="506"/>
      <c r="AJ17" s="506"/>
      <c r="AK17" s="507"/>
      <c r="AL17" s="508"/>
      <c r="AM17" s="508"/>
      <c r="AN17" s="505"/>
      <c r="AO17" s="506"/>
      <c r="AP17" s="506"/>
      <c r="AQ17" s="506"/>
      <c r="AR17" s="506"/>
      <c r="AS17" s="506"/>
      <c r="AT17" s="506"/>
      <c r="AU17" s="506"/>
      <c r="AV17" s="506"/>
      <c r="AW17" s="507"/>
      <c r="AX17" s="538"/>
    </row>
    <row r="18" spans="1:50" ht="15" customHeight="1" x14ac:dyDescent="0.25">
      <c r="A18" s="1058" t="s">
        <v>302</v>
      </c>
      <c r="B18" s="304" t="str">
        <f>'RAW DATA-Awards'!B10</f>
        <v>NMSU</v>
      </c>
      <c r="C18" s="498" t="str">
        <f>'RAW DATA-Awards'!C10</f>
        <v>1</v>
      </c>
      <c r="D18" s="481">
        <f>'RAW DATA-Awards'!D10</f>
        <v>0</v>
      </c>
      <c r="E18" s="482">
        <f>'RAW DATA-Awards'!E10</f>
        <v>0</v>
      </c>
      <c r="F18" s="482">
        <f>'RAW DATA-Awards'!F10</f>
        <v>0</v>
      </c>
      <c r="G18" s="482">
        <f>'RAW DATA-Awards'!G10</f>
        <v>23</v>
      </c>
      <c r="H18" s="482">
        <f>'RAW DATA-Awards'!H10</f>
        <v>1707</v>
      </c>
      <c r="I18" s="482">
        <f>'RAW DATA-Awards'!I10</f>
        <v>538</v>
      </c>
      <c r="J18" s="482">
        <f>'RAW DATA-Awards'!J10</f>
        <v>57</v>
      </c>
      <c r="K18" s="482">
        <f>'RAW DATA-Awards'!K10</f>
        <v>0</v>
      </c>
      <c r="L18" s="482">
        <f>'RAW DATA-Awards'!L10</f>
        <v>8</v>
      </c>
      <c r="M18" s="483">
        <f>'RAW DATA-Awards'!M10</f>
        <v>10</v>
      </c>
      <c r="N18" s="482"/>
      <c r="O18" s="482"/>
      <c r="P18" s="481">
        <f>'RAW DATA-Awards'!N10</f>
        <v>0</v>
      </c>
      <c r="Q18" s="482">
        <f>'RAW DATA-Awards'!O10</f>
        <v>0</v>
      </c>
      <c r="R18" s="482">
        <f>'RAW DATA-Awards'!P10</f>
        <v>0</v>
      </c>
      <c r="S18" s="482">
        <f>'RAW DATA-Awards'!Q10</f>
        <v>15</v>
      </c>
      <c r="T18" s="482">
        <f>'RAW DATA-Awards'!R10</f>
        <v>1711</v>
      </c>
      <c r="U18" s="482">
        <f>'RAW DATA-Awards'!S10</f>
        <v>535</v>
      </c>
      <c r="V18" s="482">
        <f>'RAW DATA-Awards'!T10</f>
        <v>58</v>
      </c>
      <c r="W18" s="482">
        <f>'RAW DATA-Awards'!U10</f>
        <v>0</v>
      </c>
      <c r="X18" s="482">
        <f>'RAW DATA-Awards'!V10</f>
        <v>22</v>
      </c>
      <c r="Y18" s="483">
        <f>'RAW DATA-Awards'!W10</f>
        <v>5</v>
      </c>
      <c r="Z18" s="482"/>
      <c r="AA18" s="482"/>
      <c r="AB18" s="481">
        <f>'RAW DATA-Awards'!X10</f>
        <v>0</v>
      </c>
      <c r="AC18" s="482">
        <f>'RAW DATA-Awards'!Y10</f>
        <v>0</v>
      </c>
      <c r="AD18" s="482">
        <f>'RAW DATA-Awards'!Z10</f>
        <v>0</v>
      </c>
      <c r="AE18" s="482">
        <f>'RAW DATA-Awards'!AA10</f>
        <v>16</v>
      </c>
      <c r="AF18" s="482">
        <f>'RAW DATA-Awards'!AB10</f>
        <v>1655</v>
      </c>
      <c r="AG18" s="482">
        <f>'RAW DATA-Awards'!AC10</f>
        <v>567</v>
      </c>
      <c r="AH18" s="482">
        <f>'RAW DATA-Awards'!AD10</f>
        <v>56</v>
      </c>
      <c r="AI18" s="482">
        <f>'RAW DATA-Awards'!AE10</f>
        <v>0</v>
      </c>
      <c r="AJ18" s="482">
        <f>'RAW DATA-Awards'!AF10</f>
        <v>22</v>
      </c>
      <c r="AK18" s="483">
        <f>'RAW DATA-Awards'!AG10</f>
        <v>3</v>
      </c>
      <c r="AL18" s="482"/>
      <c r="AM18" s="482"/>
      <c r="AN18" s="481">
        <f>'RAW DATA-Awards'!AH10</f>
        <v>0</v>
      </c>
      <c r="AO18" s="482">
        <f>'RAW DATA-Awards'!AI10</f>
        <v>0</v>
      </c>
      <c r="AP18" s="482">
        <f>'RAW DATA-Awards'!AJ10</f>
        <v>0</v>
      </c>
      <c r="AQ18" s="482">
        <f>'RAW DATA-Awards'!AK10</f>
        <v>25</v>
      </c>
      <c r="AR18" s="482">
        <f>'RAW DATA-Awards'!AL10</f>
        <v>1708</v>
      </c>
      <c r="AS18" s="482">
        <f>'RAW DATA-Awards'!AM10</f>
        <v>474</v>
      </c>
      <c r="AT18" s="482">
        <f>'RAW DATA-Awards'!AN10</f>
        <v>45</v>
      </c>
      <c r="AU18" s="482">
        <f>'RAW DATA-Awards'!AO10</f>
        <v>0</v>
      </c>
      <c r="AV18" s="482">
        <f>'RAW DATA-Awards'!AP10</f>
        <v>12</v>
      </c>
      <c r="AW18" s="483">
        <f>'RAW DATA-Awards'!AQ10</f>
        <v>8</v>
      </c>
      <c r="AX18" s="535"/>
    </row>
    <row r="19" spans="1:50" x14ac:dyDescent="0.25">
      <c r="A19" s="1059"/>
      <c r="B19" s="484" t="str">
        <f>'RAW DATA-Awards'!B11</f>
        <v>NMSU</v>
      </c>
      <c r="C19" s="499" t="str">
        <f>'RAW DATA-Awards'!C11</f>
        <v>2</v>
      </c>
      <c r="D19" s="364">
        <f>'RAW DATA-Awards'!D11</f>
        <v>0</v>
      </c>
      <c r="E19" s="12">
        <f>'RAW DATA-Awards'!E11</f>
        <v>0</v>
      </c>
      <c r="F19" s="12">
        <f>'RAW DATA-Awards'!F11</f>
        <v>0</v>
      </c>
      <c r="G19" s="12">
        <f>'RAW DATA-Awards'!G11</f>
        <v>0</v>
      </c>
      <c r="H19" s="12">
        <f>'RAW DATA-Awards'!H11</f>
        <v>429</v>
      </c>
      <c r="I19" s="12">
        <f>'RAW DATA-Awards'!I11</f>
        <v>120</v>
      </c>
      <c r="J19" s="12">
        <f>'RAW DATA-Awards'!J11</f>
        <v>40</v>
      </c>
      <c r="K19" s="12">
        <f>'RAW DATA-Awards'!K11</f>
        <v>0</v>
      </c>
      <c r="L19" s="12">
        <f>'RAW DATA-Awards'!L11</f>
        <v>0</v>
      </c>
      <c r="M19" s="365">
        <f>'RAW DATA-Awards'!M11</f>
        <v>0</v>
      </c>
      <c r="N19" s="12"/>
      <c r="O19" s="12"/>
      <c r="P19" s="364">
        <f>'RAW DATA-Awards'!N11</f>
        <v>0</v>
      </c>
      <c r="Q19" s="12">
        <f>'RAW DATA-Awards'!O11</f>
        <v>0</v>
      </c>
      <c r="R19" s="12">
        <f>'RAW DATA-Awards'!P11</f>
        <v>0</v>
      </c>
      <c r="S19" s="12">
        <f>'RAW DATA-Awards'!Q11</f>
        <v>0</v>
      </c>
      <c r="T19" s="12">
        <f>'RAW DATA-Awards'!R11</f>
        <v>469</v>
      </c>
      <c r="U19" s="12">
        <f>'RAW DATA-Awards'!S11</f>
        <v>120</v>
      </c>
      <c r="V19" s="12">
        <f>'RAW DATA-Awards'!T11</f>
        <v>26</v>
      </c>
      <c r="W19" s="12">
        <f>'RAW DATA-Awards'!U11</f>
        <v>0</v>
      </c>
      <c r="X19" s="12">
        <f>'RAW DATA-Awards'!V11</f>
        <v>0</v>
      </c>
      <c r="Y19" s="365">
        <f>'RAW DATA-Awards'!W11</f>
        <v>0</v>
      </c>
      <c r="Z19" s="12"/>
      <c r="AA19" s="12"/>
      <c r="AB19" s="364">
        <f>'RAW DATA-Awards'!X11</f>
        <v>0</v>
      </c>
      <c r="AC19" s="12">
        <f>'RAW DATA-Awards'!Y11</f>
        <v>0</v>
      </c>
      <c r="AD19" s="12">
        <f>'RAW DATA-Awards'!Z11</f>
        <v>0</v>
      </c>
      <c r="AE19" s="12">
        <f>'RAW DATA-Awards'!AA11</f>
        <v>0</v>
      </c>
      <c r="AF19" s="12">
        <f>'RAW DATA-Awards'!AB11</f>
        <v>438</v>
      </c>
      <c r="AG19" s="12">
        <f>'RAW DATA-Awards'!AC11</f>
        <v>84</v>
      </c>
      <c r="AH19" s="12">
        <f>'RAW DATA-Awards'!AD11</f>
        <v>32</v>
      </c>
      <c r="AI19" s="12">
        <f>'RAW DATA-Awards'!AE11</f>
        <v>0</v>
      </c>
      <c r="AJ19" s="12">
        <f>'RAW DATA-Awards'!AF11</f>
        <v>2</v>
      </c>
      <c r="AK19" s="365">
        <f>'RAW DATA-Awards'!AG11</f>
        <v>0</v>
      </c>
      <c r="AL19" s="12"/>
      <c r="AM19" s="12"/>
      <c r="AN19" s="364">
        <f>'RAW DATA-Awards'!AH11</f>
        <v>0</v>
      </c>
      <c r="AO19" s="12">
        <f>'RAW DATA-Awards'!AI11</f>
        <v>0</v>
      </c>
      <c r="AP19" s="12">
        <f>'RAW DATA-Awards'!AJ11</f>
        <v>0</v>
      </c>
      <c r="AQ19" s="12">
        <f>'RAW DATA-Awards'!AK11</f>
        <v>0</v>
      </c>
      <c r="AR19" s="12">
        <f>'RAW DATA-Awards'!AL11</f>
        <v>475</v>
      </c>
      <c r="AS19" s="12">
        <f>'RAW DATA-Awards'!AM11</f>
        <v>104</v>
      </c>
      <c r="AT19" s="12">
        <f>'RAW DATA-Awards'!AN11</f>
        <v>38</v>
      </c>
      <c r="AU19" s="12">
        <f>'RAW DATA-Awards'!AO11</f>
        <v>0</v>
      </c>
      <c r="AV19" s="12">
        <f>'RAW DATA-Awards'!AP11</f>
        <v>4</v>
      </c>
      <c r="AW19" s="365">
        <f>'RAW DATA-Awards'!AQ11</f>
        <v>0</v>
      </c>
      <c r="AX19" s="536"/>
    </row>
    <row r="20" spans="1:50" ht="15.75" thickBot="1" x14ac:dyDescent="0.3">
      <c r="A20" s="1059"/>
      <c r="B20" s="484" t="str">
        <f>'RAW DATA-Awards'!B12</f>
        <v>NMSU</v>
      </c>
      <c r="C20" s="499" t="str">
        <f>'RAW DATA-Awards'!C12</f>
        <v>3</v>
      </c>
      <c r="D20" s="364">
        <f>'RAW DATA-Awards'!D12</f>
        <v>0</v>
      </c>
      <c r="E20" s="12">
        <f>'RAW DATA-Awards'!E12</f>
        <v>0</v>
      </c>
      <c r="F20" s="12">
        <f>'RAW DATA-Awards'!F12</f>
        <v>0</v>
      </c>
      <c r="G20" s="12">
        <f>'RAW DATA-Awards'!G12</f>
        <v>0</v>
      </c>
      <c r="H20" s="12">
        <f>'RAW DATA-Awards'!H12</f>
        <v>293</v>
      </c>
      <c r="I20" s="12">
        <f>'RAW DATA-Awards'!I12</f>
        <v>133</v>
      </c>
      <c r="J20" s="12">
        <f>'RAW DATA-Awards'!J12</f>
        <v>35</v>
      </c>
      <c r="K20" s="12">
        <f>'RAW DATA-Awards'!K12</f>
        <v>0</v>
      </c>
      <c r="L20" s="12">
        <f>'RAW DATA-Awards'!L12</f>
        <v>2</v>
      </c>
      <c r="M20" s="365">
        <f>'RAW DATA-Awards'!M12</f>
        <v>0</v>
      </c>
      <c r="N20" s="12" t="s">
        <v>321</v>
      </c>
      <c r="O20" s="12"/>
      <c r="P20" s="364">
        <f>'RAW DATA-Awards'!N12</f>
        <v>0</v>
      </c>
      <c r="Q20" s="12">
        <f>'RAW DATA-Awards'!O12</f>
        <v>0</v>
      </c>
      <c r="R20" s="12">
        <f>'RAW DATA-Awards'!P12</f>
        <v>0</v>
      </c>
      <c r="S20" s="12">
        <f>'RAW DATA-Awards'!Q12</f>
        <v>0</v>
      </c>
      <c r="T20" s="12">
        <f>'RAW DATA-Awards'!R12</f>
        <v>372</v>
      </c>
      <c r="U20" s="12">
        <f>'RAW DATA-Awards'!S12</f>
        <v>145</v>
      </c>
      <c r="V20" s="12">
        <f>'RAW DATA-Awards'!T12</f>
        <v>30</v>
      </c>
      <c r="W20" s="12">
        <f>'RAW DATA-Awards'!U12</f>
        <v>0</v>
      </c>
      <c r="X20" s="12">
        <f>'RAW DATA-Awards'!V12</f>
        <v>1</v>
      </c>
      <c r="Y20" s="365">
        <f>'RAW DATA-Awards'!W12</f>
        <v>0</v>
      </c>
      <c r="Z20" s="12" t="s">
        <v>321</v>
      </c>
      <c r="AA20" s="12"/>
      <c r="AB20" s="364">
        <f>'RAW DATA-Awards'!X12</f>
        <v>0</v>
      </c>
      <c r="AC20" s="12">
        <f>'RAW DATA-Awards'!Y12</f>
        <v>0</v>
      </c>
      <c r="AD20" s="12">
        <f>'RAW DATA-Awards'!Z12</f>
        <v>0</v>
      </c>
      <c r="AE20" s="12">
        <f>'RAW DATA-Awards'!AA12</f>
        <v>0</v>
      </c>
      <c r="AF20" s="12">
        <f>'RAW DATA-Awards'!AB12</f>
        <v>343</v>
      </c>
      <c r="AG20" s="12">
        <f>'RAW DATA-Awards'!AC12</f>
        <v>135</v>
      </c>
      <c r="AH20" s="12">
        <f>'RAW DATA-Awards'!AD12</f>
        <v>43</v>
      </c>
      <c r="AI20" s="12">
        <f>'RAW DATA-Awards'!AE12</f>
        <v>0</v>
      </c>
      <c r="AJ20" s="12">
        <f>'RAW DATA-Awards'!AF12</f>
        <v>4</v>
      </c>
      <c r="AK20" s="365">
        <f>'RAW DATA-Awards'!AG12</f>
        <v>0</v>
      </c>
      <c r="AL20" s="12" t="s">
        <v>321</v>
      </c>
      <c r="AM20" s="12"/>
      <c r="AN20" s="364">
        <f>'RAW DATA-Awards'!AH12</f>
        <v>0</v>
      </c>
      <c r="AO20" s="12">
        <f>'RAW DATA-Awards'!AI12</f>
        <v>0</v>
      </c>
      <c r="AP20" s="12">
        <f>'RAW DATA-Awards'!AJ12</f>
        <v>0</v>
      </c>
      <c r="AQ20" s="12">
        <f>'RAW DATA-Awards'!AK12</f>
        <v>0</v>
      </c>
      <c r="AR20" s="12">
        <f>'RAW DATA-Awards'!AL12</f>
        <v>365</v>
      </c>
      <c r="AS20" s="12">
        <f>'RAW DATA-Awards'!AM12</f>
        <v>159</v>
      </c>
      <c r="AT20" s="12">
        <f>'RAW DATA-Awards'!AN12</f>
        <v>37</v>
      </c>
      <c r="AU20" s="12">
        <f>'RAW DATA-Awards'!AO12</f>
        <v>0</v>
      </c>
      <c r="AV20" s="12">
        <f>'RAW DATA-Awards'!AP12</f>
        <v>1</v>
      </c>
      <c r="AW20" s="365">
        <f>'RAW DATA-Awards'!AQ12</f>
        <v>0</v>
      </c>
      <c r="AX20" s="536" t="s">
        <v>321</v>
      </c>
    </row>
    <row r="21" spans="1:50" x14ac:dyDescent="0.25">
      <c r="A21" s="541"/>
      <c r="B21" s="304"/>
      <c r="C21" s="498"/>
      <c r="D21" s="11">
        <f t="shared" ref="D21:M21" si="8">SUM(D18:D20)</f>
        <v>0</v>
      </c>
      <c r="E21" s="11">
        <f t="shared" si="8"/>
        <v>0</v>
      </c>
      <c r="F21" s="11">
        <f t="shared" si="8"/>
        <v>0</v>
      </c>
      <c r="G21" s="11">
        <f t="shared" si="8"/>
        <v>23</v>
      </c>
      <c r="H21" s="11">
        <f t="shared" si="8"/>
        <v>2429</v>
      </c>
      <c r="I21" s="11">
        <f t="shared" si="8"/>
        <v>791</v>
      </c>
      <c r="J21" s="11">
        <f t="shared" si="8"/>
        <v>132</v>
      </c>
      <c r="K21" s="11">
        <f t="shared" si="8"/>
        <v>0</v>
      </c>
      <c r="L21" s="11">
        <f t="shared" si="8"/>
        <v>10</v>
      </c>
      <c r="M21" s="367">
        <f t="shared" si="8"/>
        <v>10</v>
      </c>
      <c r="N21" s="12">
        <f>SUM(D21:M21)</f>
        <v>3395</v>
      </c>
      <c r="O21" s="12"/>
      <c r="P21" s="366">
        <f t="shared" ref="P21:Y21" si="9">SUM(P18:P20)</f>
        <v>0</v>
      </c>
      <c r="Q21" s="11">
        <f t="shared" si="9"/>
        <v>0</v>
      </c>
      <c r="R21" s="11">
        <f t="shared" si="9"/>
        <v>0</v>
      </c>
      <c r="S21" s="11">
        <f t="shared" si="9"/>
        <v>15</v>
      </c>
      <c r="T21" s="11">
        <f t="shared" si="9"/>
        <v>2552</v>
      </c>
      <c r="U21" s="11">
        <f t="shared" si="9"/>
        <v>800</v>
      </c>
      <c r="V21" s="11">
        <f t="shared" si="9"/>
        <v>114</v>
      </c>
      <c r="W21" s="11">
        <f t="shared" si="9"/>
        <v>0</v>
      </c>
      <c r="X21" s="11">
        <f t="shared" si="9"/>
        <v>23</v>
      </c>
      <c r="Y21" s="367">
        <f t="shared" si="9"/>
        <v>5</v>
      </c>
      <c r="Z21" s="12">
        <f>SUM(P21:Y21)</f>
        <v>3509</v>
      </c>
      <c r="AA21" s="12"/>
      <c r="AB21" s="366">
        <f t="shared" ref="AB21:AK21" si="10">SUM(AB18:AB20)</f>
        <v>0</v>
      </c>
      <c r="AC21" s="11">
        <f t="shared" si="10"/>
        <v>0</v>
      </c>
      <c r="AD21" s="11">
        <f t="shared" si="10"/>
        <v>0</v>
      </c>
      <c r="AE21" s="11">
        <f t="shared" si="10"/>
        <v>16</v>
      </c>
      <c r="AF21" s="11">
        <f t="shared" si="10"/>
        <v>2436</v>
      </c>
      <c r="AG21" s="11">
        <f t="shared" si="10"/>
        <v>786</v>
      </c>
      <c r="AH21" s="11">
        <f t="shared" si="10"/>
        <v>131</v>
      </c>
      <c r="AI21" s="11">
        <f t="shared" si="10"/>
        <v>0</v>
      </c>
      <c r="AJ21" s="11">
        <f t="shared" si="10"/>
        <v>28</v>
      </c>
      <c r="AK21" s="367">
        <f t="shared" si="10"/>
        <v>3</v>
      </c>
      <c r="AL21" s="12">
        <f>SUM(AB21:AK21)</f>
        <v>3400</v>
      </c>
      <c r="AM21" s="12"/>
      <c r="AN21" s="366">
        <f t="shared" ref="AN21:AW21" si="11">SUM(AN18:AN20)</f>
        <v>0</v>
      </c>
      <c r="AO21" s="11">
        <f t="shared" si="11"/>
        <v>0</v>
      </c>
      <c r="AP21" s="11">
        <f t="shared" si="11"/>
        <v>0</v>
      </c>
      <c r="AQ21" s="11">
        <f t="shared" si="11"/>
        <v>25</v>
      </c>
      <c r="AR21" s="11">
        <f t="shared" si="11"/>
        <v>2548</v>
      </c>
      <c r="AS21" s="11">
        <f t="shared" si="11"/>
        <v>737</v>
      </c>
      <c r="AT21" s="11">
        <f t="shared" si="11"/>
        <v>120</v>
      </c>
      <c r="AU21" s="11">
        <f t="shared" si="11"/>
        <v>0</v>
      </c>
      <c r="AV21" s="11">
        <f t="shared" si="11"/>
        <v>17</v>
      </c>
      <c r="AW21" s="367">
        <f t="shared" si="11"/>
        <v>8</v>
      </c>
      <c r="AX21" s="536">
        <f>SUM(AN21:AW21)</f>
        <v>3455</v>
      </c>
    </row>
    <row r="22" spans="1:50" ht="9" customHeight="1" thickBot="1" x14ac:dyDescent="0.3">
      <c r="A22" s="542"/>
      <c r="B22" s="487"/>
      <c r="C22" s="500"/>
      <c r="D22" s="12"/>
      <c r="E22" s="12"/>
      <c r="F22" s="12"/>
      <c r="G22" s="12"/>
      <c r="H22" s="12"/>
      <c r="I22" s="12"/>
      <c r="J22" s="12"/>
      <c r="K22" s="12"/>
      <c r="L22" s="12"/>
      <c r="M22" s="365"/>
      <c r="N22" s="12"/>
      <c r="O22" s="12"/>
      <c r="P22" s="364"/>
      <c r="Q22" s="12"/>
      <c r="R22" s="12"/>
      <c r="S22" s="12"/>
      <c r="T22" s="12"/>
      <c r="U22" s="12"/>
      <c r="V22" s="12"/>
      <c r="W22" s="12"/>
      <c r="X22" s="12"/>
      <c r="Y22" s="365"/>
      <c r="Z22" s="12"/>
      <c r="AA22" s="12"/>
      <c r="AB22" s="364"/>
      <c r="AC22" s="12"/>
      <c r="AD22" s="12"/>
      <c r="AE22" s="12"/>
      <c r="AF22" s="12"/>
      <c r="AG22" s="12"/>
      <c r="AH22" s="12"/>
      <c r="AI22" s="12"/>
      <c r="AJ22" s="12"/>
      <c r="AK22" s="365"/>
      <c r="AL22" s="12"/>
      <c r="AM22" s="12"/>
      <c r="AN22" s="364"/>
      <c r="AO22" s="12"/>
      <c r="AP22" s="12"/>
      <c r="AQ22" s="12"/>
      <c r="AR22" s="12"/>
      <c r="AS22" s="12"/>
      <c r="AT22" s="12"/>
      <c r="AU22" s="12"/>
      <c r="AV22" s="12"/>
      <c r="AW22" s="365"/>
      <c r="AX22" s="536"/>
    </row>
    <row r="23" spans="1:50" x14ac:dyDescent="0.25">
      <c r="A23" s="1058" t="s">
        <v>303</v>
      </c>
      <c r="B23" s="304" t="s">
        <v>38</v>
      </c>
      <c r="C23" s="498" t="s">
        <v>95</v>
      </c>
      <c r="D23" s="364">
        <f>D18*'DATA - Awards Matrices'!$B$10</f>
        <v>0</v>
      </c>
      <c r="E23" s="12">
        <f>E18*'DATA - Awards Matrices'!$C$10</f>
        <v>0</v>
      </c>
      <c r="F23" s="12">
        <f>F18*'DATA - Awards Matrices'!$D$10</f>
        <v>0</v>
      </c>
      <c r="G23" s="12">
        <f>G18*'DATA - Awards Matrices'!$E$10</f>
        <v>332465</v>
      </c>
      <c r="H23" s="12">
        <f>H18*'DATA - Awards Matrices'!$F$10</f>
        <v>56331000</v>
      </c>
      <c r="I23" s="12">
        <f>I18*'DATA - Awards Matrices'!$G$10</f>
        <v>17693744</v>
      </c>
      <c r="J23" s="12">
        <f>J18*'DATA - Awards Matrices'!$H$10</f>
        <v>6193563</v>
      </c>
      <c r="K23" s="12">
        <f>K18*'DATA - Awards Matrices'!$I$10</f>
        <v>0</v>
      </c>
      <c r="L23" s="12">
        <f>L18*'DATA - Awards Matrices'!$J$10</f>
        <v>62552</v>
      </c>
      <c r="M23" s="365">
        <f>M18*'DATA - Awards Matrices'!$K$10</f>
        <v>192560</v>
      </c>
      <c r="N23" s="12"/>
      <c r="O23" s="12"/>
      <c r="P23" s="364">
        <f>P18*'DATA - Awards Matrices'!$B$10</f>
        <v>0</v>
      </c>
      <c r="Q23" s="12">
        <f>Q18*'DATA - Awards Matrices'!$C$10</f>
        <v>0</v>
      </c>
      <c r="R23" s="12">
        <f>R18*'DATA - Awards Matrices'!$D$10</f>
        <v>0</v>
      </c>
      <c r="S23" s="12">
        <f>S18*'DATA - Awards Matrices'!$E$10</f>
        <v>216825</v>
      </c>
      <c r="T23" s="12">
        <f>T18*'DATA - Awards Matrices'!$F$10</f>
        <v>56463000</v>
      </c>
      <c r="U23" s="12">
        <f>U18*'DATA - Awards Matrices'!$G$10</f>
        <v>17595080</v>
      </c>
      <c r="V23" s="12">
        <f>V18*'DATA - Awards Matrices'!$H$10</f>
        <v>6302222</v>
      </c>
      <c r="W23" s="12">
        <f>W18*'DATA - Awards Matrices'!$I$10</f>
        <v>0</v>
      </c>
      <c r="X23" s="12">
        <f>X18*'DATA - Awards Matrices'!$J$10</f>
        <v>172018</v>
      </c>
      <c r="Y23" s="365">
        <f>Y18*'DATA - Awards Matrices'!$K$10</f>
        <v>96280</v>
      </c>
      <c r="Z23" s="12"/>
      <c r="AA23" s="12"/>
      <c r="AB23" s="364">
        <f>AB18*'DATA - Awards Matrices'!$B$10</f>
        <v>0</v>
      </c>
      <c r="AC23" s="12">
        <f>AC18*'DATA - Awards Matrices'!$C$10</f>
        <v>0</v>
      </c>
      <c r="AD23" s="12">
        <f>AD18*'DATA - Awards Matrices'!$D$10</f>
        <v>0</v>
      </c>
      <c r="AE23" s="12">
        <f>AE18*'DATA - Awards Matrices'!$E$10</f>
        <v>231280</v>
      </c>
      <c r="AF23" s="12">
        <f>AF18*'DATA - Awards Matrices'!$F$10</f>
        <v>54615000</v>
      </c>
      <c r="AG23" s="12">
        <f>AG18*'DATA - Awards Matrices'!$G$10</f>
        <v>18647496</v>
      </c>
      <c r="AH23" s="12">
        <f>AH18*'DATA - Awards Matrices'!$H$10</f>
        <v>6084904</v>
      </c>
      <c r="AI23" s="12">
        <f>AI18*'DATA - Awards Matrices'!$I$10</f>
        <v>0</v>
      </c>
      <c r="AJ23" s="12">
        <f>AJ18*'DATA - Awards Matrices'!$J$10</f>
        <v>172018</v>
      </c>
      <c r="AK23" s="365">
        <f>AK18*'DATA - Awards Matrices'!$K$10</f>
        <v>57768</v>
      </c>
      <c r="AL23" s="12"/>
      <c r="AM23" s="12"/>
      <c r="AN23" s="364">
        <f>AN18*'DATA - Awards Matrices'!$B$10</f>
        <v>0</v>
      </c>
      <c r="AO23" s="12">
        <f>AO18*'DATA - Awards Matrices'!$C$10</f>
        <v>0</v>
      </c>
      <c r="AP23" s="12">
        <f>AP18*'DATA - Awards Matrices'!$D$10</f>
        <v>0</v>
      </c>
      <c r="AQ23" s="12">
        <f>AQ18*'DATA - Awards Matrices'!$E$10</f>
        <v>361375</v>
      </c>
      <c r="AR23" s="12">
        <f>AR18*'DATA - Awards Matrices'!$F$10</f>
        <v>56364000</v>
      </c>
      <c r="AS23" s="12">
        <f>AS18*'DATA - Awards Matrices'!$G$10</f>
        <v>15588912</v>
      </c>
      <c r="AT23" s="12">
        <f>AT18*'DATA - Awards Matrices'!$H$10</f>
        <v>4889655</v>
      </c>
      <c r="AU23" s="12">
        <f>AU18*'DATA - Awards Matrices'!$I$10</f>
        <v>0</v>
      </c>
      <c r="AV23" s="12">
        <f>AV18*'DATA - Awards Matrices'!$J$10</f>
        <v>93828</v>
      </c>
      <c r="AW23" s="365">
        <f>AW18*'DATA - Awards Matrices'!$K$10</f>
        <v>154048</v>
      </c>
      <c r="AX23" s="536"/>
    </row>
    <row r="24" spans="1:50" x14ac:dyDescent="0.25">
      <c r="A24" s="1059"/>
      <c r="B24" s="484" t="s">
        <v>38</v>
      </c>
      <c r="C24" s="499" t="s">
        <v>94</v>
      </c>
      <c r="D24" s="364">
        <f>D19*'DATA - Awards Matrices'!$B$11</f>
        <v>0</v>
      </c>
      <c r="E24" s="12">
        <f>E19*'DATA - Awards Matrices'!$C$11</f>
        <v>0</v>
      </c>
      <c r="F24" s="12">
        <f>F19*'DATA - Awards Matrices'!$D$11</f>
        <v>0</v>
      </c>
      <c r="G24" s="12">
        <f>G19*'DATA - Awards Matrices'!$E$11</f>
        <v>0</v>
      </c>
      <c r="H24" s="12">
        <f>H19*'DATA - Awards Matrices'!$F$11</f>
        <v>20430267</v>
      </c>
      <c r="I24" s="12">
        <f>I19*'DATA - Awards Matrices'!$G$11</f>
        <v>5695320</v>
      </c>
      <c r="J24" s="12">
        <f>J19*'DATA - Awards Matrices'!$H$11</f>
        <v>6272320</v>
      </c>
      <c r="K24" s="12">
        <f>K19*'DATA - Awards Matrices'!$I$11</f>
        <v>0</v>
      </c>
      <c r="L24" s="12">
        <f>L19*'DATA - Awards Matrices'!$J$11</f>
        <v>0</v>
      </c>
      <c r="M24" s="365">
        <f>M19*'DATA - Awards Matrices'!$K$11</f>
        <v>0</v>
      </c>
      <c r="N24" s="12"/>
      <c r="O24" s="12"/>
      <c r="P24" s="364">
        <f>P19*'DATA - Awards Matrices'!$B$11</f>
        <v>0</v>
      </c>
      <c r="Q24" s="12">
        <f>Q19*'DATA - Awards Matrices'!$C$11</f>
        <v>0</v>
      </c>
      <c r="R24" s="12">
        <f>R19*'DATA - Awards Matrices'!$D$11</f>
        <v>0</v>
      </c>
      <c r="S24" s="12">
        <f>S19*'DATA - Awards Matrices'!$E$11</f>
        <v>0</v>
      </c>
      <c r="T24" s="12">
        <f>T19*'DATA - Awards Matrices'!$F$11</f>
        <v>22335187</v>
      </c>
      <c r="U24" s="12">
        <f>U19*'DATA - Awards Matrices'!$G$11</f>
        <v>5695320</v>
      </c>
      <c r="V24" s="12">
        <f>V19*'DATA - Awards Matrices'!$H$11</f>
        <v>4077008</v>
      </c>
      <c r="W24" s="12">
        <f>W19*'DATA - Awards Matrices'!$I$11</f>
        <v>0</v>
      </c>
      <c r="X24" s="12">
        <f>X19*'DATA - Awards Matrices'!$J$11</f>
        <v>0</v>
      </c>
      <c r="Y24" s="365">
        <f>Y19*'DATA - Awards Matrices'!$K$11</f>
        <v>0</v>
      </c>
      <c r="Z24" s="12"/>
      <c r="AA24" s="12"/>
      <c r="AB24" s="364">
        <f>AB19*'DATA - Awards Matrices'!$B$11</f>
        <v>0</v>
      </c>
      <c r="AC24" s="12">
        <f>AC19*'DATA - Awards Matrices'!$C$11</f>
        <v>0</v>
      </c>
      <c r="AD24" s="12">
        <f>AD19*'DATA - Awards Matrices'!$D$11</f>
        <v>0</v>
      </c>
      <c r="AE24" s="12">
        <f>AE19*'DATA - Awards Matrices'!$E$11</f>
        <v>0</v>
      </c>
      <c r="AF24" s="12">
        <f>AF19*'DATA - Awards Matrices'!$F$11</f>
        <v>20858874</v>
      </c>
      <c r="AG24" s="12">
        <f>AG19*'DATA - Awards Matrices'!$G$11</f>
        <v>3986724</v>
      </c>
      <c r="AH24" s="12">
        <f>AH19*'DATA - Awards Matrices'!$H$11</f>
        <v>5017856</v>
      </c>
      <c r="AI24" s="12">
        <f>AI19*'DATA - Awards Matrices'!$I$11</f>
        <v>0</v>
      </c>
      <c r="AJ24" s="12">
        <f>AJ19*'DATA - Awards Matrices'!$J$11</f>
        <v>22568</v>
      </c>
      <c r="AK24" s="365">
        <f>AK19*'DATA - Awards Matrices'!$K$11</f>
        <v>0</v>
      </c>
      <c r="AL24" s="12"/>
      <c r="AM24" s="12"/>
      <c r="AN24" s="364">
        <f>AN19*'DATA - Awards Matrices'!$B$11</f>
        <v>0</v>
      </c>
      <c r="AO24" s="12">
        <f>AO19*'DATA - Awards Matrices'!$C$11</f>
        <v>0</v>
      </c>
      <c r="AP24" s="12">
        <f>AP19*'DATA - Awards Matrices'!$D$11</f>
        <v>0</v>
      </c>
      <c r="AQ24" s="12">
        <f>AQ19*'DATA - Awards Matrices'!$E$11</f>
        <v>0</v>
      </c>
      <c r="AR24" s="12">
        <f>AR19*'DATA - Awards Matrices'!$F$11</f>
        <v>22620925</v>
      </c>
      <c r="AS24" s="12">
        <f>AS19*'DATA - Awards Matrices'!$G$11</f>
        <v>4935944</v>
      </c>
      <c r="AT24" s="12">
        <f>AT19*'DATA - Awards Matrices'!$H$11</f>
        <v>5958704</v>
      </c>
      <c r="AU24" s="12">
        <f>AU19*'DATA - Awards Matrices'!$I$11</f>
        <v>0</v>
      </c>
      <c r="AV24" s="12">
        <f>AV19*'DATA - Awards Matrices'!$J$11</f>
        <v>45136</v>
      </c>
      <c r="AW24" s="365">
        <f>AW19*'DATA - Awards Matrices'!$K$11</f>
        <v>0</v>
      </c>
      <c r="AX24" s="536"/>
    </row>
    <row r="25" spans="1:50" ht="15.75" thickBot="1" x14ac:dyDescent="0.3">
      <c r="A25" s="1060"/>
      <c r="B25" s="487" t="s">
        <v>38</v>
      </c>
      <c r="C25" s="500" t="s">
        <v>93</v>
      </c>
      <c r="D25" s="364">
        <f>D20*'DATA - Awards Matrices'!$B$12</f>
        <v>0</v>
      </c>
      <c r="E25" s="12">
        <f>E20*'DATA - Awards Matrices'!$C$12</f>
        <v>0</v>
      </c>
      <c r="F25" s="12">
        <f>F20*'DATA - Awards Matrices'!$D$12</f>
        <v>0</v>
      </c>
      <c r="G25" s="12">
        <f>G20*'DATA - Awards Matrices'!$E$12</f>
        <v>0</v>
      </c>
      <c r="H25" s="12">
        <f>H20*'DATA - Awards Matrices'!$F$12</f>
        <v>20449056</v>
      </c>
      <c r="I25" s="12">
        <f>I20*'DATA - Awards Matrices'!$G$12</f>
        <v>9250815</v>
      </c>
      <c r="J25" s="12">
        <f>J20*'DATA - Awards Matrices'!$H$12</f>
        <v>8043175</v>
      </c>
      <c r="K25" s="12">
        <f>K20*'DATA - Awards Matrices'!$I$12</f>
        <v>0</v>
      </c>
      <c r="L25" s="12">
        <f>L20*'DATA - Awards Matrices'!$J$12</f>
        <v>33074</v>
      </c>
      <c r="M25" s="365">
        <f>M20*'DATA - Awards Matrices'!$K$12</f>
        <v>0</v>
      </c>
      <c r="N25" s="12" t="s">
        <v>322</v>
      </c>
      <c r="O25" s="12"/>
      <c r="P25" s="364">
        <f>P20*'DATA - Awards Matrices'!$B$12</f>
        <v>0</v>
      </c>
      <c r="Q25" s="12">
        <f>Q20*'DATA - Awards Matrices'!$C$12</f>
        <v>0</v>
      </c>
      <c r="R25" s="12">
        <f>R20*'DATA - Awards Matrices'!$D$12</f>
        <v>0</v>
      </c>
      <c r="S25" s="12">
        <f>S20*'DATA - Awards Matrices'!$E$12</f>
        <v>0</v>
      </c>
      <c r="T25" s="12">
        <f>T20*'DATA - Awards Matrices'!$F$12</f>
        <v>25962624</v>
      </c>
      <c r="U25" s="12">
        <f>U20*'DATA - Awards Matrices'!$G$12</f>
        <v>10085475</v>
      </c>
      <c r="V25" s="12">
        <f>V20*'DATA - Awards Matrices'!$H$12</f>
        <v>6894150</v>
      </c>
      <c r="W25" s="12">
        <f>W20*'DATA - Awards Matrices'!$I$12</f>
        <v>0</v>
      </c>
      <c r="X25" s="12">
        <f>X20*'DATA - Awards Matrices'!$J$12</f>
        <v>16537</v>
      </c>
      <c r="Y25" s="365">
        <f>Y20*'DATA - Awards Matrices'!$K$12</f>
        <v>0</v>
      </c>
      <c r="Z25" s="12" t="s">
        <v>322</v>
      </c>
      <c r="AA25" s="12"/>
      <c r="AB25" s="364">
        <f>AB20*'DATA - Awards Matrices'!$B$12</f>
        <v>0</v>
      </c>
      <c r="AC25" s="12">
        <f>AC20*'DATA - Awards Matrices'!$C$12</f>
        <v>0</v>
      </c>
      <c r="AD25" s="12">
        <f>AD20*'DATA - Awards Matrices'!$D$12</f>
        <v>0</v>
      </c>
      <c r="AE25" s="12">
        <f>AE20*'DATA - Awards Matrices'!$E$12</f>
        <v>0</v>
      </c>
      <c r="AF25" s="12">
        <f>AF20*'DATA - Awards Matrices'!$F$12</f>
        <v>23938656</v>
      </c>
      <c r="AG25" s="12">
        <f>AG20*'DATA - Awards Matrices'!$G$12</f>
        <v>9389925</v>
      </c>
      <c r="AH25" s="12">
        <f>AH20*'DATA - Awards Matrices'!$H$12</f>
        <v>9881615</v>
      </c>
      <c r="AI25" s="12">
        <f>AI20*'DATA - Awards Matrices'!$I$12</f>
        <v>0</v>
      </c>
      <c r="AJ25" s="12">
        <f>AJ20*'DATA - Awards Matrices'!$J$12</f>
        <v>66148</v>
      </c>
      <c r="AK25" s="365">
        <f>AK20*'DATA - Awards Matrices'!$K$12</f>
        <v>0</v>
      </c>
      <c r="AL25" s="12" t="s">
        <v>322</v>
      </c>
      <c r="AM25" s="12"/>
      <c r="AN25" s="364">
        <f>AN20*'DATA - Awards Matrices'!$B$12</f>
        <v>0</v>
      </c>
      <c r="AO25" s="12">
        <f>AO20*'DATA - Awards Matrices'!$C$12</f>
        <v>0</v>
      </c>
      <c r="AP25" s="12">
        <f>AP20*'DATA - Awards Matrices'!$D$12</f>
        <v>0</v>
      </c>
      <c r="AQ25" s="12">
        <f>AQ20*'DATA - Awards Matrices'!$E$12</f>
        <v>0</v>
      </c>
      <c r="AR25" s="12">
        <f>AR20*'DATA - Awards Matrices'!$F$12</f>
        <v>25474080</v>
      </c>
      <c r="AS25" s="12">
        <f>AS20*'DATA - Awards Matrices'!$G$12</f>
        <v>11059245</v>
      </c>
      <c r="AT25" s="12">
        <f>AT20*'DATA - Awards Matrices'!$H$12</f>
        <v>8502785</v>
      </c>
      <c r="AU25" s="12">
        <f>AU20*'DATA - Awards Matrices'!$I$12</f>
        <v>0</v>
      </c>
      <c r="AV25" s="12">
        <f>AV20*'DATA - Awards Matrices'!$J$12</f>
        <v>16537</v>
      </c>
      <c r="AW25" s="365">
        <f>AW20*'DATA - Awards Matrices'!$K$12</f>
        <v>0</v>
      </c>
      <c r="AX25" s="536" t="s">
        <v>322</v>
      </c>
    </row>
    <row r="26" spans="1:50" ht="30.75" thickBot="1" x14ac:dyDescent="0.3">
      <c r="A26" s="540" t="s">
        <v>304</v>
      </c>
      <c r="B26" s="487" t="str">
        <f>B20</f>
        <v>NMSU</v>
      </c>
      <c r="C26" s="488"/>
      <c r="D26" s="368">
        <f t="shared" ref="D26:M26" si="12">SUM(D23:D25)</f>
        <v>0</v>
      </c>
      <c r="E26" s="369">
        <f t="shared" si="12"/>
        <v>0</v>
      </c>
      <c r="F26" s="369">
        <f t="shared" si="12"/>
        <v>0</v>
      </c>
      <c r="G26" s="369">
        <f t="shared" si="12"/>
        <v>332465</v>
      </c>
      <c r="H26" s="369">
        <f t="shared" si="12"/>
        <v>97210323</v>
      </c>
      <c r="I26" s="369">
        <f t="shared" si="12"/>
        <v>32639879</v>
      </c>
      <c r="J26" s="369">
        <f t="shared" si="12"/>
        <v>20509058</v>
      </c>
      <c r="K26" s="369">
        <f t="shared" si="12"/>
        <v>0</v>
      </c>
      <c r="L26" s="369">
        <f t="shared" si="12"/>
        <v>95626</v>
      </c>
      <c r="M26" s="370">
        <f t="shared" si="12"/>
        <v>192560</v>
      </c>
      <c r="N26" s="489">
        <f>SUM(D26:M26)/'DATA - Awards Matrices'!$L$12</f>
        <v>590.48589541267336</v>
      </c>
      <c r="O26" s="489"/>
      <c r="P26" s="368">
        <f t="shared" ref="P26:Y26" si="13">SUM(P23:P25)</f>
        <v>0</v>
      </c>
      <c r="Q26" s="369">
        <f t="shared" si="13"/>
        <v>0</v>
      </c>
      <c r="R26" s="369">
        <f t="shared" si="13"/>
        <v>0</v>
      </c>
      <c r="S26" s="369">
        <f t="shared" si="13"/>
        <v>216825</v>
      </c>
      <c r="T26" s="369">
        <f t="shared" si="13"/>
        <v>104760811</v>
      </c>
      <c r="U26" s="369">
        <f t="shared" si="13"/>
        <v>33375875</v>
      </c>
      <c r="V26" s="369">
        <f t="shared" si="13"/>
        <v>17273380</v>
      </c>
      <c r="W26" s="369">
        <f t="shared" si="13"/>
        <v>0</v>
      </c>
      <c r="X26" s="369">
        <f t="shared" si="13"/>
        <v>188555</v>
      </c>
      <c r="Y26" s="370">
        <f t="shared" si="13"/>
        <v>96280</v>
      </c>
      <c r="Z26" s="489">
        <f>SUM(P26:Y26)/'DATA - Awards Matrices'!$L$12</f>
        <v>609.77433701391828</v>
      </c>
      <c r="AA26" s="489"/>
      <c r="AB26" s="368">
        <f t="shared" ref="AB26:AK26" si="14">SUM(AB23:AB25)</f>
        <v>0</v>
      </c>
      <c r="AC26" s="369">
        <f t="shared" si="14"/>
        <v>0</v>
      </c>
      <c r="AD26" s="369">
        <f t="shared" si="14"/>
        <v>0</v>
      </c>
      <c r="AE26" s="369">
        <f t="shared" si="14"/>
        <v>231280</v>
      </c>
      <c r="AF26" s="369">
        <f t="shared" si="14"/>
        <v>99412530</v>
      </c>
      <c r="AG26" s="369">
        <f t="shared" si="14"/>
        <v>32024145</v>
      </c>
      <c r="AH26" s="369">
        <f t="shared" si="14"/>
        <v>20984375</v>
      </c>
      <c r="AI26" s="369">
        <f t="shared" si="14"/>
        <v>0</v>
      </c>
      <c r="AJ26" s="369">
        <f t="shared" si="14"/>
        <v>260734</v>
      </c>
      <c r="AK26" s="370">
        <f t="shared" si="14"/>
        <v>57768</v>
      </c>
      <c r="AL26" s="489">
        <f>SUM(AB26:AK26)/'DATA - Awards Matrices'!$L$12</f>
        <v>598.27243311556617</v>
      </c>
      <c r="AM26" s="489"/>
      <c r="AN26" s="368">
        <f t="shared" ref="AN26:AW26" si="15">SUM(AN23:AN25)</f>
        <v>0</v>
      </c>
      <c r="AO26" s="369">
        <f t="shared" si="15"/>
        <v>0</v>
      </c>
      <c r="AP26" s="369">
        <f t="shared" si="15"/>
        <v>0</v>
      </c>
      <c r="AQ26" s="369">
        <f t="shared" si="15"/>
        <v>361375</v>
      </c>
      <c r="AR26" s="369">
        <f t="shared" si="15"/>
        <v>104459005</v>
      </c>
      <c r="AS26" s="369">
        <f t="shared" si="15"/>
        <v>31584101</v>
      </c>
      <c r="AT26" s="369">
        <f t="shared" si="15"/>
        <v>19351144</v>
      </c>
      <c r="AU26" s="369">
        <f t="shared" si="15"/>
        <v>0</v>
      </c>
      <c r="AV26" s="369">
        <f t="shared" si="15"/>
        <v>155501</v>
      </c>
      <c r="AW26" s="370">
        <f t="shared" si="15"/>
        <v>154048</v>
      </c>
      <c r="AX26" s="537">
        <f>SUM(AN26:AW26)/'DATA - Awards Matrices'!$L$12</f>
        <v>610.3744756620282</v>
      </c>
    </row>
    <row r="27" spans="1:50" ht="42" customHeight="1" thickBot="1" x14ac:dyDescent="0.3">
      <c r="A27" s="502"/>
      <c r="B27" s="503"/>
      <c r="C27" s="504"/>
      <c r="D27" s="505"/>
      <c r="E27" s="506"/>
      <c r="F27" s="506"/>
      <c r="G27" s="506"/>
      <c r="H27" s="506"/>
      <c r="I27" s="506"/>
      <c r="J27" s="506"/>
      <c r="K27" s="506"/>
      <c r="L27" s="506"/>
      <c r="M27" s="507"/>
      <c r="N27" s="508"/>
      <c r="O27" s="508"/>
      <c r="P27" s="505"/>
      <c r="Q27" s="506"/>
      <c r="R27" s="506"/>
      <c r="S27" s="506"/>
      <c r="T27" s="506"/>
      <c r="U27" s="506"/>
      <c r="V27" s="506"/>
      <c r="W27" s="506"/>
      <c r="X27" s="506"/>
      <c r="Y27" s="507"/>
      <c r="Z27" s="508"/>
      <c r="AA27" s="508"/>
      <c r="AB27" s="505"/>
      <c r="AC27" s="506"/>
      <c r="AD27" s="506"/>
      <c r="AE27" s="506"/>
      <c r="AF27" s="506"/>
      <c r="AG27" s="506"/>
      <c r="AH27" s="506"/>
      <c r="AI27" s="506"/>
      <c r="AJ27" s="506"/>
      <c r="AK27" s="507"/>
      <c r="AL27" s="508"/>
      <c r="AM27" s="508"/>
      <c r="AN27" s="505"/>
      <c r="AO27" s="506"/>
      <c r="AP27" s="506"/>
      <c r="AQ27" s="506"/>
      <c r="AR27" s="506"/>
      <c r="AS27" s="506"/>
      <c r="AT27" s="506"/>
      <c r="AU27" s="506"/>
      <c r="AV27" s="506"/>
      <c r="AW27" s="507"/>
      <c r="AX27" s="538"/>
    </row>
    <row r="28" spans="1:50" ht="15" customHeight="1" x14ac:dyDescent="0.25">
      <c r="A28" s="1058" t="s">
        <v>302</v>
      </c>
      <c r="B28" s="304" t="str">
        <f>'RAW DATA-Awards'!B13</f>
        <v>UNM</v>
      </c>
      <c r="C28" s="498" t="str">
        <f>'RAW DATA-Awards'!C13</f>
        <v>1</v>
      </c>
      <c r="D28" s="481">
        <f>'RAW DATA-Awards'!D13</f>
        <v>0</v>
      </c>
      <c r="E28" s="482">
        <f>'RAW DATA-Awards'!E13</f>
        <v>0</v>
      </c>
      <c r="F28" s="482">
        <f>'RAW DATA-Awards'!F13</f>
        <v>0</v>
      </c>
      <c r="G28" s="482">
        <f>'RAW DATA-Awards'!G13</f>
        <v>0</v>
      </c>
      <c r="H28" s="482">
        <f>'RAW DATA-Awards'!H13</f>
        <v>2671</v>
      </c>
      <c r="I28" s="482">
        <f>'RAW DATA-Awards'!I13</f>
        <v>785</v>
      </c>
      <c r="J28" s="482">
        <f>'RAW DATA-Awards'!J13</f>
        <v>96</v>
      </c>
      <c r="K28" s="482">
        <f>'RAW DATA-Awards'!K13</f>
        <v>113</v>
      </c>
      <c r="L28" s="482">
        <f>'RAW DATA-Awards'!L13</f>
        <v>2</v>
      </c>
      <c r="M28" s="483">
        <f>'RAW DATA-Awards'!M13</f>
        <v>21</v>
      </c>
      <c r="N28" s="482"/>
      <c r="O28" s="482"/>
      <c r="P28" s="481">
        <f>'RAW DATA-Awards'!N13</f>
        <v>0</v>
      </c>
      <c r="Q28" s="482">
        <f>'RAW DATA-Awards'!O13</f>
        <v>0</v>
      </c>
      <c r="R28" s="482">
        <f>'RAW DATA-Awards'!P13</f>
        <v>0</v>
      </c>
      <c r="S28" s="482">
        <f>'RAW DATA-Awards'!Q13</f>
        <v>0</v>
      </c>
      <c r="T28" s="482">
        <f>'RAW DATA-Awards'!R13</f>
        <v>2757</v>
      </c>
      <c r="U28" s="482">
        <f>'RAW DATA-Awards'!S13</f>
        <v>799</v>
      </c>
      <c r="V28" s="482">
        <f>'RAW DATA-Awards'!T13</f>
        <v>110</v>
      </c>
      <c r="W28" s="482">
        <f>'RAW DATA-Awards'!U13</f>
        <v>111</v>
      </c>
      <c r="X28" s="482">
        <f>'RAW DATA-Awards'!V13</f>
        <v>5</v>
      </c>
      <c r="Y28" s="483">
        <f>'RAW DATA-Awards'!W13</f>
        <v>21</v>
      </c>
      <c r="Z28" s="482"/>
      <c r="AA28" s="482"/>
      <c r="AB28" s="481">
        <f>'RAW DATA-Awards'!X13</f>
        <v>0</v>
      </c>
      <c r="AC28" s="482">
        <f>'RAW DATA-Awards'!Y13</f>
        <v>0</v>
      </c>
      <c r="AD28" s="482">
        <f>'RAW DATA-Awards'!Z13</f>
        <v>0</v>
      </c>
      <c r="AE28" s="482">
        <f>'RAW DATA-Awards'!AA13</f>
        <v>0</v>
      </c>
      <c r="AF28" s="482">
        <f>'RAW DATA-Awards'!AB13</f>
        <v>2739</v>
      </c>
      <c r="AG28" s="482">
        <f>'RAW DATA-Awards'!AC13</f>
        <v>757</v>
      </c>
      <c r="AH28" s="482">
        <f>'RAW DATA-Awards'!AD13</f>
        <v>101</v>
      </c>
      <c r="AI28" s="482">
        <f>'RAW DATA-Awards'!AE13</f>
        <v>105</v>
      </c>
      <c r="AJ28" s="482">
        <f>'RAW DATA-Awards'!AF13</f>
        <v>19</v>
      </c>
      <c r="AK28" s="483">
        <f>'RAW DATA-Awards'!AG13</f>
        <v>20</v>
      </c>
      <c r="AL28" s="482"/>
      <c r="AM28" s="482"/>
      <c r="AN28" s="481">
        <f>'RAW DATA-Awards'!AH13</f>
        <v>0</v>
      </c>
      <c r="AO28" s="482">
        <f>'RAW DATA-Awards'!AI13</f>
        <v>1</v>
      </c>
      <c r="AP28" s="482">
        <f>'RAW DATA-Awards'!AJ13</f>
        <v>0</v>
      </c>
      <c r="AQ28" s="482">
        <f>'RAW DATA-Awards'!AK13</f>
        <v>0</v>
      </c>
      <c r="AR28" s="482">
        <f>'RAW DATA-Awards'!AL13</f>
        <v>2745</v>
      </c>
      <c r="AS28" s="482">
        <f>'RAW DATA-Awards'!AM13</f>
        <v>609</v>
      </c>
      <c r="AT28" s="482">
        <f>'RAW DATA-Awards'!AN13</f>
        <v>93</v>
      </c>
      <c r="AU28" s="482">
        <f>'RAW DATA-Awards'!AO13</f>
        <v>98</v>
      </c>
      <c r="AV28" s="482">
        <f>'RAW DATA-Awards'!AP13</f>
        <v>26</v>
      </c>
      <c r="AW28" s="483">
        <f>'RAW DATA-Awards'!AQ13</f>
        <v>15</v>
      </c>
      <c r="AX28" s="535"/>
    </row>
    <row r="29" spans="1:50" x14ac:dyDescent="0.25">
      <c r="A29" s="1059"/>
      <c r="B29" s="484" t="str">
        <f>'RAW DATA-Awards'!B14</f>
        <v>UNM</v>
      </c>
      <c r="C29" s="499" t="str">
        <f>'RAW DATA-Awards'!C14</f>
        <v>2</v>
      </c>
      <c r="D29" s="364">
        <f>'RAW DATA-Awards'!D14</f>
        <v>0</v>
      </c>
      <c r="E29" s="12">
        <f>'RAW DATA-Awards'!E14</f>
        <v>0</v>
      </c>
      <c r="F29" s="12">
        <f>'RAW DATA-Awards'!F14</f>
        <v>0</v>
      </c>
      <c r="G29" s="12">
        <f>'RAW DATA-Awards'!G14</f>
        <v>0</v>
      </c>
      <c r="H29" s="12">
        <f>'RAW DATA-Awards'!H14</f>
        <v>537</v>
      </c>
      <c r="I29" s="12">
        <f>'RAW DATA-Awards'!I14</f>
        <v>291</v>
      </c>
      <c r="J29" s="12">
        <f>'RAW DATA-Awards'!J14</f>
        <v>42</v>
      </c>
      <c r="K29" s="12">
        <f>'RAW DATA-Awards'!K14</f>
        <v>111</v>
      </c>
      <c r="L29" s="12">
        <f>'RAW DATA-Awards'!L14</f>
        <v>5</v>
      </c>
      <c r="M29" s="365">
        <f>'RAW DATA-Awards'!M14</f>
        <v>3</v>
      </c>
      <c r="N29" s="12"/>
      <c r="O29" s="12"/>
      <c r="P29" s="364">
        <f>'RAW DATA-Awards'!N14</f>
        <v>0</v>
      </c>
      <c r="Q29" s="12">
        <f>'RAW DATA-Awards'!O14</f>
        <v>0</v>
      </c>
      <c r="R29" s="12">
        <f>'RAW DATA-Awards'!P14</f>
        <v>0</v>
      </c>
      <c r="S29" s="12">
        <f>'RAW DATA-Awards'!Q14</f>
        <v>0</v>
      </c>
      <c r="T29" s="12">
        <f>'RAW DATA-Awards'!R14</f>
        <v>568</v>
      </c>
      <c r="U29" s="12">
        <f>'RAW DATA-Awards'!S14</f>
        <v>352</v>
      </c>
      <c r="V29" s="12">
        <f>'RAW DATA-Awards'!T14</f>
        <v>55</v>
      </c>
      <c r="W29" s="12">
        <f>'RAW DATA-Awards'!U14</f>
        <v>106</v>
      </c>
      <c r="X29" s="12">
        <f>'RAW DATA-Awards'!V14</f>
        <v>8</v>
      </c>
      <c r="Y29" s="365">
        <f>'RAW DATA-Awards'!W14</f>
        <v>6</v>
      </c>
      <c r="Z29" s="12"/>
      <c r="AA29" s="12"/>
      <c r="AB29" s="364">
        <f>'RAW DATA-Awards'!X14</f>
        <v>0</v>
      </c>
      <c r="AC29" s="12">
        <f>'RAW DATA-Awards'!Y14</f>
        <v>0</v>
      </c>
      <c r="AD29" s="12">
        <f>'RAW DATA-Awards'!Z14</f>
        <v>0</v>
      </c>
      <c r="AE29" s="12">
        <f>'RAW DATA-Awards'!AA14</f>
        <v>0</v>
      </c>
      <c r="AF29" s="12">
        <f>'RAW DATA-Awards'!AB14</f>
        <v>528</v>
      </c>
      <c r="AG29" s="12">
        <f>'RAW DATA-Awards'!AC14</f>
        <v>331</v>
      </c>
      <c r="AH29" s="12">
        <f>'RAW DATA-Awards'!AD14</f>
        <v>41</v>
      </c>
      <c r="AI29" s="12">
        <f>'RAW DATA-Awards'!AE14</f>
        <v>121</v>
      </c>
      <c r="AJ29" s="12">
        <f>'RAW DATA-Awards'!AF14</f>
        <v>6</v>
      </c>
      <c r="AK29" s="365">
        <f>'RAW DATA-Awards'!AG14</f>
        <v>2</v>
      </c>
      <c r="AL29" s="12"/>
      <c r="AM29" s="12"/>
      <c r="AN29" s="364">
        <f>'RAW DATA-Awards'!AH14</f>
        <v>0</v>
      </c>
      <c r="AO29" s="12">
        <f>'RAW DATA-Awards'!AI14</f>
        <v>0</v>
      </c>
      <c r="AP29" s="12">
        <f>'RAW DATA-Awards'!AJ14</f>
        <v>0</v>
      </c>
      <c r="AQ29" s="12">
        <f>'RAW DATA-Awards'!AK14</f>
        <v>0</v>
      </c>
      <c r="AR29" s="12">
        <f>'RAW DATA-Awards'!AL14</f>
        <v>658</v>
      </c>
      <c r="AS29" s="12">
        <f>'RAW DATA-Awards'!AM14</f>
        <v>391</v>
      </c>
      <c r="AT29" s="12">
        <f>'RAW DATA-Awards'!AN14</f>
        <v>52</v>
      </c>
      <c r="AU29" s="12">
        <f>'RAW DATA-Awards'!AO14</f>
        <v>121</v>
      </c>
      <c r="AV29" s="12">
        <f>'RAW DATA-Awards'!AP14</f>
        <v>10</v>
      </c>
      <c r="AW29" s="365">
        <f>'RAW DATA-Awards'!AQ14</f>
        <v>10</v>
      </c>
      <c r="AX29" s="536"/>
    </row>
    <row r="30" spans="1:50" ht="15.75" thickBot="1" x14ac:dyDescent="0.3">
      <c r="A30" s="1059"/>
      <c r="B30" s="484" t="str">
        <f>'RAW DATA-Awards'!B15</f>
        <v>UNM</v>
      </c>
      <c r="C30" s="499" t="str">
        <f>'RAW DATA-Awards'!C15</f>
        <v>3</v>
      </c>
      <c r="D30" s="364">
        <f>'RAW DATA-Awards'!D15</f>
        <v>0</v>
      </c>
      <c r="E30" s="12">
        <f>'RAW DATA-Awards'!E15</f>
        <v>0</v>
      </c>
      <c r="F30" s="12">
        <f>'RAW DATA-Awards'!F15</f>
        <v>0</v>
      </c>
      <c r="G30" s="12">
        <f>'RAW DATA-Awards'!G15</f>
        <v>0</v>
      </c>
      <c r="H30" s="12">
        <f>'RAW DATA-Awards'!H15</f>
        <v>252</v>
      </c>
      <c r="I30" s="12">
        <f>'RAW DATA-Awards'!I15</f>
        <v>144</v>
      </c>
      <c r="J30" s="12">
        <f>'RAW DATA-Awards'!J15</f>
        <v>64</v>
      </c>
      <c r="K30" s="12">
        <f>'RAW DATA-Awards'!K15</f>
        <v>0</v>
      </c>
      <c r="L30" s="12">
        <f>'RAW DATA-Awards'!L15</f>
        <v>0</v>
      </c>
      <c r="M30" s="365">
        <f>'RAW DATA-Awards'!M15</f>
        <v>0</v>
      </c>
      <c r="N30" s="12" t="s">
        <v>321</v>
      </c>
      <c r="O30" s="12"/>
      <c r="P30" s="364">
        <f>'RAW DATA-Awards'!N15</f>
        <v>0</v>
      </c>
      <c r="Q30" s="12">
        <f>'RAW DATA-Awards'!O15</f>
        <v>0</v>
      </c>
      <c r="R30" s="12">
        <f>'RAW DATA-Awards'!P15</f>
        <v>0</v>
      </c>
      <c r="S30" s="12">
        <f>'RAW DATA-Awards'!Q15</f>
        <v>0</v>
      </c>
      <c r="T30" s="12">
        <f>'RAW DATA-Awards'!R15</f>
        <v>300</v>
      </c>
      <c r="U30" s="12">
        <f>'RAW DATA-Awards'!S15</f>
        <v>139</v>
      </c>
      <c r="V30" s="12">
        <f>'RAW DATA-Awards'!T15</f>
        <v>66</v>
      </c>
      <c r="W30" s="12">
        <f>'RAW DATA-Awards'!U15</f>
        <v>0</v>
      </c>
      <c r="X30" s="12">
        <f>'RAW DATA-Awards'!V15</f>
        <v>0</v>
      </c>
      <c r="Y30" s="365">
        <f>'RAW DATA-Awards'!W15</f>
        <v>0</v>
      </c>
      <c r="Z30" s="12" t="s">
        <v>321</v>
      </c>
      <c r="AA30" s="12"/>
      <c r="AB30" s="364">
        <f>'RAW DATA-Awards'!X15</f>
        <v>0</v>
      </c>
      <c r="AC30" s="12">
        <f>'RAW DATA-Awards'!Y15</f>
        <v>0</v>
      </c>
      <c r="AD30" s="12">
        <f>'RAW DATA-Awards'!Z15</f>
        <v>0</v>
      </c>
      <c r="AE30" s="12">
        <f>'RAW DATA-Awards'!AA15</f>
        <v>0</v>
      </c>
      <c r="AF30" s="12">
        <f>'RAW DATA-Awards'!AB15</f>
        <v>302</v>
      </c>
      <c r="AG30" s="12">
        <f>'RAW DATA-Awards'!AC15</f>
        <v>149</v>
      </c>
      <c r="AH30" s="12">
        <f>'RAW DATA-Awards'!AD15</f>
        <v>80</v>
      </c>
      <c r="AI30" s="12">
        <f>'RAW DATA-Awards'!AE15</f>
        <v>0</v>
      </c>
      <c r="AJ30" s="12">
        <f>'RAW DATA-Awards'!AF15</f>
        <v>0</v>
      </c>
      <c r="AK30" s="365">
        <f>'RAW DATA-Awards'!AG15</f>
        <v>0</v>
      </c>
      <c r="AL30" s="12" t="s">
        <v>321</v>
      </c>
      <c r="AM30" s="12"/>
      <c r="AN30" s="364">
        <f>'RAW DATA-Awards'!AH15</f>
        <v>0</v>
      </c>
      <c r="AO30" s="12">
        <f>'RAW DATA-Awards'!AI15</f>
        <v>7</v>
      </c>
      <c r="AP30" s="12">
        <f>'RAW DATA-Awards'!AJ15</f>
        <v>0</v>
      </c>
      <c r="AQ30" s="12">
        <f>'RAW DATA-Awards'!AK15</f>
        <v>0</v>
      </c>
      <c r="AR30" s="12">
        <f>'RAW DATA-Awards'!AL15</f>
        <v>334</v>
      </c>
      <c r="AS30" s="12">
        <f>'RAW DATA-Awards'!AM15</f>
        <v>152</v>
      </c>
      <c r="AT30" s="12">
        <f>'RAW DATA-Awards'!AN15</f>
        <v>55</v>
      </c>
      <c r="AU30" s="12">
        <f>'RAW DATA-Awards'!AO15</f>
        <v>0</v>
      </c>
      <c r="AV30" s="12">
        <f>'RAW DATA-Awards'!AP15</f>
        <v>0</v>
      </c>
      <c r="AW30" s="365">
        <f>'RAW DATA-Awards'!AQ15</f>
        <v>0</v>
      </c>
      <c r="AX30" s="536" t="s">
        <v>321</v>
      </c>
    </row>
    <row r="31" spans="1:50" x14ac:dyDescent="0.25">
      <c r="A31" s="541"/>
      <c r="B31" s="304"/>
      <c r="C31" s="498"/>
      <c r="D31" s="11">
        <f t="shared" ref="D31:M31" si="16">SUM(D28:D30)</f>
        <v>0</v>
      </c>
      <c r="E31" s="11">
        <f t="shared" si="16"/>
        <v>0</v>
      </c>
      <c r="F31" s="11">
        <f t="shared" si="16"/>
        <v>0</v>
      </c>
      <c r="G31" s="11">
        <f t="shared" si="16"/>
        <v>0</v>
      </c>
      <c r="H31" s="11">
        <f t="shared" si="16"/>
        <v>3460</v>
      </c>
      <c r="I31" s="11">
        <f t="shared" si="16"/>
        <v>1220</v>
      </c>
      <c r="J31" s="11">
        <f t="shared" si="16"/>
        <v>202</v>
      </c>
      <c r="K31" s="11">
        <f t="shared" si="16"/>
        <v>224</v>
      </c>
      <c r="L31" s="11">
        <f t="shared" si="16"/>
        <v>7</v>
      </c>
      <c r="M31" s="367">
        <f t="shared" si="16"/>
        <v>24</v>
      </c>
      <c r="N31" s="12">
        <f>SUM(D31:M31)</f>
        <v>5137</v>
      </c>
      <c r="O31" s="12"/>
      <c r="P31" s="366">
        <f t="shared" ref="P31:Y31" si="17">SUM(P28:P30)</f>
        <v>0</v>
      </c>
      <c r="Q31" s="11">
        <f t="shared" si="17"/>
        <v>0</v>
      </c>
      <c r="R31" s="11">
        <f t="shared" si="17"/>
        <v>0</v>
      </c>
      <c r="S31" s="11">
        <f t="shared" si="17"/>
        <v>0</v>
      </c>
      <c r="T31" s="11">
        <f t="shared" si="17"/>
        <v>3625</v>
      </c>
      <c r="U31" s="11">
        <f t="shared" si="17"/>
        <v>1290</v>
      </c>
      <c r="V31" s="11">
        <f t="shared" si="17"/>
        <v>231</v>
      </c>
      <c r="W31" s="11">
        <f t="shared" si="17"/>
        <v>217</v>
      </c>
      <c r="X31" s="11">
        <f t="shared" si="17"/>
        <v>13</v>
      </c>
      <c r="Y31" s="367">
        <f t="shared" si="17"/>
        <v>27</v>
      </c>
      <c r="Z31" s="12">
        <f>SUM(P31:Y31)</f>
        <v>5403</v>
      </c>
      <c r="AA31" s="12"/>
      <c r="AB31" s="366">
        <f t="shared" ref="AB31:AK31" si="18">SUM(AB28:AB30)</f>
        <v>0</v>
      </c>
      <c r="AC31" s="11">
        <f t="shared" si="18"/>
        <v>0</v>
      </c>
      <c r="AD31" s="11">
        <f t="shared" si="18"/>
        <v>0</v>
      </c>
      <c r="AE31" s="11">
        <f t="shared" si="18"/>
        <v>0</v>
      </c>
      <c r="AF31" s="11">
        <f t="shared" si="18"/>
        <v>3569</v>
      </c>
      <c r="AG31" s="11">
        <f t="shared" si="18"/>
        <v>1237</v>
      </c>
      <c r="AH31" s="11">
        <f t="shared" si="18"/>
        <v>222</v>
      </c>
      <c r="AI31" s="11">
        <f t="shared" si="18"/>
        <v>226</v>
      </c>
      <c r="AJ31" s="11">
        <f t="shared" si="18"/>
        <v>25</v>
      </c>
      <c r="AK31" s="367">
        <f t="shared" si="18"/>
        <v>22</v>
      </c>
      <c r="AL31" s="12">
        <f>SUM(AB31:AK31)</f>
        <v>5301</v>
      </c>
      <c r="AM31" s="12"/>
      <c r="AN31" s="366">
        <f t="shared" ref="AN31:AW31" si="19">SUM(AN28:AN30)</f>
        <v>0</v>
      </c>
      <c r="AO31" s="11">
        <f t="shared" si="19"/>
        <v>8</v>
      </c>
      <c r="AP31" s="11">
        <f t="shared" si="19"/>
        <v>0</v>
      </c>
      <c r="AQ31" s="11">
        <f t="shared" si="19"/>
        <v>0</v>
      </c>
      <c r="AR31" s="11">
        <f t="shared" si="19"/>
        <v>3737</v>
      </c>
      <c r="AS31" s="11">
        <f t="shared" si="19"/>
        <v>1152</v>
      </c>
      <c r="AT31" s="11">
        <f t="shared" si="19"/>
        <v>200</v>
      </c>
      <c r="AU31" s="11">
        <f t="shared" si="19"/>
        <v>219</v>
      </c>
      <c r="AV31" s="11">
        <f t="shared" si="19"/>
        <v>36</v>
      </c>
      <c r="AW31" s="367">
        <f t="shared" si="19"/>
        <v>25</v>
      </c>
      <c r="AX31" s="536">
        <f>SUM(AN31:AW31)</f>
        <v>5377</v>
      </c>
    </row>
    <row r="32" spans="1:50" ht="9" customHeight="1" thickBot="1" x14ac:dyDescent="0.3">
      <c r="A32" s="542"/>
      <c r="B32" s="487"/>
      <c r="C32" s="500"/>
      <c r="D32" s="12"/>
      <c r="E32" s="12"/>
      <c r="F32" s="12"/>
      <c r="G32" s="12"/>
      <c r="H32" s="12"/>
      <c r="I32" s="12"/>
      <c r="J32" s="12"/>
      <c r="K32" s="12"/>
      <c r="L32" s="12"/>
      <c r="M32" s="365"/>
      <c r="N32" s="12"/>
      <c r="O32" s="12"/>
      <c r="P32" s="364"/>
      <c r="Q32" s="12"/>
      <c r="R32" s="12"/>
      <c r="S32" s="12"/>
      <c r="T32" s="12"/>
      <c r="U32" s="12"/>
      <c r="V32" s="12"/>
      <c r="W32" s="12"/>
      <c r="X32" s="12"/>
      <c r="Y32" s="365"/>
      <c r="Z32" s="12"/>
      <c r="AA32" s="12"/>
      <c r="AB32" s="364"/>
      <c r="AC32" s="12"/>
      <c r="AD32" s="12"/>
      <c r="AE32" s="12"/>
      <c r="AF32" s="12"/>
      <c r="AG32" s="12"/>
      <c r="AH32" s="12"/>
      <c r="AI32" s="12"/>
      <c r="AJ32" s="12"/>
      <c r="AK32" s="365"/>
      <c r="AL32" s="12"/>
      <c r="AM32" s="12"/>
      <c r="AN32" s="364"/>
      <c r="AO32" s="12"/>
      <c r="AP32" s="12"/>
      <c r="AQ32" s="12"/>
      <c r="AR32" s="12"/>
      <c r="AS32" s="12"/>
      <c r="AT32" s="12"/>
      <c r="AU32" s="12"/>
      <c r="AV32" s="12"/>
      <c r="AW32" s="365"/>
      <c r="AX32" s="536"/>
    </row>
    <row r="33" spans="1:52" ht="15" customHeight="1" x14ac:dyDescent="0.25">
      <c r="A33" s="1059" t="s">
        <v>303</v>
      </c>
      <c r="B33" s="484" t="s">
        <v>40</v>
      </c>
      <c r="C33" s="485" t="s">
        <v>95</v>
      </c>
      <c r="D33" s="364">
        <f>D28*'DATA - Awards Matrices'!$B$10</f>
        <v>0</v>
      </c>
      <c r="E33" s="12">
        <f>E28*'DATA - Awards Matrices'!$C$10</f>
        <v>0</v>
      </c>
      <c r="F33" s="12">
        <f>F28*'DATA - Awards Matrices'!$D$10</f>
        <v>0</v>
      </c>
      <c r="G33" s="12">
        <f>G28*'DATA - Awards Matrices'!$E$10</f>
        <v>0</v>
      </c>
      <c r="H33" s="12">
        <f>H28*'DATA - Awards Matrices'!$F$10</f>
        <v>88143000</v>
      </c>
      <c r="I33" s="12">
        <f>I28*'DATA - Awards Matrices'!$G$10</f>
        <v>25817080</v>
      </c>
      <c r="J33" s="12">
        <f>J28*'DATA - Awards Matrices'!$H$10</f>
        <v>10431264</v>
      </c>
      <c r="K33" s="12">
        <f>K28*'DATA - Awards Matrices'!$I$10</f>
        <v>12278467</v>
      </c>
      <c r="L33" s="12">
        <f>L28*'DATA - Awards Matrices'!$J$10</f>
        <v>15638</v>
      </c>
      <c r="M33" s="365">
        <f>M28*'DATA - Awards Matrices'!$K$10</f>
        <v>404376</v>
      </c>
      <c r="N33" s="12"/>
      <c r="O33" s="12"/>
      <c r="P33" s="364">
        <f>P28*'DATA - Awards Matrices'!$B$10</f>
        <v>0</v>
      </c>
      <c r="Q33" s="12">
        <f>Q28*'DATA - Awards Matrices'!$C$10</f>
        <v>0</v>
      </c>
      <c r="R33" s="12">
        <f>R28*'DATA - Awards Matrices'!$D$10</f>
        <v>0</v>
      </c>
      <c r="S33" s="12">
        <f>S28*'DATA - Awards Matrices'!$E$10</f>
        <v>0</v>
      </c>
      <c r="T33" s="12">
        <f>T28*'DATA - Awards Matrices'!$F$10</f>
        <v>90981000</v>
      </c>
      <c r="U33" s="12">
        <f>U28*'DATA - Awards Matrices'!$G$10</f>
        <v>26277512</v>
      </c>
      <c r="V33" s="12">
        <f>V28*'DATA - Awards Matrices'!$H$10</f>
        <v>11952490</v>
      </c>
      <c r="W33" s="12">
        <f>W28*'DATA - Awards Matrices'!$I$10</f>
        <v>12061149</v>
      </c>
      <c r="X33" s="12">
        <f>X28*'DATA - Awards Matrices'!$J$10</f>
        <v>39095</v>
      </c>
      <c r="Y33" s="365">
        <f>Y28*'DATA - Awards Matrices'!$K$10</f>
        <v>404376</v>
      </c>
      <c r="Z33" s="12"/>
      <c r="AA33" s="12"/>
      <c r="AB33" s="364">
        <f>AB28*'DATA - Awards Matrices'!$B$10</f>
        <v>0</v>
      </c>
      <c r="AC33" s="12">
        <f>AC28*'DATA - Awards Matrices'!$C$10</f>
        <v>0</v>
      </c>
      <c r="AD33" s="12">
        <f>AD28*'DATA - Awards Matrices'!$D$10</f>
        <v>0</v>
      </c>
      <c r="AE33" s="12">
        <f>AE28*'DATA - Awards Matrices'!$E$10</f>
        <v>0</v>
      </c>
      <c r="AF33" s="12">
        <f>AF28*'DATA - Awards Matrices'!$F$10</f>
        <v>90387000</v>
      </c>
      <c r="AG33" s="12">
        <f>AG28*'DATA - Awards Matrices'!$G$10</f>
        <v>24896216</v>
      </c>
      <c r="AH33" s="12">
        <f>AH28*'DATA - Awards Matrices'!$H$10</f>
        <v>10974559</v>
      </c>
      <c r="AI33" s="12">
        <f>AI28*'DATA - Awards Matrices'!$I$10</f>
        <v>11409195</v>
      </c>
      <c r="AJ33" s="12">
        <f>AJ28*'DATA - Awards Matrices'!$J$10</f>
        <v>148561</v>
      </c>
      <c r="AK33" s="365">
        <f>AK28*'DATA - Awards Matrices'!$K$10</f>
        <v>385120</v>
      </c>
      <c r="AL33" s="12"/>
      <c r="AM33" s="12"/>
      <c r="AN33" s="364">
        <f>AN28*'DATA - Awards Matrices'!$B$10</f>
        <v>0</v>
      </c>
      <c r="AO33" s="12">
        <f>AO28*'DATA - Awards Matrices'!$C$10</f>
        <v>7260</v>
      </c>
      <c r="AP33" s="12">
        <f>AP28*'DATA - Awards Matrices'!$D$10</f>
        <v>0</v>
      </c>
      <c r="AQ33" s="12">
        <f>AQ28*'DATA - Awards Matrices'!$E$10</f>
        <v>0</v>
      </c>
      <c r="AR33" s="12">
        <f>AR28*'DATA - Awards Matrices'!$F$10</f>
        <v>90585000</v>
      </c>
      <c r="AS33" s="12">
        <f>AS28*'DATA - Awards Matrices'!$G$10</f>
        <v>20028792</v>
      </c>
      <c r="AT33" s="12">
        <f>AT28*'DATA - Awards Matrices'!$H$10</f>
        <v>10105287</v>
      </c>
      <c r="AU33" s="12">
        <f>AU28*'DATA - Awards Matrices'!$I$10</f>
        <v>10648582</v>
      </c>
      <c r="AV33" s="12">
        <f>AV28*'DATA - Awards Matrices'!$J$10</f>
        <v>203294</v>
      </c>
      <c r="AW33" s="365">
        <f>AW28*'DATA - Awards Matrices'!$K$10</f>
        <v>288840</v>
      </c>
      <c r="AX33" s="536"/>
    </row>
    <row r="34" spans="1:52" x14ac:dyDescent="0.25">
      <c r="A34" s="1059"/>
      <c r="B34" s="484" t="s">
        <v>40</v>
      </c>
      <c r="C34" s="485" t="s">
        <v>94</v>
      </c>
      <c r="D34" s="364">
        <f>D29*'DATA - Awards Matrices'!$B$11</f>
        <v>0</v>
      </c>
      <c r="E34" s="12">
        <f>E29*'DATA - Awards Matrices'!$C$11</f>
        <v>0</v>
      </c>
      <c r="F34" s="12">
        <f>F29*'DATA - Awards Matrices'!$D$11</f>
        <v>0</v>
      </c>
      <c r="G34" s="12">
        <f>G29*'DATA - Awards Matrices'!$E$11</f>
        <v>0</v>
      </c>
      <c r="H34" s="12">
        <f>H29*'DATA - Awards Matrices'!$F$11</f>
        <v>25573551</v>
      </c>
      <c r="I34" s="12">
        <f>I29*'DATA - Awards Matrices'!$G$11</f>
        <v>13811151</v>
      </c>
      <c r="J34" s="12">
        <f>J29*'DATA - Awards Matrices'!$H$11</f>
        <v>6585936</v>
      </c>
      <c r="K34" s="12">
        <f>K29*'DATA - Awards Matrices'!$I$11</f>
        <v>17405688</v>
      </c>
      <c r="L34" s="12">
        <f>L29*'DATA - Awards Matrices'!$J$11</f>
        <v>56420</v>
      </c>
      <c r="M34" s="365">
        <f>M29*'DATA - Awards Matrices'!$K$11</f>
        <v>83364</v>
      </c>
      <c r="N34" s="12"/>
      <c r="O34" s="12"/>
      <c r="P34" s="364">
        <f>P29*'DATA - Awards Matrices'!$B$11</f>
        <v>0</v>
      </c>
      <c r="Q34" s="12">
        <f>Q29*'DATA - Awards Matrices'!$C$11</f>
        <v>0</v>
      </c>
      <c r="R34" s="12">
        <f>R29*'DATA - Awards Matrices'!$D$11</f>
        <v>0</v>
      </c>
      <c r="S34" s="12">
        <f>S29*'DATA - Awards Matrices'!$E$11</f>
        <v>0</v>
      </c>
      <c r="T34" s="12">
        <f>T29*'DATA - Awards Matrices'!$F$11</f>
        <v>27049864</v>
      </c>
      <c r="U34" s="12">
        <f>U29*'DATA - Awards Matrices'!$G$11</f>
        <v>16706272</v>
      </c>
      <c r="V34" s="12">
        <f>V29*'DATA - Awards Matrices'!$H$11</f>
        <v>8624440</v>
      </c>
      <c r="W34" s="12">
        <f>W29*'DATA - Awards Matrices'!$I$11</f>
        <v>16621648</v>
      </c>
      <c r="X34" s="12">
        <f>X29*'DATA - Awards Matrices'!$J$11</f>
        <v>90272</v>
      </c>
      <c r="Y34" s="365">
        <f>Y29*'DATA - Awards Matrices'!$K$11</f>
        <v>166728</v>
      </c>
      <c r="Z34" s="12"/>
      <c r="AA34" s="12"/>
      <c r="AB34" s="364">
        <f>AB29*'DATA - Awards Matrices'!$B$11</f>
        <v>0</v>
      </c>
      <c r="AC34" s="12">
        <f>AC29*'DATA - Awards Matrices'!$C$11</f>
        <v>0</v>
      </c>
      <c r="AD34" s="12">
        <f>AD29*'DATA - Awards Matrices'!$D$11</f>
        <v>0</v>
      </c>
      <c r="AE34" s="12">
        <f>AE29*'DATA - Awards Matrices'!$E$11</f>
        <v>0</v>
      </c>
      <c r="AF34" s="12">
        <f>AF29*'DATA - Awards Matrices'!$F$11</f>
        <v>25144944</v>
      </c>
      <c r="AG34" s="12">
        <f>AG29*'DATA - Awards Matrices'!$G$11</f>
        <v>15709591</v>
      </c>
      <c r="AH34" s="12">
        <f>AH29*'DATA - Awards Matrices'!$H$11</f>
        <v>6429128</v>
      </c>
      <c r="AI34" s="12">
        <f>AI29*'DATA - Awards Matrices'!$I$11</f>
        <v>18973768</v>
      </c>
      <c r="AJ34" s="12">
        <f>AJ29*'DATA - Awards Matrices'!$J$11</f>
        <v>67704</v>
      </c>
      <c r="AK34" s="365">
        <f>AK29*'DATA - Awards Matrices'!$K$11</f>
        <v>55576</v>
      </c>
      <c r="AL34" s="12"/>
      <c r="AM34" s="12"/>
      <c r="AN34" s="364">
        <f>AN29*'DATA - Awards Matrices'!$B$11</f>
        <v>0</v>
      </c>
      <c r="AO34" s="12">
        <f>AO29*'DATA - Awards Matrices'!$C$11</f>
        <v>0</v>
      </c>
      <c r="AP34" s="12">
        <f>AP29*'DATA - Awards Matrices'!$D$11</f>
        <v>0</v>
      </c>
      <c r="AQ34" s="12">
        <f>AQ29*'DATA - Awards Matrices'!$E$11</f>
        <v>0</v>
      </c>
      <c r="AR34" s="12">
        <f>AR29*'DATA - Awards Matrices'!$F$11</f>
        <v>31335934</v>
      </c>
      <c r="AS34" s="12">
        <f>AS29*'DATA - Awards Matrices'!$G$11</f>
        <v>18557251</v>
      </c>
      <c r="AT34" s="12">
        <f>AT29*'DATA - Awards Matrices'!$H$11</f>
        <v>8154016</v>
      </c>
      <c r="AU34" s="12">
        <f>AU29*'DATA - Awards Matrices'!$I$11</f>
        <v>18973768</v>
      </c>
      <c r="AV34" s="12">
        <f>AV29*'DATA - Awards Matrices'!$J$11</f>
        <v>112840</v>
      </c>
      <c r="AW34" s="365">
        <f>AW29*'DATA - Awards Matrices'!$K$11</f>
        <v>277880</v>
      </c>
      <c r="AX34" s="536"/>
    </row>
    <row r="35" spans="1:52" ht="15.75" thickBot="1" x14ac:dyDescent="0.3">
      <c r="A35" s="1059"/>
      <c r="B35" s="484" t="s">
        <v>40</v>
      </c>
      <c r="C35" s="485" t="s">
        <v>93</v>
      </c>
      <c r="D35" s="364">
        <f>D30*'DATA - Awards Matrices'!$B$12</f>
        <v>0</v>
      </c>
      <c r="E35" s="12">
        <f>E30*'DATA - Awards Matrices'!$C$12</f>
        <v>0</v>
      </c>
      <c r="F35" s="12">
        <f>F30*'DATA - Awards Matrices'!$D$12</f>
        <v>0</v>
      </c>
      <c r="G35" s="12">
        <f>G30*'DATA - Awards Matrices'!$E$12</f>
        <v>0</v>
      </c>
      <c r="H35" s="12">
        <f>H30*'DATA - Awards Matrices'!$F$12</f>
        <v>17587584</v>
      </c>
      <c r="I35" s="12">
        <f>I30*'DATA - Awards Matrices'!$G$12</f>
        <v>10015920</v>
      </c>
      <c r="J35" s="12">
        <f>J30*'DATA - Awards Matrices'!$H$12</f>
        <v>14707520</v>
      </c>
      <c r="K35" s="12">
        <f>K30*'DATA - Awards Matrices'!$I$12</f>
        <v>0</v>
      </c>
      <c r="L35" s="12">
        <f>L30*'DATA - Awards Matrices'!$J$12</f>
        <v>0</v>
      </c>
      <c r="M35" s="365">
        <f>M30*'DATA - Awards Matrices'!$K$12</f>
        <v>0</v>
      </c>
      <c r="N35" s="12" t="s">
        <v>322</v>
      </c>
      <c r="O35" s="12"/>
      <c r="P35" s="364">
        <f>P30*'DATA - Awards Matrices'!$B$12</f>
        <v>0</v>
      </c>
      <c r="Q35" s="12">
        <f>Q30*'DATA - Awards Matrices'!$C$12</f>
        <v>0</v>
      </c>
      <c r="R35" s="12">
        <f>R30*'DATA - Awards Matrices'!$D$12</f>
        <v>0</v>
      </c>
      <c r="S35" s="12">
        <f>S30*'DATA - Awards Matrices'!$E$12</f>
        <v>0</v>
      </c>
      <c r="T35" s="12">
        <f>T30*'DATA - Awards Matrices'!$F$12</f>
        <v>20937600</v>
      </c>
      <c r="U35" s="12">
        <f>U30*'DATA - Awards Matrices'!$G$12</f>
        <v>9668145</v>
      </c>
      <c r="V35" s="12">
        <f>V30*'DATA - Awards Matrices'!$H$12</f>
        <v>15167130</v>
      </c>
      <c r="W35" s="12">
        <f>W30*'DATA - Awards Matrices'!$I$12</f>
        <v>0</v>
      </c>
      <c r="X35" s="12">
        <f>X30*'DATA - Awards Matrices'!$J$12</f>
        <v>0</v>
      </c>
      <c r="Y35" s="365">
        <f>Y30*'DATA - Awards Matrices'!$K$12</f>
        <v>0</v>
      </c>
      <c r="Z35" s="12" t="s">
        <v>322</v>
      </c>
      <c r="AA35" s="12"/>
      <c r="AB35" s="364">
        <f>AB30*'DATA - Awards Matrices'!$B$12</f>
        <v>0</v>
      </c>
      <c r="AC35" s="12">
        <f>AC30*'DATA - Awards Matrices'!$C$12</f>
        <v>0</v>
      </c>
      <c r="AD35" s="12">
        <f>AD30*'DATA - Awards Matrices'!$D$12</f>
        <v>0</v>
      </c>
      <c r="AE35" s="12">
        <f>AE30*'DATA - Awards Matrices'!$E$12</f>
        <v>0</v>
      </c>
      <c r="AF35" s="12">
        <f>AF30*'DATA - Awards Matrices'!$F$12</f>
        <v>21077184</v>
      </c>
      <c r="AG35" s="12">
        <f>AG30*'DATA - Awards Matrices'!$G$12</f>
        <v>10363695</v>
      </c>
      <c r="AH35" s="12">
        <f>AH30*'DATA - Awards Matrices'!$H$12</f>
        <v>18384400</v>
      </c>
      <c r="AI35" s="12">
        <f>AI30*'DATA - Awards Matrices'!$I$12</f>
        <v>0</v>
      </c>
      <c r="AJ35" s="12">
        <f>AJ30*'DATA - Awards Matrices'!$J$12</f>
        <v>0</v>
      </c>
      <c r="AK35" s="365">
        <f>AK30*'DATA - Awards Matrices'!$K$12</f>
        <v>0</v>
      </c>
      <c r="AL35" s="12" t="s">
        <v>322</v>
      </c>
      <c r="AM35" s="12"/>
      <c r="AN35" s="364">
        <f>AN30*'DATA - Awards Matrices'!$B$12</f>
        <v>0</v>
      </c>
      <c r="AO35" s="12">
        <f>AO30*'DATA - Awards Matrices'!$C$12</f>
        <v>107478</v>
      </c>
      <c r="AP35" s="12">
        <f>AP30*'DATA - Awards Matrices'!$D$12</f>
        <v>0</v>
      </c>
      <c r="AQ35" s="12">
        <f>AQ30*'DATA - Awards Matrices'!$E$12</f>
        <v>0</v>
      </c>
      <c r="AR35" s="12">
        <f>AR30*'DATA - Awards Matrices'!$F$12</f>
        <v>23310528</v>
      </c>
      <c r="AS35" s="12">
        <f>AS30*'DATA - Awards Matrices'!$G$12</f>
        <v>10572360</v>
      </c>
      <c r="AT35" s="12">
        <f>AT30*'DATA - Awards Matrices'!$H$12</f>
        <v>12639275</v>
      </c>
      <c r="AU35" s="12">
        <f>AU30*'DATA - Awards Matrices'!$I$12</f>
        <v>0</v>
      </c>
      <c r="AV35" s="12">
        <f>AV30*'DATA - Awards Matrices'!$J$12</f>
        <v>0</v>
      </c>
      <c r="AW35" s="365">
        <f>AW30*'DATA - Awards Matrices'!$K$12</f>
        <v>0</v>
      </c>
      <c r="AX35" s="536" t="s">
        <v>322</v>
      </c>
    </row>
    <row r="36" spans="1:52" ht="30.75" thickBot="1" x14ac:dyDescent="0.3">
      <c r="A36" s="480" t="s">
        <v>304</v>
      </c>
      <c r="B36" s="305" t="str">
        <f>B30</f>
        <v>UNM</v>
      </c>
      <c r="C36" s="372"/>
      <c r="D36" s="368">
        <f t="shared" ref="D36:M36" si="20">SUM(D33:D35)</f>
        <v>0</v>
      </c>
      <c r="E36" s="369">
        <f t="shared" si="20"/>
        <v>0</v>
      </c>
      <c r="F36" s="369">
        <f t="shared" si="20"/>
        <v>0</v>
      </c>
      <c r="G36" s="369">
        <f t="shared" si="20"/>
        <v>0</v>
      </c>
      <c r="H36" s="369">
        <f t="shared" si="20"/>
        <v>131304135</v>
      </c>
      <c r="I36" s="369">
        <f t="shared" si="20"/>
        <v>49644151</v>
      </c>
      <c r="J36" s="369">
        <f t="shared" si="20"/>
        <v>31724720</v>
      </c>
      <c r="K36" s="369">
        <f t="shared" si="20"/>
        <v>29684155</v>
      </c>
      <c r="L36" s="369">
        <f t="shared" si="20"/>
        <v>72058</v>
      </c>
      <c r="M36" s="370">
        <f t="shared" si="20"/>
        <v>487740</v>
      </c>
      <c r="N36" s="489">
        <f>SUM(D36:M36)/'DATA - Awards Matrices'!$L$12</f>
        <v>950.05379918417543</v>
      </c>
      <c r="O36" s="489"/>
      <c r="P36" s="368">
        <f t="shared" ref="P36:Y36" si="21">SUM(P33:P35)</f>
        <v>0</v>
      </c>
      <c r="Q36" s="369">
        <f t="shared" si="21"/>
        <v>0</v>
      </c>
      <c r="R36" s="369">
        <f t="shared" si="21"/>
        <v>0</v>
      </c>
      <c r="S36" s="369">
        <f t="shared" si="21"/>
        <v>0</v>
      </c>
      <c r="T36" s="369">
        <f t="shared" si="21"/>
        <v>138968464</v>
      </c>
      <c r="U36" s="369">
        <f t="shared" si="21"/>
        <v>52651929</v>
      </c>
      <c r="V36" s="369">
        <f t="shared" si="21"/>
        <v>35744060</v>
      </c>
      <c r="W36" s="369">
        <f t="shared" si="21"/>
        <v>28682797</v>
      </c>
      <c r="X36" s="369">
        <f t="shared" si="21"/>
        <v>129367</v>
      </c>
      <c r="Y36" s="370">
        <f t="shared" si="21"/>
        <v>571104</v>
      </c>
      <c r="Z36" s="489">
        <f>SUM(P36:Y36)/'DATA - Awards Matrices'!$L$12</f>
        <v>1004.1462266450021</v>
      </c>
      <c r="AA36" s="489"/>
      <c r="AB36" s="368">
        <f t="shared" ref="AB36:AK36" si="22">SUM(AB33:AB35)</f>
        <v>0</v>
      </c>
      <c r="AC36" s="369">
        <f t="shared" si="22"/>
        <v>0</v>
      </c>
      <c r="AD36" s="369">
        <f t="shared" si="22"/>
        <v>0</v>
      </c>
      <c r="AE36" s="369">
        <f t="shared" si="22"/>
        <v>0</v>
      </c>
      <c r="AF36" s="369">
        <f t="shared" si="22"/>
        <v>136609128</v>
      </c>
      <c r="AG36" s="369">
        <f t="shared" si="22"/>
        <v>50969502</v>
      </c>
      <c r="AH36" s="369">
        <f t="shared" si="22"/>
        <v>35788087</v>
      </c>
      <c r="AI36" s="369">
        <f t="shared" si="22"/>
        <v>30382963</v>
      </c>
      <c r="AJ36" s="369">
        <f t="shared" si="22"/>
        <v>216265</v>
      </c>
      <c r="AK36" s="370">
        <f t="shared" si="22"/>
        <v>440696</v>
      </c>
      <c r="AL36" s="489">
        <f>SUM(AB36:AK36)/'DATA - Awards Matrices'!$L$12</f>
        <v>994.9902090604329</v>
      </c>
      <c r="AM36" s="489"/>
      <c r="AN36" s="368">
        <f t="shared" ref="AN36:AW36" si="23">SUM(AN33:AN35)</f>
        <v>0</v>
      </c>
      <c r="AO36" s="369">
        <f t="shared" si="23"/>
        <v>114738</v>
      </c>
      <c r="AP36" s="369">
        <f t="shared" si="23"/>
        <v>0</v>
      </c>
      <c r="AQ36" s="369">
        <f t="shared" si="23"/>
        <v>0</v>
      </c>
      <c r="AR36" s="369">
        <f t="shared" si="23"/>
        <v>145231462</v>
      </c>
      <c r="AS36" s="369">
        <f t="shared" si="23"/>
        <v>49158403</v>
      </c>
      <c r="AT36" s="369">
        <f t="shared" si="23"/>
        <v>30898578</v>
      </c>
      <c r="AU36" s="369">
        <f t="shared" si="23"/>
        <v>29622350</v>
      </c>
      <c r="AV36" s="369">
        <f t="shared" si="23"/>
        <v>316134</v>
      </c>
      <c r="AW36" s="370">
        <f t="shared" si="23"/>
        <v>566720</v>
      </c>
      <c r="AX36" s="537">
        <f>SUM(AN36:AW36)/'DATA - Awards Matrices'!$L$12</f>
        <v>1000.8635642945648</v>
      </c>
      <c r="AZ36" s="6"/>
    </row>
    <row r="37" spans="1:52" ht="51" customHeight="1" thickBot="1" x14ac:dyDescent="0.3">
      <c r="A37" s="502"/>
      <c r="B37" s="503"/>
      <c r="C37" s="504"/>
      <c r="D37" s="505"/>
      <c r="E37" s="506"/>
      <c r="F37" s="506"/>
      <c r="G37" s="506"/>
      <c r="H37" s="506"/>
      <c r="I37" s="506"/>
      <c r="J37" s="506"/>
      <c r="K37" s="506"/>
      <c r="L37" s="506"/>
      <c r="M37" s="507"/>
      <c r="N37" s="508"/>
      <c r="O37" s="508"/>
      <c r="P37" s="505"/>
      <c r="Q37" s="506"/>
      <c r="R37" s="506"/>
      <c r="S37" s="506"/>
      <c r="T37" s="506"/>
      <c r="U37" s="506"/>
      <c r="V37" s="506"/>
      <c r="W37" s="506"/>
      <c r="X37" s="506"/>
      <c r="Y37" s="507"/>
      <c r="Z37" s="508"/>
      <c r="AA37" s="508"/>
      <c r="AB37" s="505"/>
      <c r="AC37" s="506"/>
      <c r="AD37" s="506"/>
      <c r="AE37" s="506"/>
      <c r="AF37" s="506"/>
      <c r="AG37" s="506"/>
      <c r="AH37" s="506"/>
      <c r="AI37" s="506"/>
      <c r="AJ37" s="506"/>
      <c r="AK37" s="507"/>
      <c r="AL37" s="508"/>
      <c r="AM37" s="508"/>
      <c r="AN37" s="505"/>
      <c r="AO37" s="506"/>
      <c r="AP37" s="506"/>
      <c r="AQ37" s="506"/>
      <c r="AR37" s="506"/>
      <c r="AS37" s="506"/>
      <c r="AT37" s="506"/>
      <c r="AU37" s="506"/>
      <c r="AV37" s="506"/>
      <c r="AW37" s="507"/>
      <c r="AX37" s="538"/>
    </row>
    <row r="38" spans="1:52" ht="15" customHeight="1" x14ac:dyDescent="0.25">
      <c r="A38" s="1058" t="s">
        <v>302</v>
      </c>
      <c r="B38" s="512" t="str">
        <f>'RAW DATA-Awards'!B16</f>
        <v>ENMU</v>
      </c>
      <c r="C38" s="498" t="str">
        <f>'RAW DATA-Awards'!C16</f>
        <v>1</v>
      </c>
      <c r="D38" s="481">
        <f>'RAW DATA-Awards'!D16</f>
        <v>0</v>
      </c>
      <c r="E38" s="482">
        <f>'RAW DATA-Awards'!E16</f>
        <v>0</v>
      </c>
      <c r="F38" s="482">
        <f>'RAW DATA-Awards'!F16</f>
        <v>0</v>
      </c>
      <c r="G38" s="482">
        <f>'RAW DATA-Awards'!G16</f>
        <v>16</v>
      </c>
      <c r="H38" s="482">
        <f>'RAW DATA-Awards'!H16</f>
        <v>473</v>
      </c>
      <c r="I38" s="482">
        <f>'RAW DATA-Awards'!I16</f>
        <v>163</v>
      </c>
      <c r="J38" s="482">
        <f>'RAW DATA-Awards'!J16</f>
        <v>0</v>
      </c>
      <c r="K38" s="482">
        <f>'RAW DATA-Awards'!K16</f>
        <v>0</v>
      </c>
      <c r="L38" s="482">
        <f>'RAW DATA-Awards'!L16</f>
        <v>0</v>
      </c>
      <c r="M38" s="483">
        <f>'RAW DATA-Awards'!M16</f>
        <v>0</v>
      </c>
      <c r="N38" s="482"/>
      <c r="O38" s="482"/>
      <c r="P38" s="481">
        <f>'RAW DATA-Awards'!N16</f>
        <v>0</v>
      </c>
      <c r="Q38" s="482">
        <f>'RAW DATA-Awards'!O16</f>
        <v>0</v>
      </c>
      <c r="R38" s="482">
        <f>'RAW DATA-Awards'!P16</f>
        <v>0</v>
      </c>
      <c r="S38" s="482">
        <f>'RAW DATA-Awards'!Q16</f>
        <v>88</v>
      </c>
      <c r="T38" s="482">
        <f>'RAW DATA-Awards'!R16</f>
        <v>499</v>
      </c>
      <c r="U38" s="482">
        <f>'RAW DATA-Awards'!S16</f>
        <v>157</v>
      </c>
      <c r="V38" s="482">
        <f>'RAW DATA-Awards'!T16</f>
        <v>0</v>
      </c>
      <c r="W38" s="482">
        <f>'RAW DATA-Awards'!U16</f>
        <v>0</v>
      </c>
      <c r="X38" s="482">
        <f>'RAW DATA-Awards'!V16</f>
        <v>0</v>
      </c>
      <c r="Y38" s="483">
        <f>'RAW DATA-Awards'!W16</f>
        <v>0</v>
      </c>
      <c r="Z38" s="482"/>
      <c r="AA38" s="482"/>
      <c r="AB38" s="481">
        <f>'RAW DATA-Awards'!X16</f>
        <v>0</v>
      </c>
      <c r="AC38" s="482">
        <f>'RAW DATA-Awards'!Y16</f>
        <v>0</v>
      </c>
      <c r="AD38" s="482">
        <f>'RAW DATA-Awards'!Z16</f>
        <v>0</v>
      </c>
      <c r="AE38" s="482">
        <f>'RAW DATA-Awards'!AA16</f>
        <v>102</v>
      </c>
      <c r="AF38" s="482">
        <f>'RAW DATA-Awards'!AB16</f>
        <v>478</v>
      </c>
      <c r="AG38" s="482">
        <f>'RAW DATA-Awards'!AC16</f>
        <v>187</v>
      </c>
      <c r="AH38" s="482">
        <f>'RAW DATA-Awards'!AD16</f>
        <v>0</v>
      </c>
      <c r="AI38" s="482">
        <f>'RAW DATA-Awards'!AE16</f>
        <v>0</v>
      </c>
      <c r="AJ38" s="482">
        <f>'RAW DATA-Awards'!AF16</f>
        <v>4</v>
      </c>
      <c r="AK38" s="483">
        <f>'RAW DATA-Awards'!AG16</f>
        <v>0</v>
      </c>
      <c r="AL38" s="482"/>
      <c r="AM38" s="482"/>
      <c r="AN38" s="481">
        <f>'RAW DATA-Awards'!AH16</f>
        <v>0</v>
      </c>
      <c r="AO38" s="482">
        <f>'RAW DATA-Awards'!AI16</f>
        <v>0</v>
      </c>
      <c r="AP38" s="482">
        <f>'RAW DATA-Awards'!AJ16</f>
        <v>0</v>
      </c>
      <c r="AQ38" s="482">
        <f>'RAW DATA-Awards'!AK16</f>
        <v>140</v>
      </c>
      <c r="AR38" s="482">
        <f>'RAW DATA-Awards'!AL16</f>
        <v>502</v>
      </c>
      <c r="AS38" s="482">
        <f>'RAW DATA-Awards'!AM16</f>
        <v>169</v>
      </c>
      <c r="AT38" s="482">
        <f>'RAW DATA-Awards'!AN16</f>
        <v>0</v>
      </c>
      <c r="AU38" s="482">
        <f>'RAW DATA-Awards'!AO16</f>
        <v>0</v>
      </c>
      <c r="AV38" s="482">
        <f>'RAW DATA-Awards'!AP16</f>
        <v>0</v>
      </c>
      <c r="AW38" s="483">
        <f>'RAW DATA-Awards'!AQ16</f>
        <v>0</v>
      </c>
      <c r="AX38" s="535"/>
    </row>
    <row r="39" spans="1:52" x14ac:dyDescent="0.25">
      <c r="A39" s="1059"/>
      <c r="B39" s="513" t="str">
        <f>'RAW DATA-Awards'!B17</f>
        <v>ENMU</v>
      </c>
      <c r="C39" s="499" t="str">
        <f>'RAW DATA-Awards'!C17</f>
        <v>2</v>
      </c>
      <c r="D39" s="364">
        <f>'RAW DATA-Awards'!D17</f>
        <v>0</v>
      </c>
      <c r="E39" s="12">
        <f>'RAW DATA-Awards'!E17</f>
        <v>0</v>
      </c>
      <c r="F39" s="12">
        <f>'RAW DATA-Awards'!F17</f>
        <v>0</v>
      </c>
      <c r="G39" s="12">
        <f>'RAW DATA-Awards'!G17</f>
        <v>0</v>
      </c>
      <c r="H39" s="12">
        <f>'RAW DATA-Awards'!H17</f>
        <v>152</v>
      </c>
      <c r="I39" s="12">
        <f>'RAW DATA-Awards'!I17</f>
        <v>13</v>
      </c>
      <c r="J39" s="12">
        <f>'RAW DATA-Awards'!J17</f>
        <v>0</v>
      </c>
      <c r="K39" s="12">
        <f>'RAW DATA-Awards'!K17</f>
        <v>0</v>
      </c>
      <c r="L39" s="12">
        <f>'RAW DATA-Awards'!L17</f>
        <v>0</v>
      </c>
      <c r="M39" s="365">
        <f>'RAW DATA-Awards'!M17</f>
        <v>0</v>
      </c>
      <c r="N39" s="12"/>
      <c r="O39" s="12"/>
      <c r="P39" s="364">
        <f>'RAW DATA-Awards'!N17</f>
        <v>0</v>
      </c>
      <c r="Q39" s="12">
        <f>'RAW DATA-Awards'!O17</f>
        <v>0</v>
      </c>
      <c r="R39" s="12">
        <f>'RAW DATA-Awards'!P17</f>
        <v>0</v>
      </c>
      <c r="S39" s="12">
        <f>'RAW DATA-Awards'!Q17</f>
        <v>0</v>
      </c>
      <c r="T39" s="12">
        <f>'RAW DATA-Awards'!R17</f>
        <v>185</v>
      </c>
      <c r="U39" s="12">
        <f>'RAW DATA-Awards'!S17</f>
        <v>26</v>
      </c>
      <c r="V39" s="12">
        <f>'RAW DATA-Awards'!T17</f>
        <v>0</v>
      </c>
      <c r="W39" s="12">
        <f>'RAW DATA-Awards'!U17</f>
        <v>0</v>
      </c>
      <c r="X39" s="12">
        <f>'RAW DATA-Awards'!V17</f>
        <v>0</v>
      </c>
      <c r="Y39" s="365">
        <f>'RAW DATA-Awards'!W17</f>
        <v>0</v>
      </c>
      <c r="Z39" s="12"/>
      <c r="AA39" s="12"/>
      <c r="AB39" s="364">
        <f>'RAW DATA-Awards'!X17</f>
        <v>0</v>
      </c>
      <c r="AC39" s="12">
        <f>'RAW DATA-Awards'!Y17</f>
        <v>1</v>
      </c>
      <c r="AD39" s="12">
        <f>'RAW DATA-Awards'!Z17</f>
        <v>0</v>
      </c>
      <c r="AE39" s="12">
        <f>'RAW DATA-Awards'!AA17</f>
        <v>0</v>
      </c>
      <c r="AF39" s="12">
        <f>'RAW DATA-Awards'!AB17</f>
        <v>213</v>
      </c>
      <c r="AG39" s="12">
        <f>'RAW DATA-Awards'!AC17</f>
        <v>35</v>
      </c>
      <c r="AH39" s="12">
        <f>'RAW DATA-Awards'!AD17</f>
        <v>0</v>
      </c>
      <c r="AI39" s="12">
        <f>'RAW DATA-Awards'!AE17</f>
        <v>0</v>
      </c>
      <c r="AJ39" s="12">
        <f>'RAW DATA-Awards'!AF17</f>
        <v>0</v>
      </c>
      <c r="AK39" s="365">
        <f>'RAW DATA-Awards'!AG17</f>
        <v>0</v>
      </c>
      <c r="AL39" s="12"/>
      <c r="AM39" s="12"/>
      <c r="AN39" s="364">
        <f>'RAW DATA-Awards'!AH17</f>
        <v>0</v>
      </c>
      <c r="AO39" s="12">
        <f>'RAW DATA-Awards'!AI17</f>
        <v>0</v>
      </c>
      <c r="AP39" s="12">
        <f>'RAW DATA-Awards'!AJ17</f>
        <v>0</v>
      </c>
      <c r="AQ39" s="12">
        <f>'RAW DATA-Awards'!AK17</f>
        <v>1</v>
      </c>
      <c r="AR39" s="12">
        <f>'RAW DATA-Awards'!AL17</f>
        <v>182</v>
      </c>
      <c r="AS39" s="12">
        <f>'RAW DATA-Awards'!AM17</f>
        <v>45</v>
      </c>
      <c r="AT39" s="12">
        <f>'RAW DATA-Awards'!AN17</f>
        <v>0</v>
      </c>
      <c r="AU39" s="12">
        <f>'RAW DATA-Awards'!AO17</f>
        <v>0</v>
      </c>
      <c r="AV39" s="12">
        <f>'RAW DATA-Awards'!AP17</f>
        <v>0</v>
      </c>
      <c r="AW39" s="365">
        <f>'RAW DATA-Awards'!AQ17</f>
        <v>0</v>
      </c>
      <c r="AX39" s="536"/>
    </row>
    <row r="40" spans="1:52" ht="15.75" thickBot="1" x14ac:dyDescent="0.3">
      <c r="A40" s="1059"/>
      <c r="B40" s="513" t="str">
        <f>'RAW DATA-Awards'!B18</f>
        <v>ENMU</v>
      </c>
      <c r="C40" s="499" t="str">
        <f>'RAW DATA-Awards'!C18</f>
        <v>3</v>
      </c>
      <c r="D40" s="364">
        <f>'RAW DATA-Awards'!D18</f>
        <v>0</v>
      </c>
      <c r="E40" s="12">
        <f>'RAW DATA-Awards'!E18</f>
        <v>0</v>
      </c>
      <c r="F40" s="12">
        <f>'RAW DATA-Awards'!F18</f>
        <v>0</v>
      </c>
      <c r="G40" s="12">
        <f>'RAW DATA-Awards'!G18</f>
        <v>0</v>
      </c>
      <c r="H40" s="12">
        <f>'RAW DATA-Awards'!H18</f>
        <v>6</v>
      </c>
      <c r="I40" s="12">
        <f>'RAW DATA-Awards'!I18</f>
        <v>3</v>
      </c>
      <c r="J40" s="12">
        <f>'RAW DATA-Awards'!J18</f>
        <v>0</v>
      </c>
      <c r="K40" s="12">
        <f>'RAW DATA-Awards'!K18</f>
        <v>0</v>
      </c>
      <c r="L40" s="12">
        <f>'RAW DATA-Awards'!L18</f>
        <v>0</v>
      </c>
      <c r="M40" s="365">
        <f>'RAW DATA-Awards'!M18</f>
        <v>0</v>
      </c>
      <c r="N40" s="12" t="s">
        <v>321</v>
      </c>
      <c r="O40" s="12"/>
      <c r="P40" s="364">
        <f>'RAW DATA-Awards'!N18</f>
        <v>0</v>
      </c>
      <c r="Q40" s="12">
        <f>'RAW DATA-Awards'!O18</f>
        <v>0</v>
      </c>
      <c r="R40" s="12">
        <f>'RAW DATA-Awards'!P18</f>
        <v>0</v>
      </c>
      <c r="S40" s="12">
        <f>'RAW DATA-Awards'!Q18</f>
        <v>0</v>
      </c>
      <c r="T40" s="12">
        <f>'RAW DATA-Awards'!R18</f>
        <v>13</v>
      </c>
      <c r="U40" s="12">
        <f>'RAW DATA-Awards'!S18</f>
        <v>9</v>
      </c>
      <c r="V40" s="12">
        <f>'RAW DATA-Awards'!T18</f>
        <v>0</v>
      </c>
      <c r="W40" s="12">
        <f>'RAW DATA-Awards'!U18</f>
        <v>0</v>
      </c>
      <c r="X40" s="12">
        <f>'RAW DATA-Awards'!V18</f>
        <v>0</v>
      </c>
      <c r="Y40" s="365">
        <f>'RAW DATA-Awards'!W18</f>
        <v>0</v>
      </c>
      <c r="Z40" s="12" t="s">
        <v>321</v>
      </c>
      <c r="AA40" s="12"/>
      <c r="AB40" s="364">
        <f>'RAW DATA-Awards'!X18</f>
        <v>0</v>
      </c>
      <c r="AC40" s="12">
        <f>'RAW DATA-Awards'!Y18</f>
        <v>0</v>
      </c>
      <c r="AD40" s="12">
        <f>'RAW DATA-Awards'!Z18</f>
        <v>0</v>
      </c>
      <c r="AE40" s="12">
        <f>'RAW DATA-Awards'!AA18</f>
        <v>0</v>
      </c>
      <c r="AF40" s="12">
        <f>'RAW DATA-Awards'!AB18</f>
        <v>8</v>
      </c>
      <c r="AG40" s="12">
        <f>'RAW DATA-Awards'!AC18</f>
        <v>4</v>
      </c>
      <c r="AH40" s="12">
        <f>'RAW DATA-Awards'!AD18</f>
        <v>0</v>
      </c>
      <c r="AI40" s="12">
        <f>'RAW DATA-Awards'!AE18</f>
        <v>0</v>
      </c>
      <c r="AJ40" s="12">
        <f>'RAW DATA-Awards'!AF18</f>
        <v>0</v>
      </c>
      <c r="AK40" s="365">
        <f>'RAW DATA-Awards'!AG18</f>
        <v>0</v>
      </c>
      <c r="AL40" s="12" t="s">
        <v>321</v>
      </c>
      <c r="AM40" s="12"/>
      <c r="AN40" s="364">
        <f>'RAW DATA-Awards'!AH18</f>
        <v>0</v>
      </c>
      <c r="AO40" s="12">
        <f>'RAW DATA-Awards'!AI18</f>
        <v>0</v>
      </c>
      <c r="AP40" s="12">
        <f>'RAW DATA-Awards'!AJ18</f>
        <v>0</v>
      </c>
      <c r="AQ40" s="12">
        <f>'RAW DATA-Awards'!AK18</f>
        <v>0</v>
      </c>
      <c r="AR40" s="12">
        <f>'RAW DATA-Awards'!AL18</f>
        <v>11</v>
      </c>
      <c r="AS40" s="12">
        <f>'RAW DATA-Awards'!AM18</f>
        <v>4</v>
      </c>
      <c r="AT40" s="12">
        <f>'RAW DATA-Awards'!AN18</f>
        <v>0</v>
      </c>
      <c r="AU40" s="12">
        <f>'RAW DATA-Awards'!AO18</f>
        <v>0</v>
      </c>
      <c r="AV40" s="12">
        <f>'RAW DATA-Awards'!AP18</f>
        <v>0</v>
      </c>
      <c r="AW40" s="365">
        <f>'RAW DATA-Awards'!AQ18</f>
        <v>0</v>
      </c>
      <c r="AX40" s="536" t="s">
        <v>321</v>
      </c>
    </row>
    <row r="41" spans="1:52" x14ac:dyDescent="0.25">
      <c r="A41" s="541"/>
      <c r="B41" s="304"/>
      <c r="C41" s="498"/>
      <c r="D41" s="11">
        <f t="shared" ref="D41:M41" si="24">SUM(D38:D40)</f>
        <v>0</v>
      </c>
      <c r="E41" s="11">
        <f t="shared" si="24"/>
        <v>0</v>
      </c>
      <c r="F41" s="11">
        <f t="shared" si="24"/>
        <v>0</v>
      </c>
      <c r="G41" s="11">
        <f t="shared" si="24"/>
        <v>16</v>
      </c>
      <c r="H41" s="11">
        <f t="shared" si="24"/>
        <v>631</v>
      </c>
      <c r="I41" s="11">
        <f t="shared" si="24"/>
        <v>179</v>
      </c>
      <c r="J41" s="11">
        <f t="shared" si="24"/>
        <v>0</v>
      </c>
      <c r="K41" s="11">
        <f t="shared" si="24"/>
        <v>0</v>
      </c>
      <c r="L41" s="11">
        <f t="shared" si="24"/>
        <v>0</v>
      </c>
      <c r="M41" s="367">
        <f t="shared" si="24"/>
        <v>0</v>
      </c>
      <c r="N41" s="12">
        <f>SUM(D41:M41)</f>
        <v>826</v>
      </c>
      <c r="O41" s="12"/>
      <c r="P41" s="366">
        <f t="shared" ref="P41:Y41" si="25">SUM(P38:P40)</f>
        <v>0</v>
      </c>
      <c r="Q41" s="11">
        <f t="shared" si="25"/>
        <v>0</v>
      </c>
      <c r="R41" s="11">
        <f t="shared" si="25"/>
        <v>0</v>
      </c>
      <c r="S41" s="11">
        <f t="shared" si="25"/>
        <v>88</v>
      </c>
      <c r="T41" s="11">
        <f t="shared" si="25"/>
        <v>697</v>
      </c>
      <c r="U41" s="11">
        <f t="shared" si="25"/>
        <v>192</v>
      </c>
      <c r="V41" s="11">
        <f t="shared" si="25"/>
        <v>0</v>
      </c>
      <c r="W41" s="11">
        <f t="shared" si="25"/>
        <v>0</v>
      </c>
      <c r="X41" s="11">
        <f t="shared" si="25"/>
        <v>0</v>
      </c>
      <c r="Y41" s="367">
        <f t="shared" si="25"/>
        <v>0</v>
      </c>
      <c r="Z41" s="12">
        <f>SUM(P41:Y41)</f>
        <v>977</v>
      </c>
      <c r="AA41" s="12"/>
      <c r="AB41" s="366">
        <f t="shared" ref="AB41:AK41" si="26">SUM(AB38:AB40)</f>
        <v>0</v>
      </c>
      <c r="AC41" s="11">
        <f t="shared" si="26"/>
        <v>1</v>
      </c>
      <c r="AD41" s="11">
        <f t="shared" si="26"/>
        <v>0</v>
      </c>
      <c r="AE41" s="11">
        <f t="shared" si="26"/>
        <v>102</v>
      </c>
      <c r="AF41" s="11">
        <f t="shared" si="26"/>
        <v>699</v>
      </c>
      <c r="AG41" s="11">
        <f t="shared" si="26"/>
        <v>226</v>
      </c>
      <c r="AH41" s="11">
        <f t="shared" si="26"/>
        <v>0</v>
      </c>
      <c r="AI41" s="11">
        <f t="shared" si="26"/>
        <v>0</v>
      </c>
      <c r="AJ41" s="11">
        <f t="shared" si="26"/>
        <v>4</v>
      </c>
      <c r="AK41" s="367">
        <f t="shared" si="26"/>
        <v>0</v>
      </c>
      <c r="AL41" s="12">
        <f>SUM(AB41:AK41)</f>
        <v>1032</v>
      </c>
      <c r="AM41" s="12"/>
      <c r="AN41" s="366">
        <f t="shared" ref="AN41:AW41" si="27">SUM(AN38:AN40)</f>
        <v>0</v>
      </c>
      <c r="AO41" s="11">
        <f t="shared" si="27"/>
        <v>0</v>
      </c>
      <c r="AP41" s="11">
        <f t="shared" si="27"/>
        <v>0</v>
      </c>
      <c r="AQ41" s="11">
        <f t="shared" si="27"/>
        <v>141</v>
      </c>
      <c r="AR41" s="11">
        <f t="shared" si="27"/>
        <v>695</v>
      </c>
      <c r="AS41" s="11">
        <f t="shared" si="27"/>
        <v>218</v>
      </c>
      <c r="AT41" s="11">
        <f t="shared" si="27"/>
        <v>0</v>
      </c>
      <c r="AU41" s="11">
        <f t="shared" si="27"/>
        <v>0</v>
      </c>
      <c r="AV41" s="11">
        <f t="shared" si="27"/>
        <v>0</v>
      </c>
      <c r="AW41" s="367">
        <f t="shared" si="27"/>
        <v>0</v>
      </c>
      <c r="AX41" s="536">
        <f>SUM(AN41:AW41)</f>
        <v>1054</v>
      </c>
    </row>
    <row r="42" spans="1:52" ht="9.75" customHeight="1" thickBot="1" x14ac:dyDescent="0.3">
      <c r="A42" s="542"/>
      <c r="B42" s="487"/>
      <c r="C42" s="500"/>
      <c r="D42" s="12"/>
      <c r="E42" s="12"/>
      <c r="F42" s="12"/>
      <c r="G42" s="12"/>
      <c r="H42" s="12"/>
      <c r="I42" s="12"/>
      <c r="J42" s="12"/>
      <c r="K42" s="12"/>
      <c r="L42" s="12"/>
      <c r="M42" s="365"/>
      <c r="N42" s="12"/>
      <c r="O42" s="12"/>
      <c r="P42" s="364"/>
      <c r="Q42" s="12"/>
      <c r="R42" s="12"/>
      <c r="S42" s="12"/>
      <c r="T42" s="12"/>
      <c r="U42" s="12"/>
      <c r="V42" s="12"/>
      <c r="W42" s="12"/>
      <c r="X42" s="12"/>
      <c r="Y42" s="365"/>
      <c r="Z42" s="12"/>
      <c r="AA42" s="12"/>
      <c r="AB42" s="364"/>
      <c r="AC42" s="12"/>
      <c r="AD42" s="12"/>
      <c r="AE42" s="12"/>
      <c r="AF42" s="12"/>
      <c r="AG42" s="12"/>
      <c r="AH42" s="12"/>
      <c r="AI42" s="12"/>
      <c r="AJ42" s="12"/>
      <c r="AK42" s="365"/>
      <c r="AL42" s="12"/>
      <c r="AM42" s="12"/>
      <c r="AN42" s="364"/>
      <c r="AO42" s="12"/>
      <c r="AP42" s="12"/>
      <c r="AQ42" s="12"/>
      <c r="AR42" s="12"/>
      <c r="AS42" s="12"/>
      <c r="AT42" s="12"/>
      <c r="AU42" s="12"/>
      <c r="AV42" s="12"/>
      <c r="AW42" s="365"/>
      <c r="AX42" s="536"/>
    </row>
    <row r="43" spans="1:52" x14ac:dyDescent="0.25">
      <c r="A43" s="1058" t="s">
        <v>303</v>
      </c>
      <c r="B43" s="512" t="s">
        <v>42</v>
      </c>
      <c r="C43" s="498" t="s">
        <v>95</v>
      </c>
      <c r="D43" s="364">
        <f>D38*'DATA - Awards Matrices'!$B$15</f>
        <v>0</v>
      </c>
      <c r="E43" s="12">
        <f>E38*'DATA - Awards Matrices'!$C$15</f>
        <v>0</v>
      </c>
      <c r="F43" s="12">
        <f>F38*'DATA - Awards Matrices'!$D$15</f>
        <v>0</v>
      </c>
      <c r="G43" s="12">
        <f>G38*'DATA - Awards Matrices'!$E$15</f>
        <v>4000</v>
      </c>
      <c r="H43" s="12">
        <f>H38*'DATA - Awards Matrices'!$F$15</f>
        <v>236500</v>
      </c>
      <c r="I43" s="12">
        <f>I38*'DATA - Awards Matrices'!$G$15</f>
        <v>163000</v>
      </c>
      <c r="J43" s="12">
        <f>J38*'DATA - Awards Matrices'!$H$15</f>
        <v>0</v>
      </c>
      <c r="K43" s="12">
        <f>K38*'DATA - Awards Matrices'!$I$15</f>
        <v>0</v>
      </c>
      <c r="L43" s="12">
        <f>L38*'DATA - Awards Matrices'!$J$15</f>
        <v>0</v>
      </c>
      <c r="M43" s="365">
        <f>M38*'DATA - Awards Matrices'!$K$15</f>
        <v>0</v>
      </c>
      <c r="N43" s="12"/>
      <c r="O43" s="12"/>
      <c r="P43" s="364">
        <f>P38*'DATA - Awards Matrices'!$B$15</f>
        <v>0</v>
      </c>
      <c r="Q43" s="12">
        <f>Q38*'DATA - Awards Matrices'!$C$15</f>
        <v>0</v>
      </c>
      <c r="R43" s="12">
        <f>R38*'DATA - Awards Matrices'!$D$15</f>
        <v>0</v>
      </c>
      <c r="S43" s="12">
        <f>S38*'DATA - Awards Matrices'!$E$15</f>
        <v>22000</v>
      </c>
      <c r="T43" s="12">
        <f>T38*'DATA - Awards Matrices'!$F$15</f>
        <v>249500</v>
      </c>
      <c r="U43" s="12">
        <f>U38*'DATA - Awards Matrices'!$G$15</f>
        <v>157000</v>
      </c>
      <c r="V43" s="12">
        <f>V38*'DATA - Awards Matrices'!$H$15</f>
        <v>0</v>
      </c>
      <c r="W43" s="12">
        <f>W38*'DATA - Awards Matrices'!$I$15</f>
        <v>0</v>
      </c>
      <c r="X43" s="12">
        <f>X38*'DATA - Awards Matrices'!$J$15</f>
        <v>0</v>
      </c>
      <c r="Y43" s="365">
        <f>Y38*'DATA - Awards Matrices'!$K$15</f>
        <v>0</v>
      </c>
      <c r="Z43" s="12"/>
      <c r="AA43" s="12"/>
      <c r="AB43" s="364">
        <f>AB38*'DATA - Awards Matrices'!$B$15</f>
        <v>0</v>
      </c>
      <c r="AC43" s="12">
        <f>AC38*'DATA - Awards Matrices'!$C$15</f>
        <v>0</v>
      </c>
      <c r="AD43" s="12">
        <f>AD38*'DATA - Awards Matrices'!$D$15</f>
        <v>0</v>
      </c>
      <c r="AE43" s="12">
        <f>AE38*'DATA - Awards Matrices'!$E$15</f>
        <v>25500</v>
      </c>
      <c r="AF43" s="12">
        <f>AF38*'DATA - Awards Matrices'!$F$15</f>
        <v>239000</v>
      </c>
      <c r="AG43" s="12">
        <f>AG38*'DATA - Awards Matrices'!$G$15</f>
        <v>187000</v>
      </c>
      <c r="AH43" s="12">
        <f>AH38*'DATA - Awards Matrices'!$H$15</f>
        <v>0</v>
      </c>
      <c r="AI43" s="12">
        <f>AI38*'DATA - Awards Matrices'!$I$15</f>
        <v>0</v>
      </c>
      <c r="AJ43" s="12">
        <f>AJ38*'DATA - Awards Matrices'!$J$15</f>
        <v>1000</v>
      </c>
      <c r="AK43" s="365">
        <f>AK38*'DATA - Awards Matrices'!$K$15</f>
        <v>0</v>
      </c>
      <c r="AL43" s="12"/>
      <c r="AM43" s="12"/>
      <c r="AN43" s="364">
        <f>AN38*'DATA - Awards Matrices'!$B$15</f>
        <v>0</v>
      </c>
      <c r="AO43" s="12">
        <f>AO38*'DATA - Awards Matrices'!$C$15</f>
        <v>0</v>
      </c>
      <c r="AP43" s="12">
        <f>AP38*'DATA - Awards Matrices'!$D$15</f>
        <v>0</v>
      </c>
      <c r="AQ43" s="12">
        <f>AQ38*'DATA - Awards Matrices'!$E$15</f>
        <v>35000</v>
      </c>
      <c r="AR43" s="12">
        <f>AR38*'DATA - Awards Matrices'!$F$15</f>
        <v>251000</v>
      </c>
      <c r="AS43" s="12">
        <f>AS38*'DATA - Awards Matrices'!$G$15</f>
        <v>169000</v>
      </c>
      <c r="AT43" s="12">
        <f>AT38*'DATA - Awards Matrices'!$H$15</f>
        <v>0</v>
      </c>
      <c r="AU43" s="12">
        <f>AU38*'DATA - Awards Matrices'!$I$15</f>
        <v>0</v>
      </c>
      <c r="AV43" s="12">
        <f>AV38*'DATA - Awards Matrices'!$J$15</f>
        <v>0</v>
      </c>
      <c r="AW43" s="365">
        <f>AW38*'DATA - Awards Matrices'!$K$15</f>
        <v>0</v>
      </c>
      <c r="AX43" s="536"/>
    </row>
    <row r="44" spans="1:52" x14ac:dyDescent="0.25">
      <c r="A44" s="1059"/>
      <c r="B44" s="513" t="s">
        <v>42</v>
      </c>
      <c r="C44" s="499" t="s">
        <v>94</v>
      </c>
      <c r="D44" s="364">
        <f>D39*'DATA - Awards Matrices'!$B$16</f>
        <v>0</v>
      </c>
      <c r="E44" s="12">
        <f>E39*'DATA - Awards Matrices'!$C$16</f>
        <v>0</v>
      </c>
      <c r="F44" s="12">
        <f>F39*'DATA - Awards Matrices'!$D$16</f>
        <v>0</v>
      </c>
      <c r="G44" s="12">
        <f>G39*'DATA - Awards Matrices'!$E$16</f>
        <v>0</v>
      </c>
      <c r="H44" s="12">
        <f>H39*'DATA - Awards Matrices'!$F$16</f>
        <v>76000</v>
      </c>
      <c r="I44" s="12">
        <f>I39*'DATA - Awards Matrices'!$G$16</f>
        <v>13000</v>
      </c>
      <c r="J44" s="12">
        <f>J39*'DATA - Awards Matrices'!$H$16</f>
        <v>0</v>
      </c>
      <c r="K44" s="12">
        <f>K39*'DATA - Awards Matrices'!$I$16</f>
        <v>0</v>
      </c>
      <c r="L44" s="12">
        <f>L39*'DATA - Awards Matrices'!$J$16</f>
        <v>0</v>
      </c>
      <c r="M44" s="365">
        <f>M39*'DATA - Awards Matrices'!$K$16</f>
        <v>0</v>
      </c>
      <c r="N44" s="12"/>
      <c r="O44" s="12"/>
      <c r="P44" s="364">
        <f>P39*'DATA - Awards Matrices'!$B$16</f>
        <v>0</v>
      </c>
      <c r="Q44" s="12">
        <f>Q39*'DATA - Awards Matrices'!$C$16</f>
        <v>0</v>
      </c>
      <c r="R44" s="12">
        <f>R39*'DATA - Awards Matrices'!$D$16</f>
        <v>0</v>
      </c>
      <c r="S44" s="12">
        <f>S39*'DATA - Awards Matrices'!$E$16</f>
        <v>0</v>
      </c>
      <c r="T44" s="12">
        <f>T39*'DATA - Awards Matrices'!$F$16</f>
        <v>92500</v>
      </c>
      <c r="U44" s="12">
        <f>U39*'DATA - Awards Matrices'!$G$16</f>
        <v>26000</v>
      </c>
      <c r="V44" s="12">
        <f>V39*'DATA - Awards Matrices'!$H$16</f>
        <v>0</v>
      </c>
      <c r="W44" s="12">
        <f>W39*'DATA - Awards Matrices'!$I$16</f>
        <v>0</v>
      </c>
      <c r="X44" s="12">
        <f>X39*'DATA - Awards Matrices'!$J$16</f>
        <v>0</v>
      </c>
      <c r="Y44" s="365">
        <f>Y39*'DATA - Awards Matrices'!$K$16</f>
        <v>0</v>
      </c>
      <c r="Z44" s="12"/>
      <c r="AA44" s="12"/>
      <c r="AB44" s="364">
        <f>AB39*'DATA - Awards Matrices'!$B$16</f>
        <v>0</v>
      </c>
      <c r="AC44" s="12">
        <f>AC39*'DATA - Awards Matrices'!$C$16</f>
        <v>200</v>
      </c>
      <c r="AD44" s="12">
        <f>AD39*'DATA - Awards Matrices'!$D$16</f>
        <v>0</v>
      </c>
      <c r="AE44" s="12">
        <f>AE39*'DATA - Awards Matrices'!$E$16</f>
        <v>0</v>
      </c>
      <c r="AF44" s="12">
        <f>AF39*'DATA - Awards Matrices'!$F$16</f>
        <v>106500</v>
      </c>
      <c r="AG44" s="12">
        <f>AG39*'DATA - Awards Matrices'!$G$16</f>
        <v>35000</v>
      </c>
      <c r="AH44" s="12">
        <f>AH39*'DATA - Awards Matrices'!$H$16</f>
        <v>0</v>
      </c>
      <c r="AI44" s="12">
        <f>AI39*'DATA - Awards Matrices'!$I$16</f>
        <v>0</v>
      </c>
      <c r="AJ44" s="12">
        <f>AJ39*'DATA - Awards Matrices'!$J$16</f>
        <v>0</v>
      </c>
      <c r="AK44" s="365">
        <f>AK39*'DATA - Awards Matrices'!$K$16</f>
        <v>0</v>
      </c>
      <c r="AL44" s="12"/>
      <c r="AM44" s="12"/>
      <c r="AN44" s="364">
        <f>AN39*'DATA - Awards Matrices'!$B$16</f>
        <v>0</v>
      </c>
      <c r="AO44" s="12">
        <f>AO39*'DATA - Awards Matrices'!$C$16</f>
        <v>0</v>
      </c>
      <c r="AP44" s="12">
        <f>AP39*'DATA - Awards Matrices'!$D$16</f>
        <v>0</v>
      </c>
      <c r="AQ44" s="12">
        <f>AQ39*'DATA - Awards Matrices'!$E$16</f>
        <v>250</v>
      </c>
      <c r="AR44" s="12">
        <f>AR39*'DATA - Awards Matrices'!$F$16</f>
        <v>91000</v>
      </c>
      <c r="AS44" s="12">
        <f>AS39*'DATA - Awards Matrices'!$G$16</f>
        <v>45000</v>
      </c>
      <c r="AT44" s="12">
        <f>AT39*'DATA - Awards Matrices'!$H$16</f>
        <v>0</v>
      </c>
      <c r="AU44" s="12">
        <f>AU39*'DATA - Awards Matrices'!$I$16</f>
        <v>0</v>
      </c>
      <c r="AV44" s="12">
        <f>AV39*'DATA - Awards Matrices'!$J$16</f>
        <v>0</v>
      </c>
      <c r="AW44" s="365">
        <f>AW39*'DATA - Awards Matrices'!$K$16</f>
        <v>0</v>
      </c>
      <c r="AX44" s="536"/>
    </row>
    <row r="45" spans="1:52" ht="15.75" thickBot="1" x14ac:dyDescent="0.3">
      <c r="A45" s="1060"/>
      <c r="B45" s="514" t="s">
        <v>42</v>
      </c>
      <c r="C45" s="500" t="s">
        <v>93</v>
      </c>
      <c r="D45" s="364">
        <f>D40*'DATA - Awards Matrices'!$B$17</f>
        <v>0</v>
      </c>
      <c r="E45" s="12">
        <f>E40*'DATA - Awards Matrices'!$C$17</f>
        <v>0</v>
      </c>
      <c r="F45" s="12">
        <f>F40*'DATA - Awards Matrices'!$D$17</f>
        <v>0</v>
      </c>
      <c r="G45" s="12">
        <f>G40*'DATA - Awards Matrices'!$E$17</f>
        <v>0</v>
      </c>
      <c r="H45" s="12">
        <f>H40*'DATA - Awards Matrices'!$F$17</f>
        <v>3000</v>
      </c>
      <c r="I45" s="12">
        <f>I40*'DATA - Awards Matrices'!$G$17</f>
        <v>3000</v>
      </c>
      <c r="J45" s="12">
        <f>J40*'DATA - Awards Matrices'!$H$17</f>
        <v>0</v>
      </c>
      <c r="K45" s="12">
        <f>K40*'DATA - Awards Matrices'!$I$17</f>
        <v>0</v>
      </c>
      <c r="L45" s="12">
        <f>L40*'DATA - Awards Matrices'!$J$17</f>
        <v>0</v>
      </c>
      <c r="M45" s="365">
        <f>M40*'DATA - Awards Matrices'!$K$17</f>
        <v>0</v>
      </c>
      <c r="N45" s="12" t="s">
        <v>322</v>
      </c>
      <c r="O45" s="12"/>
      <c r="P45" s="364">
        <f>P40*'DATA - Awards Matrices'!$B$17</f>
        <v>0</v>
      </c>
      <c r="Q45" s="12">
        <f>Q40*'DATA - Awards Matrices'!$C$17</f>
        <v>0</v>
      </c>
      <c r="R45" s="12">
        <f>R40*'DATA - Awards Matrices'!$D$17</f>
        <v>0</v>
      </c>
      <c r="S45" s="12">
        <f>S40*'DATA - Awards Matrices'!$E$17</f>
        <v>0</v>
      </c>
      <c r="T45" s="12">
        <f>T40*'DATA - Awards Matrices'!$F$17</f>
        <v>6500</v>
      </c>
      <c r="U45" s="12">
        <f>U40*'DATA - Awards Matrices'!$G$17</f>
        <v>9000</v>
      </c>
      <c r="V45" s="12">
        <f>V40*'DATA - Awards Matrices'!$H$17</f>
        <v>0</v>
      </c>
      <c r="W45" s="12">
        <f>W40*'DATA - Awards Matrices'!$I$17</f>
        <v>0</v>
      </c>
      <c r="X45" s="12">
        <f>X40*'DATA - Awards Matrices'!$J$17</f>
        <v>0</v>
      </c>
      <c r="Y45" s="365">
        <f>Y40*'DATA - Awards Matrices'!$K$17</f>
        <v>0</v>
      </c>
      <c r="Z45" s="12" t="s">
        <v>322</v>
      </c>
      <c r="AA45" s="12"/>
      <c r="AB45" s="364">
        <f>AB40*'DATA - Awards Matrices'!$B$17</f>
        <v>0</v>
      </c>
      <c r="AC45" s="12">
        <f>AC40*'DATA - Awards Matrices'!$C$17</f>
        <v>0</v>
      </c>
      <c r="AD45" s="12">
        <f>AD40*'DATA - Awards Matrices'!$D$17</f>
        <v>0</v>
      </c>
      <c r="AE45" s="12">
        <f>AE40*'DATA - Awards Matrices'!$E$17</f>
        <v>0</v>
      </c>
      <c r="AF45" s="12">
        <f>AF40*'DATA - Awards Matrices'!$F$17</f>
        <v>4000</v>
      </c>
      <c r="AG45" s="12">
        <f>AG40*'DATA - Awards Matrices'!$G$17</f>
        <v>4000</v>
      </c>
      <c r="AH45" s="12">
        <f>AH40*'DATA - Awards Matrices'!$H$17</f>
        <v>0</v>
      </c>
      <c r="AI45" s="12">
        <f>AI40*'DATA - Awards Matrices'!$I$17</f>
        <v>0</v>
      </c>
      <c r="AJ45" s="12">
        <f>AJ40*'DATA - Awards Matrices'!$J$17</f>
        <v>0</v>
      </c>
      <c r="AK45" s="365">
        <f>AK40*'DATA - Awards Matrices'!$K$17</f>
        <v>0</v>
      </c>
      <c r="AL45" s="12" t="s">
        <v>322</v>
      </c>
      <c r="AM45" s="12"/>
      <c r="AN45" s="364">
        <f>AN40*'DATA - Awards Matrices'!$B$17</f>
        <v>0</v>
      </c>
      <c r="AO45" s="12">
        <f>AO40*'DATA - Awards Matrices'!$C$17</f>
        <v>0</v>
      </c>
      <c r="AP45" s="12">
        <f>AP40*'DATA - Awards Matrices'!$D$17</f>
        <v>0</v>
      </c>
      <c r="AQ45" s="12">
        <f>AQ40*'DATA - Awards Matrices'!$E$17</f>
        <v>0</v>
      </c>
      <c r="AR45" s="12">
        <f>AR40*'DATA - Awards Matrices'!$F$17</f>
        <v>5500</v>
      </c>
      <c r="AS45" s="12">
        <f>AS40*'DATA - Awards Matrices'!$G$17</f>
        <v>4000</v>
      </c>
      <c r="AT45" s="12">
        <f>AT40*'DATA - Awards Matrices'!$H$17</f>
        <v>0</v>
      </c>
      <c r="AU45" s="12">
        <f>AU40*'DATA - Awards Matrices'!$I$17</f>
        <v>0</v>
      </c>
      <c r="AV45" s="12">
        <f>AV40*'DATA - Awards Matrices'!$J$17</f>
        <v>0</v>
      </c>
      <c r="AW45" s="365">
        <f>AW40*'DATA - Awards Matrices'!$K$17</f>
        <v>0</v>
      </c>
      <c r="AX45" s="536" t="s">
        <v>322</v>
      </c>
    </row>
    <row r="46" spans="1:52" ht="36" customHeight="1" thickBot="1" x14ac:dyDescent="0.3">
      <c r="A46" s="480" t="s">
        <v>304</v>
      </c>
      <c r="B46" s="487" t="str">
        <f>B40</f>
        <v>ENMU</v>
      </c>
      <c r="C46" s="500"/>
      <c r="D46" s="368">
        <f t="shared" ref="D46:M46" si="28">SUM(D43:D45)</f>
        <v>0</v>
      </c>
      <c r="E46" s="369">
        <f t="shared" si="28"/>
        <v>0</v>
      </c>
      <c r="F46" s="369">
        <f t="shared" si="28"/>
        <v>0</v>
      </c>
      <c r="G46" s="369">
        <f t="shared" si="28"/>
        <v>4000</v>
      </c>
      <c r="H46" s="369">
        <f t="shared" si="28"/>
        <v>315500</v>
      </c>
      <c r="I46" s="369">
        <f t="shared" si="28"/>
        <v>179000</v>
      </c>
      <c r="J46" s="369">
        <f t="shared" si="28"/>
        <v>0</v>
      </c>
      <c r="K46" s="369">
        <f t="shared" si="28"/>
        <v>0</v>
      </c>
      <c r="L46" s="369">
        <f t="shared" si="28"/>
        <v>0</v>
      </c>
      <c r="M46" s="370">
        <f t="shared" si="28"/>
        <v>0</v>
      </c>
      <c r="N46" s="489">
        <f>SUM(D46:M46)/'DATA - Awards Matrices'!$L$17</f>
        <v>119.74441713173887</v>
      </c>
      <c r="O46" s="489"/>
      <c r="P46" s="368">
        <f t="shared" ref="P46:Y46" si="29">SUM(P43:P45)</f>
        <v>0</v>
      </c>
      <c r="Q46" s="369">
        <f t="shared" si="29"/>
        <v>0</v>
      </c>
      <c r="R46" s="369">
        <f t="shared" si="29"/>
        <v>0</v>
      </c>
      <c r="S46" s="369">
        <f t="shared" si="29"/>
        <v>22000</v>
      </c>
      <c r="T46" s="369">
        <f t="shared" si="29"/>
        <v>348500</v>
      </c>
      <c r="U46" s="369">
        <f t="shared" si="29"/>
        <v>192000</v>
      </c>
      <c r="V46" s="369">
        <f t="shared" si="29"/>
        <v>0</v>
      </c>
      <c r="W46" s="369">
        <f t="shared" si="29"/>
        <v>0</v>
      </c>
      <c r="X46" s="369">
        <f t="shared" si="29"/>
        <v>0</v>
      </c>
      <c r="Y46" s="370">
        <f t="shared" si="29"/>
        <v>0</v>
      </c>
      <c r="Z46" s="489">
        <f>SUM(P46:Y46)/'DATA - Awards Matrices'!$L$17</f>
        <v>135.1178227414305</v>
      </c>
      <c r="AA46" s="489"/>
      <c r="AB46" s="368">
        <f t="shared" ref="AB46:AK46" si="30">SUM(AB43:AB45)</f>
        <v>0</v>
      </c>
      <c r="AC46" s="369">
        <f t="shared" si="30"/>
        <v>200</v>
      </c>
      <c r="AD46" s="369">
        <f t="shared" si="30"/>
        <v>0</v>
      </c>
      <c r="AE46" s="369">
        <f t="shared" si="30"/>
        <v>25500</v>
      </c>
      <c r="AF46" s="369">
        <f t="shared" si="30"/>
        <v>349500</v>
      </c>
      <c r="AG46" s="369">
        <f t="shared" si="30"/>
        <v>226000</v>
      </c>
      <c r="AH46" s="369">
        <f t="shared" si="30"/>
        <v>0</v>
      </c>
      <c r="AI46" s="369">
        <f t="shared" si="30"/>
        <v>0</v>
      </c>
      <c r="AJ46" s="369">
        <f t="shared" si="30"/>
        <v>1000</v>
      </c>
      <c r="AK46" s="370">
        <f t="shared" si="30"/>
        <v>0</v>
      </c>
      <c r="AL46" s="489">
        <f>SUM(AB46:AK46)/'DATA - Awards Matrices'!$L$17</f>
        <v>144.65413840869238</v>
      </c>
      <c r="AM46" s="489"/>
      <c r="AN46" s="368">
        <f t="shared" ref="AN46:AW46" si="31">SUM(AN43:AN45)</f>
        <v>0</v>
      </c>
      <c r="AO46" s="369">
        <f t="shared" si="31"/>
        <v>0</v>
      </c>
      <c r="AP46" s="369">
        <f t="shared" si="31"/>
        <v>0</v>
      </c>
      <c r="AQ46" s="369">
        <f t="shared" si="31"/>
        <v>35250</v>
      </c>
      <c r="AR46" s="369">
        <f t="shared" si="31"/>
        <v>347500</v>
      </c>
      <c r="AS46" s="369">
        <f t="shared" si="31"/>
        <v>218000</v>
      </c>
      <c r="AT46" s="369">
        <f t="shared" si="31"/>
        <v>0</v>
      </c>
      <c r="AU46" s="369">
        <f t="shared" si="31"/>
        <v>0</v>
      </c>
      <c r="AV46" s="369">
        <f t="shared" si="31"/>
        <v>0</v>
      </c>
      <c r="AW46" s="370">
        <f t="shared" si="31"/>
        <v>0</v>
      </c>
      <c r="AX46" s="537">
        <f>SUM(AN46:AW46)/'DATA - Awards Matrices'!$L$17</f>
        <v>144.30583468784778</v>
      </c>
    </row>
    <row r="47" spans="1:52" ht="42" customHeight="1" thickBot="1" x14ac:dyDescent="0.3">
      <c r="A47" s="502"/>
      <c r="B47" s="503"/>
      <c r="C47" s="504"/>
      <c r="D47" s="505"/>
      <c r="E47" s="506"/>
      <c r="F47" s="506"/>
      <c r="G47" s="506"/>
      <c r="H47" s="506"/>
      <c r="I47" s="506"/>
      <c r="J47" s="506"/>
      <c r="K47" s="506"/>
      <c r="L47" s="506"/>
      <c r="M47" s="507"/>
      <c r="N47" s="508"/>
      <c r="O47" s="508"/>
      <c r="P47" s="505"/>
      <c r="Q47" s="506"/>
      <c r="R47" s="506"/>
      <c r="S47" s="506"/>
      <c r="T47" s="506"/>
      <c r="U47" s="506"/>
      <c r="V47" s="506"/>
      <c r="W47" s="506"/>
      <c r="X47" s="506"/>
      <c r="Y47" s="507"/>
      <c r="Z47" s="508"/>
      <c r="AA47" s="508"/>
      <c r="AB47" s="505"/>
      <c r="AC47" s="506"/>
      <c r="AD47" s="506"/>
      <c r="AE47" s="506"/>
      <c r="AF47" s="506"/>
      <c r="AG47" s="506"/>
      <c r="AH47" s="506"/>
      <c r="AI47" s="506"/>
      <c r="AJ47" s="506"/>
      <c r="AK47" s="507"/>
      <c r="AL47" s="508"/>
      <c r="AM47" s="508"/>
      <c r="AN47" s="505"/>
      <c r="AO47" s="506"/>
      <c r="AP47" s="506"/>
      <c r="AQ47" s="506"/>
      <c r="AR47" s="506"/>
      <c r="AS47" s="506"/>
      <c r="AT47" s="506"/>
      <c r="AU47" s="506"/>
      <c r="AV47" s="506"/>
      <c r="AW47" s="507"/>
      <c r="AX47" s="538"/>
    </row>
    <row r="48" spans="1:52" ht="15" customHeight="1" x14ac:dyDescent="0.25">
      <c r="A48" s="1058" t="s">
        <v>302</v>
      </c>
      <c r="B48" s="304" t="str">
        <f>'RAW DATA-Awards'!B19</f>
        <v>NMHU</v>
      </c>
      <c r="C48" s="498" t="str">
        <f>'RAW DATA-Awards'!C19</f>
        <v>1</v>
      </c>
      <c r="D48" s="481">
        <f>'RAW DATA-Awards'!D19</f>
        <v>0</v>
      </c>
      <c r="E48" s="482">
        <f>'RAW DATA-Awards'!E19</f>
        <v>0</v>
      </c>
      <c r="F48" s="482">
        <f>'RAW DATA-Awards'!F19</f>
        <v>0</v>
      </c>
      <c r="G48" s="482">
        <f>'RAW DATA-Awards'!G19</f>
        <v>0</v>
      </c>
      <c r="H48" s="482">
        <f>'RAW DATA-Awards'!H19</f>
        <v>291</v>
      </c>
      <c r="I48" s="482">
        <f>'RAW DATA-Awards'!I19</f>
        <v>220</v>
      </c>
      <c r="J48" s="482">
        <f>'RAW DATA-Awards'!J19</f>
        <v>0</v>
      </c>
      <c r="K48" s="482">
        <f>'RAW DATA-Awards'!K19</f>
        <v>0</v>
      </c>
      <c r="L48" s="482">
        <f>'RAW DATA-Awards'!L19</f>
        <v>1</v>
      </c>
      <c r="M48" s="483">
        <f>'RAW DATA-Awards'!M19</f>
        <v>0</v>
      </c>
      <c r="N48" s="482"/>
      <c r="O48" s="482"/>
      <c r="P48" s="481">
        <f>'RAW DATA-Awards'!N19</f>
        <v>0</v>
      </c>
      <c r="Q48" s="482">
        <f>'RAW DATA-Awards'!O19</f>
        <v>0</v>
      </c>
      <c r="R48" s="482">
        <f>'RAW DATA-Awards'!P19</f>
        <v>0</v>
      </c>
      <c r="S48" s="482">
        <f>'RAW DATA-Awards'!Q19</f>
        <v>0</v>
      </c>
      <c r="T48" s="482">
        <f>'RAW DATA-Awards'!R19</f>
        <v>298</v>
      </c>
      <c r="U48" s="482">
        <f>'RAW DATA-Awards'!S19</f>
        <v>232</v>
      </c>
      <c r="V48" s="482">
        <f>'RAW DATA-Awards'!T19</f>
        <v>0</v>
      </c>
      <c r="W48" s="482">
        <f>'RAW DATA-Awards'!U19</f>
        <v>0</v>
      </c>
      <c r="X48" s="482">
        <f>'RAW DATA-Awards'!V19</f>
        <v>10</v>
      </c>
      <c r="Y48" s="483">
        <f>'RAW DATA-Awards'!W19</f>
        <v>0</v>
      </c>
      <c r="Z48" s="482"/>
      <c r="AA48" s="482"/>
      <c r="AB48" s="481">
        <f>'RAW DATA-Awards'!X19</f>
        <v>0</v>
      </c>
      <c r="AC48" s="482">
        <f>'RAW DATA-Awards'!Y19</f>
        <v>0</v>
      </c>
      <c r="AD48" s="482">
        <f>'RAW DATA-Awards'!Z19</f>
        <v>0</v>
      </c>
      <c r="AE48" s="482">
        <f>'RAW DATA-Awards'!AA19</f>
        <v>0</v>
      </c>
      <c r="AF48" s="482">
        <f>'RAW DATA-Awards'!AB19</f>
        <v>267</v>
      </c>
      <c r="AG48" s="482">
        <f>'RAW DATA-Awards'!AC19</f>
        <v>270</v>
      </c>
      <c r="AH48" s="482">
        <f>'RAW DATA-Awards'!AD19</f>
        <v>0</v>
      </c>
      <c r="AI48" s="482">
        <f>'RAW DATA-Awards'!AE19</f>
        <v>0</v>
      </c>
      <c r="AJ48" s="482">
        <f>'RAW DATA-Awards'!AF19</f>
        <v>1</v>
      </c>
      <c r="AK48" s="483">
        <f>'RAW DATA-Awards'!AG19</f>
        <v>0</v>
      </c>
      <c r="AL48" s="482"/>
      <c r="AM48" s="482"/>
      <c r="AN48" s="481">
        <f>'RAW DATA-Awards'!AH19</f>
        <v>0</v>
      </c>
      <c r="AO48" s="482">
        <f>'RAW DATA-Awards'!AI19</f>
        <v>0</v>
      </c>
      <c r="AP48" s="482">
        <f>'RAW DATA-Awards'!AJ19</f>
        <v>0</v>
      </c>
      <c r="AQ48" s="482">
        <f>'RAW DATA-Awards'!AK19</f>
        <v>0</v>
      </c>
      <c r="AR48" s="482">
        <f>'RAW DATA-Awards'!AL19</f>
        <v>295</v>
      </c>
      <c r="AS48" s="482">
        <f>'RAW DATA-Awards'!AM19</f>
        <v>231</v>
      </c>
      <c r="AT48" s="482">
        <f>'RAW DATA-Awards'!AN19</f>
        <v>0</v>
      </c>
      <c r="AU48" s="482">
        <f>'RAW DATA-Awards'!AO19</f>
        <v>0</v>
      </c>
      <c r="AV48" s="482">
        <f>'RAW DATA-Awards'!AP19</f>
        <v>10</v>
      </c>
      <c r="AW48" s="483">
        <f>'RAW DATA-Awards'!AQ19</f>
        <v>0</v>
      </c>
      <c r="AX48" s="535"/>
    </row>
    <row r="49" spans="1:50" x14ac:dyDescent="0.25">
      <c r="A49" s="1059"/>
      <c r="B49" s="484" t="str">
        <f>'RAW DATA-Awards'!B20</f>
        <v>NMHU</v>
      </c>
      <c r="C49" s="499" t="str">
        <f>'RAW DATA-Awards'!C20</f>
        <v>2</v>
      </c>
      <c r="D49" s="364">
        <f>'RAW DATA-Awards'!D20</f>
        <v>0</v>
      </c>
      <c r="E49" s="12">
        <f>'RAW DATA-Awards'!E20</f>
        <v>0</v>
      </c>
      <c r="F49" s="12">
        <f>'RAW DATA-Awards'!F20</f>
        <v>0</v>
      </c>
      <c r="G49" s="12">
        <f>'RAW DATA-Awards'!G20</f>
        <v>0</v>
      </c>
      <c r="H49" s="12">
        <f>'RAW DATA-Awards'!H20</f>
        <v>118</v>
      </c>
      <c r="I49" s="12">
        <f>'RAW DATA-Awards'!I20</f>
        <v>167</v>
      </c>
      <c r="J49" s="12">
        <f>'RAW DATA-Awards'!J20</f>
        <v>0</v>
      </c>
      <c r="K49" s="12">
        <f>'RAW DATA-Awards'!K20</f>
        <v>0</v>
      </c>
      <c r="L49" s="12">
        <f>'RAW DATA-Awards'!L20</f>
        <v>0</v>
      </c>
      <c r="M49" s="365">
        <f>'RAW DATA-Awards'!M20</f>
        <v>0</v>
      </c>
      <c r="N49" s="12"/>
      <c r="O49" s="12"/>
      <c r="P49" s="364">
        <f>'RAW DATA-Awards'!N20</f>
        <v>0</v>
      </c>
      <c r="Q49" s="12">
        <f>'RAW DATA-Awards'!O20</f>
        <v>0</v>
      </c>
      <c r="R49" s="12">
        <f>'RAW DATA-Awards'!P20</f>
        <v>0</v>
      </c>
      <c r="S49" s="12">
        <f>'RAW DATA-Awards'!Q20</f>
        <v>0</v>
      </c>
      <c r="T49" s="12">
        <f>'RAW DATA-Awards'!R20</f>
        <v>151</v>
      </c>
      <c r="U49" s="12">
        <f>'RAW DATA-Awards'!S20</f>
        <v>141</v>
      </c>
      <c r="V49" s="12">
        <f>'RAW DATA-Awards'!T20</f>
        <v>0</v>
      </c>
      <c r="W49" s="12">
        <f>'RAW DATA-Awards'!U20</f>
        <v>0</v>
      </c>
      <c r="X49" s="12">
        <f>'RAW DATA-Awards'!V20</f>
        <v>0</v>
      </c>
      <c r="Y49" s="365">
        <f>'RAW DATA-Awards'!W20</f>
        <v>0</v>
      </c>
      <c r="Z49" s="12"/>
      <c r="AA49" s="12"/>
      <c r="AB49" s="364">
        <f>'RAW DATA-Awards'!X20</f>
        <v>0</v>
      </c>
      <c r="AC49" s="12">
        <f>'RAW DATA-Awards'!Y20</f>
        <v>0</v>
      </c>
      <c r="AD49" s="12">
        <f>'RAW DATA-Awards'!Z20</f>
        <v>0</v>
      </c>
      <c r="AE49" s="12">
        <f>'RAW DATA-Awards'!AA20</f>
        <v>0</v>
      </c>
      <c r="AF49" s="12">
        <f>'RAW DATA-Awards'!AB20</f>
        <v>185</v>
      </c>
      <c r="AG49" s="12">
        <f>'RAW DATA-Awards'!AC20</f>
        <v>152</v>
      </c>
      <c r="AH49" s="12">
        <f>'RAW DATA-Awards'!AD20</f>
        <v>0</v>
      </c>
      <c r="AI49" s="12">
        <f>'RAW DATA-Awards'!AE20</f>
        <v>0</v>
      </c>
      <c r="AJ49" s="12">
        <f>'RAW DATA-Awards'!AF20</f>
        <v>0</v>
      </c>
      <c r="AK49" s="365">
        <f>'RAW DATA-Awards'!AG20</f>
        <v>0</v>
      </c>
      <c r="AL49" s="12"/>
      <c r="AM49" s="12"/>
      <c r="AN49" s="364">
        <f>'RAW DATA-Awards'!AH20</f>
        <v>0</v>
      </c>
      <c r="AO49" s="12">
        <f>'RAW DATA-Awards'!AI20</f>
        <v>0</v>
      </c>
      <c r="AP49" s="12">
        <f>'RAW DATA-Awards'!AJ20</f>
        <v>0</v>
      </c>
      <c r="AQ49" s="12">
        <f>'RAW DATA-Awards'!AK20</f>
        <v>0</v>
      </c>
      <c r="AR49" s="12">
        <f>'RAW DATA-Awards'!AL20</f>
        <v>197</v>
      </c>
      <c r="AS49" s="12">
        <f>'RAW DATA-Awards'!AM20</f>
        <v>157</v>
      </c>
      <c r="AT49" s="12">
        <f>'RAW DATA-Awards'!AN20</f>
        <v>0</v>
      </c>
      <c r="AU49" s="12">
        <f>'RAW DATA-Awards'!AO20</f>
        <v>0</v>
      </c>
      <c r="AV49" s="12">
        <f>'RAW DATA-Awards'!AP20</f>
        <v>1</v>
      </c>
      <c r="AW49" s="365">
        <f>'RAW DATA-Awards'!AQ20</f>
        <v>0</v>
      </c>
      <c r="AX49" s="536"/>
    </row>
    <row r="50" spans="1:50" ht="15.75" thickBot="1" x14ac:dyDescent="0.3">
      <c r="A50" s="1059"/>
      <c r="B50" s="484" t="str">
        <f>'RAW DATA-Awards'!B21</f>
        <v>NMHU</v>
      </c>
      <c r="C50" s="499" t="str">
        <f>'RAW DATA-Awards'!C21</f>
        <v>3</v>
      </c>
      <c r="D50" s="364">
        <f>'RAW DATA-Awards'!D21</f>
        <v>0</v>
      </c>
      <c r="E50" s="12">
        <f>'RAW DATA-Awards'!E21</f>
        <v>0</v>
      </c>
      <c r="F50" s="12">
        <f>'RAW DATA-Awards'!F21</f>
        <v>0</v>
      </c>
      <c r="G50" s="12">
        <f>'RAW DATA-Awards'!G21</f>
        <v>0</v>
      </c>
      <c r="H50" s="12">
        <f>'RAW DATA-Awards'!H21</f>
        <v>12</v>
      </c>
      <c r="I50" s="12">
        <f>'RAW DATA-Awards'!I21</f>
        <v>3</v>
      </c>
      <c r="J50" s="12">
        <f>'RAW DATA-Awards'!J21</f>
        <v>0</v>
      </c>
      <c r="K50" s="12">
        <f>'RAW DATA-Awards'!K21</f>
        <v>0</v>
      </c>
      <c r="L50" s="12">
        <f>'RAW DATA-Awards'!L21</f>
        <v>0</v>
      </c>
      <c r="M50" s="365">
        <f>'RAW DATA-Awards'!M21</f>
        <v>0</v>
      </c>
      <c r="N50" s="12" t="s">
        <v>321</v>
      </c>
      <c r="O50" s="12"/>
      <c r="P50" s="364">
        <f>'RAW DATA-Awards'!N21</f>
        <v>0</v>
      </c>
      <c r="Q50" s="12">
        <f>'RAW DATA-Awards'!O21</f>
        <v>0</v>
      </c>
      <c r="R50" s="12">
        <f>'RAW DATA-Awards'!P21</f>
        <v>0</v>
      </c>
      <c r="S50" s="12">
        <f>'RAW DATA-Awards'!Q21</f>
        <v>0</v>
      </c>
      <c r="T50" s="12">
        <f>'RAW DATA-Awards'!R21</f>
        <v>5</v>
      </c>
      <c r="U50" s="12">
        <f>'RAW DATA-Awards'!S21</f>
        <v>0</v>
      </c>
      <c r="V50" s="12">
        <f>'RAW DATA-Awards'!T21</f>
        <v>0</v>
      </c>
      <c r="W50" s="12">
        <f>'RAW DATA-Awards'!U21</f>
        <v>0</v>
      </c>
      <c r="X50" s="12">
        <f>'RAW DATA-Awards'!V21</f>
        <v>1</v>
      </c>
      <c r="Y50" s="365">
        <f>'RAW DATA-Awards'!W21</f>
        <v>0</v>
      </c>
      <c r="Z50" s="12" t="s">
        <v>321</v>
      </c>
      <c r="AA50" s="12"/>
      <c r="AB50" s="364">
        <f>'RAW DATA-Awards'!X21</f>
        <v>0</v>
      </c>
      <c r="AC50" s="12">
        <f>'RAW DATA-Awards'!Y21</f>
        <v>0</v>
      </c>
      <c r="AD50" s="12">
        <f>'RAW DATA-Awards'!Z21</f>
        <v>0</v>
      </c>
      <c r="AE50" s="12">
        <f>'RAW DATA-Awards'!AA21</f>
        <v>0</v>
      </c>
      <c r="AF50" s="12">
        <f>'RAW DATA-Awards'!AB21</f>
        <v>4</v>
      </c>
      <c r="AG50" s="12">
        <f>'RAW DATA-Awards'!AC21</f>
        <v>7</v>
      </c>
      <c r="AH50" s="12">
        <f>'RAW DATA-Awards'!AD21</f>
        <v>0</v>
      </c>
      <c r="AI50" s="12">
        <f>'RAW DATA-Awards'!AE21</f>
        <v>0</v>
      </c>
      <c r="AJ50" s="12">
        <f>'RAW DATA-Awards'!AF21</f>
        <v>1</v>
      </c>
      <c r="AK50" s="365">
        <f>'RAW DATA-Awards'!AG21</f>
        <v>0</v>
      </c>
      <c r="AL50" s="12" t="s">
        <v>321</v>
      </c>
      <c r="AM50" s="12"/>
      <c r="AN50" s="364">
        <f>'RAW DATA-Awards'!AH21</f>
        <v>0</v>
      </c>
      <c r="AO50" s="12">
        <f>'RAW DATA-Awards'!AI21</f>
        <v>0</v>
      </c>
      <c r="AP50" s="12">
        <f>'RAW DATA-Awards'!AJ21</f>
        <v>0</v>
      </c>
      <c r="AQ50" s="12">
        <f>'RAW DATA-Awards'!AK21</f>
        <v>1</v>
      </c>
      <c r="AR50" s="12">
        <f>'RAW DATA-Awards'!AL21</f>
        <v>11</v>
      </c>
      <c r="AS50" s="12">
        <f>'RAW DATA-Awards'!AM21</f>
        <v>2</v>
      </c>
      <c r="AT50" s="12">
        <f>'RAW DATA-Awards'!AN21</f>
        <v>0</v>
      </c>
      <c r="AU50" s="12">
        <f>'RAW DATA-Awards'!AO21</f>
        <v>0</v>
      </c>
      <c r="AV50" s="12">
        <f>'RAW DATA-Awards'!AP21</f>
        <v>3</v>
      </c>
      <c r="AW50" s="365">
        <f>'RAW DATA-Awards'!AQ21</f>
        <v>0</v>
      </c>
      <c r="AX50" s="536" t="s">
        <v>321</v>
      </c>
    </row>
    <row r="51" spans="1:50" x14ac:dyDescent="0.25">
      <c r="A51" s="541"/>
      <c r="B51" s="304"/>
      <c r="C51" s="498"/>
      <c r="D51" s="11">
        <f t="shared" ref="D51:M51" si="32">SUM(D48:D50)</f>
        <v>0</v>
      </c>
      <c r="E51" s="11">
        <f t="shared" si="32"/>
        <v>0</v>
      </c>
      <c r="F51" s="11">
        <f t="shared" si="32"/>
        <v>0</v>
      </c>
      <c r="G51" s="11">
        <f t="shared" si="32"/>
        <v>0</v>
      </c>
      <c r="H51" s="11">
        <f t="shared" si="32"/>
        <v>421</v>
      </c>
      <c r="I51" s="11">
        <f t="shared" si="32"/>
        <v>390</v>
      </c>
      <c r="J51" s="11">
        <f t="shared" si="32"/>
        <v>0</v>
      </c>
      <c r="K51" s="11">
        <f t="shared" si="32"/>
        <v>0</v>
      </c>
      <c r="L51" s="11">
        <f t="shared" si="32"/>
        <v>1</v>
      </c>
      <c r="M51" s="367">
        <f t="shared" si="32"/>
        <v>0</v>
      </c>
      <c r="N51" s="12">
        <f>SUM(D51:M51)</f>
        <v>812</v>
      </c>
      <c r="O51" s="12"/>
      <c r="P51" s="366">
        <f t="shared" ref="P51:Y51" si="33">SUM(P48:P50)</f>
        <v>0</v>
      </c>
      <c r="Q51" s="11">
        <f t="shared" si="33"/>
        <v>0</v>
      </c>
      <c r="R51" s="11">
        <f t="shared" si="33"/>
        <v>0</v>
      </c>
      <c r="S51" s="11">
        <f t="shared" si="33"/>
        <v>0</v>
      </c>
      <c r="T51" s="11">
        <f t="shared" si="33"/>
        <v>454</v>
      </c>
      <c r="U51" s="11">
        <f t="shared" si="33"/>
        <v>373</v>
      </c>
      <c r="V51" s="11">
        <f t="shared" si="33"/>
        <v>0</v>
      </c>
      <c r="W51" s="11">
        <f t="shared" si="33"/>
        <v>0</v>
      </c>
      <c r="X51" s="11">
        <f t="shared" si="33"/>
        <v>11</v>
      </c>
      <c r="Y51" s="367">
        <f t="shared" si="33"/>
        <v>0</v>
      </c>
      <c r="Z51" s="12">
        <f>SUM(P51:Y51)</f>
        <v>838</v>
      </c>
      <c r="AA51" s="12"/>
      <c r="AB51" s="366">
        <f t="shared" ref="AB51:AK51" si="34">SUM(AB48:AB50)</f>
        <v>0</v>
      </c>
      <c r="AC51" s="11">
        <f t="shared" si="34"/>
        <v>0</v>
      </c>
      <c r="AD51" s="11">
        <f t="shared" si="34"/>
        <v>0</v>
      </c>
      <c r="AE51" s="11">
        <f t="shared" si="34"/>
        <v>0</v>
      </c>
      <c r="AF51" s="11">
        <f t="shared" si="34"/>
        <v>456</v>
      </c>
      <c r="AG51" s="11">
        <f t="shared" si="34"/>
        <v>429</v>
      </c>
      <c r="AH51" s="11">
        <f t="shared" si="34"/>
        <v>0</v>
      </c>
      <c r="AI51" s="11">
        <f t="shared" si="34"/>
        <v>0</v>
      </c>
      <c r="AJ51" s="11">
        <f t="shared" si="34"/>
        <v>2</v>
      </c>
      <c r="AK51" s="367">
        <f t="shared" si="34"/>
        <v>0</v>
      </c>
      <c r="AL51" s="12">
        <f>SUM(AB51:AK51)</f>
        <v>887</v>
      </c>
      <c r="AM51" s="12"/>
      <c r="AN51" s="366">
        <f t="shared" ref="AN51:AW51" si="35">SUM(AN48:AN50)</f>
        <v>0</v>
      </c>
      <c r="AO51" s="11">
        <f t="shared" si="35"/>
        <v>0</v>
      </c>
      <c r="AP51" s="11">
        <f t="shared" si="35"/>
        <v>0</v>
      </c>
      <c r="AQ51" s="11">
        <f t="shared" si="35"/>
        <v>1</v>
      </c>
      <c r="AR51" s="11">
        <f t="shared" si="35"/>
        <v>503</v>
      </c>
      <c r="AS51" s="11">
        <f t="shared" si="35"/>
        <v>390</v>
      </c>
      <c r="AT51" s="11">
        <f t="shared" si="35"/>
        <v>0</v>
      </c>
      <c r="AU51" s="11">
        <f t="shared" si="35"/>
        <v>0</v>
      </c>
      <c r="AV51" s="11">
        <f t="shared" si="35"/>
        <v>14</v>
      </c>
      <c r="AW51" s="367">
        <f t="shared" si="35"/>
        <v>0</v>
      </c>
      <c r="AX51" s="536">
        <f>SUM(AN51:AW51)</f>
        <v>908</v>
      </c>
    </row>
    <row r="52" spans="1:50" ht="9" customHeight="1" thickBot="1" x14ac:dyDescent="0.3">
      <c r="A52" s="542"/>
      <c r="B52" s="487"/>
      <c r="C52" s="500"/>
      <c r="D52" s="12"/>
      <c r="E52" s="12"/>
      <c r="F52" s="12"/>
      <c r="G52" s="12"/>
      <c r="H52" s="12"/>
      <c r="I52" s="12"/>
      <c r="J52" s="12"/>
      <c r="K52" s="12"/>
      <c r="L52" s="12"/>
      <c r="M52" s="365"/>
      <c r="N52" s="12"/>
      <c r="O52" s="12"/>
      <c r="P52" s="364"/>
      <c r="Q52" s="12"/>
      <c r="R52" s="12"/>
      <c r="S52" s="12"/>
      <c r="T52" s="12"/>
      <c r="U52" s="12"/>
      <c r="V52" s="12"/>
      <c r="W52" s="12"/>
      <c r="X52" s="12"/>
      <c r="Y52" s="365"/>
      <c r="Z52" s="12"/>
      <c r="AA52" s="12"/>
      <c r="AB52" s="364"/>
      <c r="AC52" s="12"/>
      <c r="AD52" s="12"/>
      <c r="AE52" s="12"/>
      <c r="AF52" s="12"/>
      <c r="AG52" s="12"/>
      <c r="AH52" s="12"/>
      <c r="AI52" s="12"/>
      <c r="AJ52" s="12"/>
      <c r="AK52" s="365"/>
      <c r="AL52" s="12"/>
      <c r="AM52" s="12"/>
      <c r="AN52" s="364"/>
      <c r="AO52" s="12"/>
      <c r="AP52" s="12"/>
      <c r="AQ52" s="12"/>
      <c r="AR52" s="12"/>
      <c r="AS52" s="12"/>
      <c r="AT52" s="12"/>
      <c r="AU52" s="12"/>
      <c r="AV52" s="12"/>
      <c r="AW52" s="365"/>
      <c r="AX52" s="536"/>
    </row>
    <row r="53" spans="1:50" ht="15" customHeight="1" x14ac:dyDescent="0.25">
      <c r="A53" s="1059" t="s">
        <v>303</v>
      </c>
      <c r="B53" s="484" t="s">
        <v>44</v>
      </c>
      <c r="C53" s="499" t="s">
        <v>95</v>
      </c>
      <c r="D53" s="364">
        <f>D48*'DATA - Awards Matrices'!$B$15</f>
        <v>0</v>
      </c>
      <c r="E53" s="12">
        <f>E48*'DATA - Awards Matrices'!$C$15</f>
        <v>0</v>
      </c>
      <c r="F53" s="12">
        <f>F48*'DATA - Awards Matrices'!$D$15</f>
        <v>0</v>
      </c>
      <c r="G53" s="12">
        <f>G48*'DATA - Awards Matrices'!$E$15</f>
        <v>0</v>
      </c>
      <c r="H53" s="12">
        <f>H48*'DATA - Awards Matrices'!$F$15</f>
        <v>145500</v>
      </c>
      <c r="I53" s="12">
        <f>I48*'DATA - Awards Matrices'!$G$15</f>
        <v>220000</v>
      </c>
      <c r="J53" s="12">
        <f>J48*'DATA - Awards Matrices'!$H$15</f>
        <v>0</v>
      </c>
      <c r="K53" s="12">
        <f>K48*'DATA - Awards Matrices'!$I$15</f>
        <v>0</v>
      </c>
      <c r="L53" s="12">
        <f>L48*'DATA - Awards Matrices'!$J$15</f>
        <v>250</v>
      </c>
      <c r="M53" s="365">
        <f>M48*'DATA - Awards Matrices'!$K$15</f>
        <v>0</v>
      </c>
      <c r="N53" s="12"/>
      <c r="O53" s="12"/>
      <c r="P53" s="364">
        <f>P48*'DATA - Awards Matrices'!$B$15</f>
        <v>0</v>
      </c>
      <c r="Q53" s="12">
        <f>Q48*'DATA - Awards Matrices'!$C$15</f>
        <v>0</v>
      </c>
      <c r="R53" s="12">
        <f>R48*'DATA - Awards Matrices'!$D$15</f>
        <v>0</v>
      </c>
      <c r="S53" s="12">
        <f>S48*'DATA - Awards Matrices'!$E$15</f>
        <v>0</v>
      </c>
      <c r="T53" s="12">
        <f>T48*'DATA - Awards Matrices'!$F$15</f>
        <v>149000</v>
      </c>
      <c r="U53" s="12">
        <f>U48*'DATA - Awards Matrices'!$G$15</f>
        <v>232000</v>
      </c>
      <c r="V53" s="12">
        <f>V48*'DATA - Awards Matrices'!$H$15</f>
        <v>0</v>
      </c>
      <c r="W53" s="12">
        <f>W48*'DATA - Awards Matrices'!$I$15</f>
        <v>0</v>
      </c>
      <c r="X53" s="12">
        <f>X48*'DATA - Awards Matrices'!$J$15</f>
        <v>2500</v>
      </c>
      <c r="Y53" s="365">
        <f>Y48*'DATA - Awards Matrices'!$K$15</f>
        <v>0</v>
      </c>
      <c r="Z53" s="12"/>
      <c r="AA53" s="12"/>
      <c r="AB53" s="364">
        <f>AB48*'DATA - Awards Matrices'!$B$15</f>
        <v>0</v>
      </c>
      <c r="AC53" s="12">
        <f>AC48*'DATA - Awards Matrices'!$C$15</f>
        <v>0</v>
      </c>
      <c r="AD53" s="12">
        <f>AD48*'DATA - Awards Matrices'!$D$15</f>
        <v>0</v>
      </c>
      <c r="AE53" s="12">
        <f>AE48*'DATA - Awards Matrices'!$E$15</f>
        <v>0</v>
      </c>
      <c r="AF53" s="12">
        <f>AF48*'DATA - Awards Matrices'!$F$15</f>
        <v>133500</v>
      </c>
      <c r="AG53" s="12">
        <f>AG48*'DATA - Awards Matrices'!$G$15</f>
        <v>270000</v>
      </c>
      <c r="AH53" s="12">
        <f>AH48*'DATA - Awards Matrices'!$H$15</f>
        <v>0</v>
      </c>
      <c r="AI53" s="12">
        <f>AI48*'DATA - Awards Matrices'!$I$15</f>
        <v>0</v>
      </c>
      <c r="AJ53" s="12">
        <f>AJ48*'DATA - Awards Matrices'!$J$15</f>
        <v>250</v>
      </c>
      <c r="AK53" s="365">
        <f>AK48*'DATA - Awards Matrices'!$K$15</f>
        <v>0</v>
      </c>
      <c r="AL53" s="12"/>
      <c r="AM53" s="12"/>
      <c r="AN53" s="364">
        <f>AN48*'DATA - Awards Matrices'!$B$15</f>
        <v>0</v>
      </c>
      <c r="AO53" s="12">
        <f>AO48*'DATA - Awards Matrices'!$C$15</f>
        <v>0</v>
      </c>
      <c r="AP53" s="12">
        <f>AP48*'DATA - Awards Matrices'!$D$15</f>
        <v>0</v>
      </c>
      <c r="AQ53" s="12">
        <f>AQ48*'DATA - Awards Matrices'!$E$15</f>
        <v>0</v>
      </c>
      <c r="AR53" s="12">
        <f>AR48*'DATA - Awards Matrices'!$F$15</f>
        <v>147500</v>
      </c>
      <c r="AS53" s="12">
        <f>AS48*'DATA - Awards Matrices'!$G$15</f>
        <v>231000</v>
      </c>
      <c r="AT53" s="12">
        <f>AT48*'DATA - Awards Matrices'!$H$15</f>
        <v>0</v>
      </c>
      <c r="AU53" s="12">
        <f>AU48*'DATA - Awards Matrices'!$I$15</f>
        <v>0</v>
      </c>
      <c r="AV53" s="12">
        <f>AV48*'DATA - Awards Matrices'!$J$15</f>
        <v>2500</v>
      </c>
      <c r="AW53" s="365">
        <f>AW48*'DATA - Awards Matrices'!$K$15</f>
        <v>0</v>
      </c>
      <c r="AX53" s="536"/>
    </row>
    <row r="54" spans="1:50" x14ac:dyDescent="0.25">
      <c r="A54" s="1059"/>
      <c r="B54" s="484" t="s">
        <v>44</v>
      </c>
      <c r="C54" s="499" t="s">
        <v>94</v>
      </c>
      <c r="D54" s="364">
        <f>D49*'DATA - Awards Matrices'!$B$16</f>
        <v>0</v>
      </c>
      <c r="E54" s="12">
        <f>E49*'DATA - Awards Matrices'!$C$16</f>
        <v>0</v>
      </c>
      <c r="F54" s="12">
        <f>F49*'DATA - Awards Matrices'!$D$16</f>
        <v>0</v>
      </c>
      <c r="G54" s="12">
        <f>G49*'DATA - Awards Matrices'!$E$16</f>
        <v>0</v>
      </c>
      <c r="H54" s="12">
        <f>H49*'DATA - Awards Matrices'!$F$16</f>
        <v>59000</v>
      </c>
      <c r="I54" s="12">
        <f>I49*'DATA - Awards Matrices'!$G$16</f>
        <v>167000</v>
      </c>
      <c r="J54" s="12">
        <f>J49*'DATA - Awards Matrices'!$H$16</f>
        <v>0</v>
      </c>
      <c r="K54" s="12">
        <f>K49*'DATA - Awards Matrices'!$I$16</f>
        <v>0</v>
      </c>
      <c r="L54" s="12">
        <f>L49*'DATA - Awards Matrices'!$J$16</f>
        <v>0</v>
      </c>
      <c r="M54" s="365">
        <f>M49*'DATA - Awards Matrices'!$K$16</f>
        <v>0</v>
      </c>
      <c r="N54" s="12"/>
      <c r="O54" s="12"/>
      <c r="P54" s="364">
        <f>P49*'DATA - Awards Matrices'!$B$16</f>
        <v>0</v>
      </c>
      <c r="Q54" s="12">
        <f>Q49*'DATA - Awards Matrices'!$C$16</f>
        <v>0</v>
      </c>
      <c r="R54" s="12">
        <f>R49*'DATA - Awards Matrices'!$D$16</f>
        <v>0</v>
      </c>
      <c r="S54" s="12">
        <f>S49*'DATA - Awards Matrices'!$E$16</f>
        <v>0</v>
      </c>
      <c r="T54" s="12">
        <f>T49*'DATA - Awards Matrices'!$F$16</f>
        <v>75500</v>
      </c>
      <c r="U54" s="12">
        <f>U49*'DATA - Awards Matrices'!$G$16</f>
        <v>141000</v>
      </c>
      <c r="V54" s="12">
        <f>V49*'DATA - Awards Matrices'!$H$16</f>
        <v>0</v>
      </c>
      <c r="W54" s="12">
        <f>W49*'DATA - Awards Matrices'!$I$16</f>
        <v>0</v>
      </c>
      <c r="X54" s="12">
        <f>X49*'DATA - Awards Matrices'!$J$16</f>
        <v>0</v>
      </c>
      <c r="Y54" s="365">
        <f>Y49*'DATA - Awards Matrices'!$K$16</f>
        <v>0</v>
      </c>
      <c r="Z54" s="12"/>
      <c r="AA54" s="12"/>
      <c r="AB54" s="364">
        <f>AB49*'DATA - Awards Matrices'!$B$16</f>
        <v>0</v>
      </c>
      <c r="AC54" s="12">
        <f>AC49*'DATA - Awards Matrices'!$C$16</f>
        <v>0</v>
      </c>
      <c r="AD54" s="12">
        <f>AD49*'DATA - Awards Matrices'!$D$16</f>
        <v>0</v>
      </c>
      <c r="AE54" s="12">
        <f>AE49*'DATA - Awards Matrices'!$E$16</f>
        <v>0</v>
      </c>
      <c r="AF54" s="12">
        <f>AF49*'DATA - Awards Matrices'!$F$16</f>
        <v>92500</v>
      </c>
      <c r="AG54" s="12">
        <f>AG49*'DATA - Awards Matrices'!$G$16</f>
        <v>152000</v>
      </c>
      <c r="AH54" s="12">
        <f>AH49*'DATA - Awards Matrices'!$H$16</f>
        <v>0</v>
      </c>
      <c r="AI54" s="12">
        <f>AI49*'DATA - Awards Matrices'!$I$16</f>
        <v>0</v>
      </c>
      <c r="AJ54" s="12">
        <f>AJ49*'DATA - Awards Matrices'!$J$16</f>
        <v>0</v>
      </c>
      <c r="AK54" s="365">
        <f>AK49*'DATA - Awards Matrices'!$K$16</f>
        <v>0</v>
      </c>
      <c r="AL54" s="12"/>
      <c r="AM54" s="12"/>
      <c r="AN54" s="364">
        <f>AN49*'DATA - Awards Matrices'!$B$16</f>
        <v>0</v>
      </c>
      <c r="AO54" s="12">
        <f>AO49*'DATA - Awards Matrices'!$C$16</f>
        <v>0</v>
      </c>
      <c r="AP54" s="12">
        <f>AP49*'DATA - Awards Matrices'!$D$16</f>
        <v>0</v>
      </c>
      <c r="AQ54" s="12">
        <f>AQ49*'DATA - Awards Matrices'!$E$16</f>
        <v>0</v>
      </c>
      <c r="AR54" s="12">
        <f>AR49*'DATA - Awards Matrices'!$F$16</f>
        <v>98500</v>
      </c>
      <c r="AS54" s="12">
        <f>AS49*'DATA - Awards Matrices'!$G$16</f>
        <v>157000</v>
      </c>
      <c r="AT54" s="12">
        <f>AT49*'DATA - Awards Matrices'!$H$16</f>
        <v>0</v>
      </c>
      <c r="AU54" s="12">
        <f>AU49*'DATA - Awards Matrices'!$I$16</f>
        <v>0</v>
      </c>
      <c r="AV54" s="12">
        <f>AV49*'DATA - Awards Matrices'!$J$16</f>
        <v>250</v>
      </c>
      <c r="AW54" s="365">
        <f>AW49*'DATA - Awards Matrices'!$K$16</f>
        <v>0</v>
      </c>
      <c r="AX54" s="536"/>
    </row>
    <row r="55" spans="1:50" ht="15.75" thickBot="1" x14ac:dyDescent="0.3">
      <c r="A55" s="1060"/>
      <c r="B55" s="487" t="s">
        <v>44</v>
      </c>
      <c r="C55" s="500" t="s">
        <v>93</v>
      </c>
      <c r="D55" s="364">
        <f>D50*'DATA - Awards Matrices'!$B$17</f>
        <v>0</v>
      </c>
      <c r="E55" s="12">
        <f>E50*'DATA - Awards Matrices'!$C$17</f>
        <v>0</v>
      </c>
      <c r="F55" s="12">
        <f>F50*'DATA - Awards Matrices'!$D$17</f>
        <v>0</v>
      </c>
      <c r="G55" s="12">
        <f>G50*'DATA - Awards Matrices'!$E$17</f>
        <v>0</v>
      </c>
      <c r="H55" s="12">
        <f>H50*'DATA - Awards Matrices'!$F$17</f>
        <v>6000</v>
      </c>
      <c r="I55" s="12">
        <f>I50*'DATA - Awards Matrices'!$G$17</f>
        <v>3000</v>
      </c>
      <c r="J55" s="12">
        <f>J50*'DATA - Awards Matrices'!$H$17</f>
        <v>0</v>
      </c>
      <c r="K55" s="12">
        <f>K50*'DATA - Awards Matrices'!$I$17</f>
        <v>0</v>
      </c>
      <c r="L55" s="12">
        <f>L50*'DATA - Awards Matrices'!$J$17</f>
        <v>0</v>
      </c>
      <c r="M55" s="365">
        <f>M50*'DATA - Awards Matrices'!$K$17</f>
        <v>0</v>
      </c>
      <c r="N55" s="12" t="s">
        <v>322</v>
      </c>
      <c r="O55" s="12"/>
      <c r="P55" s="364">
        <f>P50*'DATA - Awards Matrices'!$B$17</f>
        <v>0</v>
      </c>
      <c r="Q55" s="12">
        <f>Q50*'DATA - Awards Matrices'!$C$17</f>
        <v>0</v>
      </c>
      <c r="R55" s="12">
        <f>R50*'DATA - Awards Matrices'!$D$17</f>
        <v>0</v>
      </c>
      <c r="S55" s="12">
        <f>S50*'DATA - Awards Matrices'!$E$17</f>
        <v>0</v>
      </c>
      <c r="T55" s="12">
        <f>T50*'DATA - Awards Matrices'!$F$17</f>
        <v>2500</v>
      </c>
      <c r="U55" s="12">
        <f>U50*'DATA - Awards Matrices'!$G$17</f>
        <v>0</v>
      </c>
      <c r="V55" s="12">
        <f>V50*'DATA - Awards Matrices'!$H$17</f>
        <v>0</v>
      </c>
      <c r="W55" s="12">
        <f>W50*'DATA - Awards Matrices'!$I$17</f>
        <v>0</v>
      </c>
      <c r="X55" s="12">
        <f>X50*'DATA - Awards Matrices'!$J$17</f>
        <v>250</v>
      </c>
      <c r="Y55" s="365">
        <f>Y50*'DATA - Awards Matrices'!$K$17</f>
        <v>0</v>
      </c>
      <c r="Z55" s="12" t="s">
        <v>322</v>
      </c>
      <c r="AA55" s="12"/>
      <c r="AB55" s="364">
        <f>AB50*'DATA - Awards Matrices'!$B$17</f>
        <v>0</v>
      </c>
      <c r="AC55" s="12">
        <f>AC50*'DATA - Awards Matrices'!$C$17</f>
        <v>0</v>
      </c>
      <c r="AD55" s="12">
        <f>AD50*'DATA - Awards Matrices'!$D$17</f>
        <v>0</v>
      </c>
      <c r="AE55" s="12">
        <f>AE50*'DATA - Awards Matrices'!$E$17</f>
        <v>0</v>
      </c>
      <c r="AF55" s="12">
        <f>AF50*'DATA - Awards Matrices'!$F$17</f>
        <v>2000</v>
      </c>
      <c r="AG55" s="12">
        <f>AG50*'DATA - Awards Matrices'!$G$17</f>
        <v>7000</v>
      </c>
      <c r="AH55" s="12">
        <f>AH50*'DATA - Awards Matrices'!$H$17</f>
        <v>0</v>
      </c>
      <c r="AI55" s="12">
        <f>AI50*'DATA - Awards Matrices'!$I$17</f>
        <v>0</v>
      </c>
      <c r="AJ55" s="12">
        <f>AJ50*'DATA - Awards Matrices'!$J$17</f>
        <v>250</v>
      </c>
      <c r="AK55" s="365">
        <f>AK50*'DATA - Awards Matrices'!$K$17</f>
        <v>0</v>
      </c>
      <c r="AL55" s="12" t="s">
        <v>322</v>
      </c>
      <c r="AM55" s="12"/>
      <c r="AN55" s="364">
        <f>AN50*'DATA - Awards Matrices'!$B$17</f>
        <v>0</v>
      </c>
      <c r="AO55" s="12">
        <f>AO50*'DATA - Awards Matrices'!$C$17</f>
        <v>0</v>
      </c>
      <c r="AP55" s="12">
        <f>AP50*'DATA - Awards Matrices'!$D$17</f>
        <v>0</v>
      </c>
      <c r="AQ55" s="12">
        <f>AQ50*'DATA - Awards Matrices'!$E$17</f>
        <v>250</v>
      </c>
      <c r="AR55" s="12">
        <f>AR50*'DATA - Awards Matrices'!$F$17</f>
        <v>5500</v>
      </c>
      <c r="AS55" s="12">
        <f>AS50*'DATA - Awards Matrices'!$G$17</f>
        <v>2000</v>
      </c>
      <c r="AT55" s="12">
        <f>AT50*'DATA - Awards Matrices'!$H$17</f>
        <v>0</v>
      </c>
      <c r="AU55" s="12">
        <f>AU50*'DATA - Awards Matrices'!$I$17</f>
        <v>0</v>
      </c>
      <c r="AV55" s="12">
        <f>AV50*'DATA - Awards Matrices'!$J$17</f>
        <v>750</v>
      </c>
      <c r="AW55" s="365">
        <f>AW50*'DATA - Awards Matrices'!$K$17</f>
        <v>0</v>
      </c>
      <c r="AX55" s="536" t="s">
        <v>322</v>
      </c>
    </row>
    <row r="56" spans="1:50" ht="30.75" thickBot="1" x14ac:dyDescent="0.3">
      <c r="A56" s="540" t="s">
        <v>304</v>
      </c>
      <c r="B56" s="487" t="str">
        <f>B50</f>
        <v>NMHU</v>
      </c>
      <c r="C56" s="488"/>
      <c r="D56" s="368">
        <f t="shared" ref="D56:M56" si="36">SUM(D53:D55)</f>
        <v>0</v>
      </c>
      <c r="E56" s="369">
        <f t="shared" si="36"/>
        <v>0</v>
      </c>
      <c r="F56" s="369">
        <f t="shared" si="36"/>
        <v>0</v>
      </c>
      <c r="G56" s="369">
        <f t="shared" si="36"/>
        <v>0</v>
      </c>
      <c r="H56" s="369">
        <f t="shared" si="36"/>
        <v>210500</v>
      </c>
      <c r="I56" s="369">
        <f t="shared" si="36"/>
        <v>390000</v>
      </c>
      <c r="J56" s="369">
        <f t="shared" si="36"/>
        <v>0</v>
      </c>
      <c r="K56" s="369">
        <f t="shared" si="36"/>
        <v>0</v>
      </c>
      <c r="L56" s="369">
        <f t="shared" si="36"/>
        <v>250</v>
      </c>
      <c r="M56" s="370">
        <f t="shared" si="36"/>
        <v>0</v>
      </c>
      <c r="N56" s="489">
        <f>SUM(D56:M56)/'DATA - Awards Matrices'!$L$17</f>
        <v>144.30583468784778</v>
      </c>
      <c r="O56" s="489"/>
      <c r="P56" s="368">
        <f t="shared" ref="P56:Y56" si="37">SUM(P53:P55)</f>
        <v>0</v>
      </c>
      <c r="Q56" s="369">
        <f t="shared" si="37"/>
        <v>0</v>
      </c>
      <c r="R56" s="369">
        <f t="shared" si="37"/>
        <v>0</v>
      </c>
      <c r="S56" s="369">
        <f t="shared" si="37"/>
        <v>0</v>
      </c>
      <c r="T56" s="369">
        <f t="shared" si="37"/>
        <v>227000</v>
      </c>
      <c r="U56" s="369">
        <f t="shared" si="37"/>
        <v>373000</v>
      </c>
      <c r="V56" s="369">
        <f t="shared" si="37"/>
        <v>0</v>
      </c>
      <c r="W56" s="369">
        <f t="shared" si="37"/>
        <v>0</v>
      </c>
      <c r="X56" s="369">
        <f t="shared" si="37"/>
        <v>2750</v>
      </c>
      <c r="Y56" s="370">
        <f t="shared" si="37"/>
        <v>0</v>
      </c>
      <c r="Z56" s="489">
        <f>SUM(P56:Y56)/'DATA - Awards Matrices'!$L$17</f>
        <v>144.78625361315065</v>
      </c>
      <c r="AA56" s="489"/>
      <c r="AB56" s="368">
        <f t="shared" ref="AB56:AK56" si="38">SUM(AB53:AB55)</f>
        <v>0</v>
      </c>
      <c r="AC56" s="369">
        <f t="shared" si="38"/>
        <v>0</v>
      </c>
      <c r="AD56" s="369">
        <f t="shared" si="38"/>
        <v>0</v>
      </c>
      <c r="AE56" s="369">
        <f t="shared" si="38"/>
        <v>0</v>
      </c>
      <c r="AF56" s="369">
        <f t="shared" si="38"/>
        <v>228000</v>
      </c>
      <c r="AG56" s="369">
        <f t="shared" si="38"/>
        <v>429000</v>
      </c>
      <c r="AH56" s="369">
        <f t="shared" si="38"/>
        <v>0</v>
      </c>
      <c r="AI56" s="369">
        <f t="shared" si="38"/>
        <v>0</v>
      </c>
      <c r="AJ56" s="369">
        <f t="shared" si="38"/>
        <v>500</v>
      </c>
      <c r="AK56" s="370">
        <f t="shared" si="38"/>
        <v>0</v>
      </c>
      <c r="AL56" s="489">
        <f>SUM(AB56:AK56)/'DATA - Awards Matrices'!$L$17</f>
        <v>157.93772169331655</v>
      </c>
      <c r="AM56" s="489"/>
      <c r="AN56" s="368">
        <f t="shared" ref="AN56:AW56" si="39">SUM(AN53:AN55)</f>
        <v>0</v>
      </c>
      <c r="AO56" s="369">
        <f t="shared" si="39"/>
        <v>0</v>
      </c>
      <c r="AP56" s="369">
        <f t="shared" si="39"/>
        <v>0</v>
      </c>
      <c r="AQ56" s="369">
        <f t="shared" si="39"/>
        <v>250</v>
      </c>
      <c r="AR56" s="369">
        <f t="shared" si="39"/>
        <v>251500</v>
      </c>
      <c r="AS56" s="369">
        <f t="shared" si="39"/>
        <v>390000</v>
      </c>
      <c r="AT56" s="369">
        <f t="shared" si="39"/>
        <v>0</v>
      </c>
      <c r="AU56" s="369">
        <f t="shared" si="39"/>
        <v>0</v>
      </c>
      <c r="AV56" s="369">
        <f t="shared" si="39"/>
        <v>3500</v>
      </c>
      <c r="AW56" s="370">
        <f t="shared" si="39"/>
        <v>0</v>
      </c>
      <c r="AX56" s="537">
        <f>SUM(AN56:AW56)/'DATA - Awards Matrices'!$L$17</f>
        <v>154.99515577583651</v>
      </c>
    </row>
    <row r="57" spans="1:50" ht="47.25" customHeight="1" thickBot="1" x14ac:dyDescent="0.3">
      <c r="A57" s="502"/>
      <c r="B57" s="503"/>
      <c r="C57" s="504"/>
      <c r="D57" s="505"/>
      <c r="E57" s="506"/>
      <c r="F57" s="506"/>
      <c r="G57" s="506"/>
      <c r="H57" s="506"/>
      <c r="I57" s="506"/>
      <c r="J57" s="506"/>
      <c r="K57" s="506"/>
      <c r="L57" s="506"/>
      <c r="M57" s="507"/>
      <c r="N57" s="508"/>
      <c r="O57" s="508"/>
      <c r="P57" s="505"/>
      <c r="Q57" s="506"/>
      <c r="R57" s="506"/>
      <c r="S57" s="506"/>
      <c r="T57" s="506"/>
      <c r="U57" s="506"/>
      <c r="V57" s="506"/>
      <c r="W57" s="506"/>
      <c r="X57" s="506"/>
      <c r="Y57" s="507"/>
      <c r="Z57" s="508"/>
      <c r="AA57" s="508"/>
      <c r="AB57" s="505"/>
      <c r="AC57" s="506"/>
      <c r="AD57" s="506"/>
      <c r="AE57" s="506"/>
      <c r="AF57" s="506"/>
      <c r="AG57" s="506"/>
      <c r="AH57" s="506"/>
      <c r="AI57" s="506"/>
      <c r="AJ57" s="506"/>
      <c r="AK57" s="507"/>
      <c r="AL57" s="508"/>
      <c r="AM57" s="508"/>
      <c r="AN57" s="505"/>
      <c r="AO57" s="506"/>
      <c r="AP57" s="506"/>
      <c r="AQ57" s="506"/>
      <c r="AR57" s="506"/>
      <c r="AS57" s="506"/>
      <c r="AT57" s="506"/>
      <c r="AU57" s="506"/>
      <c r="AV57" s="506"/>
      <c r="AW57" s="507"/>
      <c r="AX57" s="538"/>
    </row>
    <row r="58" spans="1:50" ht="15" customHeight="1" x14ac:dyDescent="0.25">
      <c r="A58" s="1058" t="s">
        <v>302</v>
      </c>
      <c r="B58" s="304" t="str">
        <f>'RAW DATA-Awards'!B22</f>
        <v>NNMC</v>
      </c>
      <c r="C58" s="498" t="str">
        <f>'RAW DATA-Awards'!C22</f>
        <v>1</v>
      </c>
      <c r="D58" s="481">
        <f>'RAW DATA-Awards'!D22</f>
        <v>0</v>
      </c>
      <c r="E58" s="482">
        <f>'RAW DATA-Awards'!E22</f>
        <v>0</v>
      </c>
      <c r="F58" s="482">
        <f>'RAW DATA-Awards'!F22</f>
        <v>0</v>
      </c>
      <c r="G58" s="482">
        <f>'RAW DATA-Awards'!G22</f>
        <v>44</v>
      </c>
      <c r="H58" s="482">
        <f>'RAW DATA-Awards'!H22</f>
        <v>49</v>
      </c>
      <c r="I58" s="482">
        <f>'RAW DATA-Awards'!I22</f>
        <v>0</v>
      </c>
      <c r="J58" s="482">
        <f>'RAW DATA-Awards'!J22</f>
        <v>0</v>
      </c>
      <c r="K58" s="482">
        <f>'RAW DATA-Awards'!K22</f>
        <v>0</v>
      </c>
      <c r="L58" s="482">
        <f>'RAW DATA-Awards'!L22</f>
        <v>0</v>
      </c>
      <c r="M58" s="483">
        <f>'RAW DATA-Awards'!M22</f>
        <v>0</v>
      </c>
      <c r="N58" s="482"/>
      <c r="O58" s="482"/>
      <c r="P58" s="481">
        <f>'RAW DATA-Awards'!N22</f>
        <v>0</v>
      </c>
      <c r="Q58" s="482">
        <f>'RAW DATA-Awards'!O22</f>
        <v>1</v>
      </c>
      <c r="R58" s="482">
        <f>'RAW DATA-Awards'!P22</f>
        <v>0</v>
      </c>
      <c r="S58" s="482">
        <f>'RAW DATA-Awards'!Q22</f>
        <v>51</v>
      </c>
      <c r="T58" s="482">
        <f>'RAW DATA-Awards'!R22</f>
        <v>44</v>
      </c>
      <c r="U58" s="482">
        <f>'RAW DATA-Awards'!S22</f>
        <v>0</v>
      </c>
      <c r="V58" s="482">
        <f>'RAW DATA-Awards'!T22</f>
        <v>0</v>
      </c>
      <c r="W58" s="482">
        <f>'RAW DATA-Awards'!U22</f>
        <v>0</v>
      </c>
      <c r="X58" s="482">
        <f>'RAW DATA-Awards'!V22</f>
        <v>0</v>
      </c>
      <c r="Y58" s="483">
        <f>'RAW DATA-Awards'!W22</f>
        <v>0</v>
      </c>
      <c r="Z58" s="482"/>
      <c r="AA58" s="482"/>
      <c r="AB58" s="481">
        <f>'RAW DATA-Awards'!X22</f>
        <v>0</v>
      </c>
      <c r="AC58" s="482">
        <f>'RAW DATA-Awards'!Y22</f>
        <v>10</v>
      </c>
      <c r="AD58" s="482">
        <f>'RAW DATA-Awards'!Z22</f>
        <v>0</v>
      </c>
      <c r="AE58" s="482">
        <f>'RAW DATA-Awards'!AA22</f>
        <v>60</v>
      </c>
      <c r="AF58" s="482">
        <f>'RAW DATA-Awards'!AB22</f>
        <v>38</v>
      </c>
      <c r="AG58" s="482">
        <f>'RAW DATA-Awards'!AC22</f>
        <v>0</v>
      </c>
      <c r="AH58" s="482">
        <f>'RAW DATA-Awards'!AD22</f>
        <v>0</v>
      </c>
      <c r="AI58" s="482">
        <f>'RAW DATA-Awards'!AE22</f>
        <v>0</v>
      </c>
      <c r="AJ58" s="482">
        <f>'RAW DATA-Awards'!AF22</f>
        <v>0</v>
      </c>
      <c r="AK58" s="483">
        <f>'RAW DATA-Awards'!AG22</f>
        <v>0</v>
      </c>
      <c r="AL58" s="482"/>
      <c r="AM58" s="482"/>
      <c r="AN58" s="481">
        <f>'RAW DATA-Awards'!AH22</f>
        <v>0</v>
      </c>
      <c r="AO58" s="482">
        <f>'RAW DATA-Awards'!AI22</f>
        <v>10</v>
      </c>
      <c r="AP58" s="482">
        <f>'RAW DATA-Awards'!AJ22</f>
        <v>0</v>
      </c>
      <c r="AQ58" s="482">
        <f>'RAW DATA-Awards'!AK22</f>
        <v>33</v>
      </c>
      <c r="AR58" s="482">
        <f>'RAW DATA-Awards'!AL22</f>
        <v>30</v>
      </c>
      <c r="AS58" s="482">
        <f>'RAW DATA-Awards'!AM22</f>
        <v>0</v>
      </c>
      <c r="AT58" s="482">
        <f>'RAW DATA-Awards'!AN22</f>
        <v>0</v>
      </c>
      <c r="AU58" s="482">
        <f>'RAW DATA-Awards'!AO22</f>
        <v>0</v>
      </c>
      <c r="AV58" s="482">
        <f>'RAW DATA-Awards'!AP22</f>
        <v>0</v>
      </c>
      <c r="AW58" s="483">
        <f>'RAW DATA-Awards'!AQ22</f>
        <v>0</v>
      </c>
      <c r="AX58" s="535"/>
    </row>
    <row r="59" spans="1:50" x14ac:dyDescent="0.25">
      <c r="A59" s="1059"/>
      <c r="B59" s="484" t="str">
        <f>'RAW DATA-Awards'!B23</f>
        <v>NNMC</v>
      </c>
      <c r="C59" s="499" t="str">
        <f>'RAW DATA-Awards'!C23</f>
        <v>2</v>
      </c>
      <c r="D59" s="364">
        <f>'RAW DATA-Awards'!D23</f>
        <v>0</v>
      </c>
      <c r="E59" s="12">
        <f>'RAW DATA-Awards'!E23</f>
        <v>3</v>
      </c>
      <c r="F59" s="12">
        <f>'RAW DATA-Awards'!F23</f>
        <v>0</v>
      </c>
      <c r="G59" s="12">
        <f>'RAW DATA-Awards'!G23</f>
        <v>5</v>
      </c>
      <c r="H59" s="12">
        <f>'RAW DATA-Awards'!H23</f>
        <v>8</v>
      </c>
      <c r="I59" s="12">
        <f>'RAW DATA-Awards'!I23</f>
        <v>0</v>
      </c>
      <c r="J59" s="12">
        <f>'RAW DATA-Awards'!J23</f>
        <v>0</v>
      </c>
      <c r="K59" s="12">
        <f>'RAW DATA-Awards'!K23</f>
        <v>0</v>
      </c>
      <c r="L59" s="12">
        <f>'RAW DATA-Awards'!L23</f>
        <v>0</v>
      </c>
      <c r="M59" s="365">
        <f>'RAW DATA-Awards'!M23</f>
        <v>0</v>
      </c>
      <c r="N59" s="12"/>
      <c r="O59" s="12"/>
      <c r="P59" s="364">
        <f>'RAW DATA-Awards'!N23</f>
        <v>0</v>
      </c>
      <c r="Q59" s="12">
        <f>'RAW DATA-Awards'!O23</f>
        <v>4</v>
      </c>
      <c r="R59" s="12">
        <f>'RAW DATA-Awards'!P23</f>
        <v>0</v>
      </c>
      <c r="S59" s="12">
        <f>'RAW DATA-Awards'!Q23</f>
        <v>17</v>
      </c>
      <c r="T59" s="12">
        <f>'RAW DATA-Awards'!R23</f>
        <v>24</v>
      </c>
      <c r="U59" s="12">
        <f>'RAW DATA-Awards'!S23</f>
        <v>0</v>
      </c>
      <c r="V59" s="12">
        <f>'RAW DATA-Awards'!T23</f>
        <v>0</v>
      </c>
      <c r="W59" s="12">
        <f>'RAW DATA-Awards'!U23</f>
        <v>0</v>
      </c>
      <c r="X59" s="12">
        <f>'RAW DATA-Awards'!V23</f>
        <v>0</v>
      </c>
      <c r="Y59" s="365">
        <f>'RAW DATA-Awards'!W23</f>
        <v>0</v>
      </c>
      <c r="Z59" s="12"/>
      <c r="AA59" s="12"/>
      <c r="AB59" s="364">
        <f>'RAW DATA-Awards'!X23</f>
        <v>0</v>
      </c>
      <c r="AC59" s="12">
        <f>'RAW DATA-Awards'!Y23</f>
        <v>4</v>
      </c>
      <c r="AD59" s="12">
        <f>'RAW DATA-Awards'!Z23</f>
        <v>0</v>
      </c>
      <c r="AE59" s="12">
        <f>'RAW DATA-Awards'!AA23</f>
        <v>17</v>
      </c>
      <c r="AF59" s="12">
        <f>'RAW DATA-Awards'!AB23</f>
        <v>11</v>
      </c>
      <c r="AG59" s="12">
        <f>'RAW DATA-Awards'!AC23</f>
        <v>0</v>
      </c>
      <c r="AH59" s="12">
        <f>'RAW DATA-Awards'!AD23</f>
        <v>0</v>
      </c>
      <c r="AI59" s="12">
        <f>'RAW DATA-Awards'!AE23</f>
        <v>0</v>
      </c>
      <c r="AJ59" s="12">
        <f>'RAW DATA-Awards'!AF23</f>
        <v>0</v>
      </c>
      <c r="AK59" s="365">
        <f>'RAW DATA-Awards'!AG23</f>
        <v>0</v>
      </c>
      <c r="AL59" s="12"/>
      <c r="AM59" s="12"/>
      <c r="AN59" s="364">
        <f>'RAW DATA-Awards'!AH23</f>
        <v>0</v>
      </c>
      <c r="AO59" s="12">
        <f>'RAW DATA-Awards'!AI23</f>
        <v>7</v>
      </c>
      <c r="AP59" s="12">
        <f>'RAW DATA-Awards'!AJ23</f>
        <v>0</v>
      </c>
      <c r="AQ59" s="12">
        <f>'RAW DATA-Awards'!AK23</f>
        <v>17</v>
      </c>
      <c r="AR59" s="12">
        <f>'RAW DATA-Awards'!AL23</f>
        <v>16</v>
      </c>
      <c r="AS59" s="12">
        <f>'RAW DATA-Awards'!AM23</f>
        <v>0</v>
      </c>
      <c r="AT59" s="12">
        <f>'RAW DATA-Awards'!AN23</f>
        <v>0</v>
      </c>
      <c r="AU59" s="12">
        <f>'RAW DATA-Awards'!AO23</f>
        <v>0</v>
      </c>
      <c r="AV59" s="12">
        <f>'RAW DATA-Awards'!AP23</f>
        <v>0</v>
      </c>
      <c r="AW59" s="365">
        <f>'RAW DATA-Awards'!AQ23</f>
        <v>0</v>
      </c>
      <c r="AX59" s="536"/>
    </row>
    <row r="60" spans="1:50" ht="15.75" thickBot="1" x14ac:dyDescent="0.3">
      <c r="A60" s="1059"/>
      <c r="B60" s="484" t="str">
        <f>'RAW DATA-Awards'!B24</f>
        <v>NNMC</v>
      </c>
      <c r="C60" s="499" t="str">
        <f>'RAW DATA-Awards'!C24</f>
        <v>3</v>
      </c>
      <c r="D60" s="364">
        <f>'RAW DATA-Awards'!D24</f>
        <v>0</v>
      </c>
      <c r="E60" s="12">
        <f>'RAW DATA-Awards'!E24</f>
        <v>3</v>
      </c>
      <c r="F60" s="12">
        <f>'RAW DATA-Awards'!F24</f>
        <v>0</v>
      </c>
      <c r="G60" s="12">
        <f>'RAW DATA-Awards'!G24</f>
        <v>44</v>
      </c>
      <c r="H60" s="12">
        <f>'RAW DATA-Awards'!H24</f>
        <v>7</v>
      </c>
      <c r="I60" s="12">
        <f>'RAW DATA-Awards'!I24</f>
        <v>0</v>
      </c>
      <c r="J60" s="12">
        <f>'RAW DATA-Awards'!J24</f>
        <v>0</v>
      </c>
      <c r="K60" s="12">
        <f>'RAW DATA-Awards'!K24</f>
        <v>0</v>
      </c>
      <c r="L60" s="12">
        <f>'RAW DATA-Awards'!L24</f>
        <v>0</v>
      </c>
      <c r="M60" s="365">
        <f>'RAW DATA-Awards'!M24</f>
        <v>0</v>
      </c>
      <c r="N60" s="12" t="s">
        <v>321</v>
      </c>
      <c r="O60" s="12"/>
      <c r="P60" s="364">
        <f>'RAW DATA-Awards'!N24</f>
        <v>0</v>
      </c>
      <c r="Q60" s="12">
        <f>'RAW DATA-Awards'!O24</f>
        <v>14</v>
      </c>
      <c r="R60" s="12">
        <f>'RAW DATA-Awards'!P24</f>
        <v>0</v>
      </c>
      <c r="S60" s="12">
        <f>'RAW DATA-Awards'!Q24</f>
        <v>30</v>
      </c>
      <c r="T60" s="12">
        <f>'RAW DATA-Awards'!R24</f>
        <v>2</v>
      </c>
      <c r="U60" s="12">
        <f>'RAW DATA-Awards'!S24</f>
        <v>0</v>
      </c>
      <c r="V60" s="12">
        <f>'RAW DATA-Awards'!T24</f>
        <v>0</v>
      </c>
      <c r="W60" s="12">
        <f>'RAW DATA-Awards'!U24</f>
        <v>0</v>
      </c>
      <c r="X60" s="12">
        <f>'RAW DATA-Awards'!V24</f>
        <v>0</v>
      </c>
      <c r="Y60" s="365">
        <f>'RAW DATA-Awards'!W24</f>
        <v>0</v>
      </c>
      <c r="Z60" s="12" t="s">
        <v>321</v>
      </c>
      <c r="AA60" s="12"/>
      <c r="AB60" s="364">
        <f>'RAW DATA-Awards'!X24</f>
        <v>0</v>
      </c>
      <c r="AC60" s="12">
        <f>'RAW DATA-Awards'!Y24</f>
        <v>9</v>
      </c>
      <c r="AD60" s="12">
        <f>'RAW DATA-Awards'!Z24</f>
        <v>0</v>
      </c>
      <c r="AE60" s="12">
        <f>'RAW DATA-Awards'!AA24</f>
        <v>38</v>
      </c>
      <c r="AF60" s="12">
        <f>'RAW DATA-Awards'!AB24</f>
        <v>9</v>
      </c>
      <c r="AG60" s="12">
        <f>'RAW DATA-Awards'!AC24</f>
        <v>0</v>
      </c>
      <c r="AH60" s="12">
        <f>'RAW DATA-Awards'!AD24</f>
        <v>0</v>
      </c>
      <c r="AI60" s="12">
        <f>'RAW DATA-Awards'!AE24</f>
        <v>0</v>
      </c>
      <c r="AJ60" s="12">
        <f>'RAW DATA-Awards'!AF24</f>
        <v>0</v>
      </c>
      <c r="AK60" s="365">
        <f>'RAW DATA-Awards'!AG24</f>
        <v>0</v>
      </c>
      <c r="AL60" s="12" t="s">
        <v>321</v>
      </c>
      <c r="AM60" s="12"/>
      <c r="AN60" s="364">
        <f>'RAW DATA-Awards'!AH24</f>
        <v>0</v>
      </c>
      <c r="AO60" s="12">
        <f>'RAW DATA-Awards'!AI24</f>
        <v>6</v>
      </c>
      <c r="AP60" s="12">
        <f>'RAW DATA-Awards'!AJ24</f>
        <v>0</v>
      </c>
      <c r="AQ60" s="12">
        <f>'RAW DATA-Awards'!AK24</f>
        <v>21</v>
      </c>
      <c r="AR60" s="12">
        <f>'RAW DATA-Awards'!AL24</f>
        <v>6</v>
      </c>
      <c r="AS60" s="12">
        <f>'RAW DATA-Awards'!AM24</f>
        <v>0</v>
      </c>
      <c r="AT60" s="12">
        <f>'RAW DATA-Awards'!AN24</f>
        <v>0</v>
      </c>
      <c r="AU60" s="12">
        <f>'RAW DATA-Awards'!AO24</f>
        <v>0</v>
      </c>
      <c r="AV60" s="12">
        <f>'RAW DATA-Awards'!AP24</f>
        <v>0</v>
      </c>
      <c r="AW60" s="365">
        <f>'RAW DATA-Awards'!AQ24</f>
        <v>0</v>
      </c>
      <c r="AX60" s="536" t="s">
        <v>321</v>
      </c>
    </row>
    <row r="61" spans="1:50" x14ac:dyDescent="0.25">
      <c r="A61" s="541"/>
      <c r="B61" s="304"/>
      <c r="C61" s="498"/>
      <c r="D61" s="11">
        <f t="shared" ref="D61:M61" si="40">SUM(D58:D60)</f>
        <v>0</v>
      </c>
      <c r="E61" s="11">
        <f t="shared" si="40"/>
        <v>6</v>
      </c>
      <c r="F61" s="11">
        <f t="shared" si="40"/>
        <v>0</v>
      </c>
      <c r="G61" s="11">
        <f t="shared" si="40"/>
        <v>93</v>
      </c>
      <c r="H61" s="11">
        <f t="shared" si="40"/>
        <v>64</v>
      </c>
      <c r="I61" s="11">
        <f t="shared" si="40"/>
        <v>0</v>
      </c>
      <c r="J61" s="11">
        <f t="shared" si="40"/>
        <v>0</v>
      </c>
      <c r="K61" s="11">
        <f t="shared" si="40"/>
        <v>0</v>
      </c>
      <c r="L61" s="11">
        <f t="shared" si="40"/>
        <v>0</v>
      </c>
      <c r="M61" s="367">
        <f t="shared" si="40"/>
        <v>0</v>
      </c>
      <c r="N61" s="12">
        <f>SUM(D61:M61)</f>
        <v>163</v>
      </c>
      <c r="O61" s="12"/>
      <c r="P61" s="366">
        <f t="shared" ref="P61:Y61" si="41">SUM(P58:P60)</f>
        <v>0</v>
      </c>
      <c r="Q61" s="11">
        <f t="shared" si="41"/>
        <v>19</v>
      </c>
      <c r="R61" s="11">
        <f t="shared" si="41"/>
        <v>0</v>
      </c>
      <c r="S61" s="11">
        <f t="shared" si="41"/>
        <v>98</v>
      </c>
      <c r="T61" s="11">
        <f t="shared" si="41"/>
        <v>70</v>
      </c>
      <c r="U61" s="11">
        <f t="shared" si="41"/>
        <v>0</v>
      </c>
      <c r="V61" s="11">
        <f t="shared" si="41"/>
        <v>0</v>
      </c>
      <c r="W61" s="11">
        <f t="shared" si="41"/>
        <v>0</v>
      </c>
      <c r="X61" s="11">
        <f t="shared" si="41"/>
        <v>0</v>
      </c>
      <c r="Y61" s="367">
        <f t="shared" si="41"/>
        <v>0</v>
      </c>
      <c r="Z61" s="12">
        <f>SUM(P61:Y61)</f>
        <v>187</v>
      </c>
      <c r="AA61" s="12"/>
      <c r="AB61" s="366">
        <f t="shared" ref="AB61:AK61" si="42">SUM(AB58:AB60)</f>
        <v>0</v>
      </c>
      <c r="AC61" s="11">
        <f t="shared" si="42"/>
        <v>23</v>
      </c>
      <c r="AD61" s="11">
        <f t="shared" si="42"/>
        <v>0</v>
      </c>
      <c r="AE61" s="11">
        <f t="shared" si="42"/>
        <v>115</v>
      </c>
      <c r="AF61" s="11">
        <f t="shared" si="42"/>
        <v>58</v>
      </c>
      <c r="AG61" s="11">
        <f t="shared" si="42"/>
        <v>0</v>
      </c>
      <c r="AH61" s="11">
        <f t="shared" si="42"/>
        <v>0</v>
      </c>
      <c r="AI61" s="11">
        <f t="shared" si="42"/>
        <v>0</v>
      </c>
      <c r="AJ61" s="11">
        <f t="shared" si="42"/>
        <v>0</v>
      </c>
      <c r="AK61" s="367">
        <f t="shared" si="42"/>
        <v>0</v>
      </c>
      <c r="AL61" s="12">
        <f>SUM(AB61:AK61)</f>
        <v>196</v>
      </c>
      <c r="AM61" s="12"/>
      <c r="AN61" s="366">
        <f t="shared" ref="AN61:AW61" si="43">SUM(AN58:AN60)</f>
        <v>0</v>
      </c>
      <c r="AO61" s="11">
        <f t="shared" si="43"/>
        <v>23</v>
      </c>
      <c r="AP61" s="11">
        <f t="shared" si="43"/>
        <v>0</v>
      </c>
      <c r="AQ61" s="11">
        <f t="shared" si="43"/>
        <v>71</v>
      </c>
      <c r="AR61" s="11">
        <f t="shared" si="43"/>
        <v>52</v>
      </c>
      <c r="AS61" s="11">
        <f t="shared" si="43"/>
        <v>0</v>
      </c>
      <c r="AT61" s="11">
        <f t="shared" si="43"/>
        <v>0</v>
      </c>
      <c r="AU61" s="11">
        <f t="shared" si="43"/>
        <v>0</v>
      </c>
      <c r="AV61" s="11">
        <f t="shared" si="43"/>
        <v>0</v>
      </c>
      <c r="AW61" s="367">
        <f t="shared" si="43"/>
        <v>0</v>
      </c>
      <c r="AX61" s="536">
        <f>SUM(AN61:AW61)</f>
        <v>146</v>
      </c>
    </row>
    <row r="62" spans="1:50" ht="9.75" customHeight="1" thickBot="1" x14ac:dyDescent="0.3">
      <c r="A62" s="542"/>
      <c r="B62" s="487"/>
      <c r="C62" s="500"/>
      <c r="D62" s="12"/>
      <c r="E62" s="12"/>
      <c r="F62" s="12"/>
      <c r="G62" s="12"/>
      <c r="H62" s="12"/>
      <c r="I62" s="12"/>
      <c r="J62" s="12"/>
      <c r="K62" s="12"/>
      <c r="L62" s="12"/>
      <c r="M62" s="365"/>
      <c r="N62" s="12"/>
      <c r="O62" s="12"/>
      <c r="P62" s="364"/>
      <c r="Q62" s="12"/>
      <c r="R62" s="12"/>
      <c r="S62" s="12"/>
      <c r="T62" s="12"/>
      <c r="U62" s="12"/>
      <c r="V62" s="12"/>
      <c r="W62" s="12"/>
      <c r="X62" s="12"/>
      <c r="Y62" s="365"/>
      <c r="Z62" s="12"/>
      <c r="AA62" s="12"/>
      <c r="AB62" s="364"/>
      <c r="AC62" s="12"/>
      <c r="AD62" s="12"/>
      <c r="AE62" s="12"/>
      <c r="AF62" s="12"/>
      <c r="AG62" s="12"/>
      <c r="AH62" s="12"/>
      <c r="AI62" s="12"/>
      <c r="AJ62" s="12"/>
      <c r="AK62" s="365"/>
      <c r="AL62" s="12"/>
      <c r="AM62" s="12"/>
      <c r="AN62" s="364"/>
      <c r="AO62" s="12"/>
      <c r="AP62" s="12"/>
      <c r="AQ62" s="12"/>
      <c r="AR62" s="12"/>
      <c r="AS62" s="12"/>
      <c r="AT62" s="12"/>
      <c r="AU62" s="12"/>
      <c r="AV62" s="12"/>
      <c r="AW62" s="365"/>
      <c r="AX62" s="536"/>
    </row>
    <row r="63" spans="1:50" x14ac:dyDescent="0.25">
      <c r="A63" s="1059" t="s">
        <v>303</v>
      </c>
      <c r="B63" s="484" t="s">
        <v>46</v>
      </c>
      <c r="C63" s="499" t="s">
        <v>95</v>
      </c>
      <c r="D63" s="364">
        <f>D58*'DATA - Awards Matrices'!$B$15</f>
        <v>0</v>
      </c>
      <c r="E63" s="12">
        <f>E58*'DATA - Awards Matrices'!$C$15</f>
        <v>0</v>
      </c>
      <c r="F63" s="12">
        <f>F58*'DATA - Awards Matrices'!$D$15</f>
        <v>0</v>
      </c>
      <c r="G63" s="12">
        <f>G58*'DATA - Awards Matrices'!$E$15</f>
        <v>11000</v>
      </c>
      <c r="H63" s="12">
        <f>H58*'DATA - Awards Matrices'!$F$15</f>
        <v>24500</v>
      </c>
      <c r="I63" s="12">
        <f>I58*'DATA - Awards Matrices'!$G$15</f>
        <v>0</v>
      </c>
      <c r="J63" s="12">
        <f>J58*'DATA - Awards Matrices'!$H$15</f>
        <v>0</v>
      </c>
      <c r="K63" s="12">
        <f>K58*'DATA - Awards Matrices'!$I$15</f>
        <v>0</v>
      </c>
      <c r="L63" s="12">
        <f>L58*'DATA - Awards Matrices'!$J$15</f>
        <v>0</v>
      </c>
      <c r="M63" s="365">
        <f>M58*'DATA - Awards Matrices'!$K$15</f>
        <v>0</v>
      </c>
      <c r="N63" s="12"/>
      <c r="O63" s="12"/>
      <c r="P63" s="364">
        <f>P58*'DATA - Awards Matrices'!$B$15</f>
        <v>0</v>
      </c>
      <c r="Q63" s="12">
        <f>Q58*'DATA - Awards Matrices'!$C$15</f>
        <v>200</v>
      </c>
      <c r="R63" s="12">
        <f>R58*'DATA - Awards Matrices'!$D$15</f>
        <v>0</v>
      </c>
      <c r="S63" s="12">
        <f>S58*'DATA - Awards Matrices'!$E$15</f>
        <v>12750</v>
      </c>
      <c r="T63" s="12">
        <f>T58*'DATA - Awards Matrices'!$F$15</f>
        <v>22000</v>
      </c>
      <c r="U63" s="12">
        <f>U58*'DATA - Awards Matrices'!$G$15</f>
        <v>0</v>
      </c>
      <c r="V63" s="12">
        <f>V58*'DATA - Awards Matrices'!$H$15</f>
        <v>0</v>
      </c>
      <c r="W63" s="12">
        <f>W58*'DATA - Awards Matrices'!$I$15</f>
        <v>0</v>
      </c>
      <c r="X63" s="12">
        <f>X58*'DATA - Awards Matrices'!$J$15</f>
        <v>0</v>
      </c>
      <c r="Y63" s="365">
        <f>Y58*'DATA - Awards Matrices'!$K$15</f>
        <v>0</v>
      </c>
      <c r="Z63" s="12"/>
      <c r="AA63" s="12"/>
      <c r="AB63" s="364">
        <f>AB58*'DATA - Awards Matrices'!$B$15</f>
        <v>0</v>
      </c>
      <c r="AC63" s="12">
        <f>AC58*'DATA - Awards Matrices'!$C$15</f>
        <v>2000</v>
      </c>
      <c r="AD63" s="12">
        <f>AD58*'DATA - Awards Matrices'!$D$15</f>
        <v>0</v>
      </c>
      <c r="AE63" s="12">
        <f>AE58*'DATA - Awards Matrices'!$E$15</f>
        <v>15000</v>
      </c>
      <c r="AF63" s="12">
        <f>AF58*'DATA - Awards Matrices'!$F$15</f>
        <v>19000</v>
      </c>
      <c r="AG63" s="12">
        <f>AG58*'DATA - Awards Matrices'!$G$15</f>
        <v>0</v>
      </c>
      <c r="AH63" s="12">
        <f>AH58*'DATA - Awards Matrices'!$H$15</f>
        <v>0</v>
      </c>
      <c r="AI63" s="12">
        <f>AI58*'DATA - Awards Matrices'!$I$15</f>
        <v>0</v>
      </c>
      <c r="AJ63" s="12">
        <f>AJ58*'DATA - Awards Matrices'!$J$15</f>
        <v>0</v>
      </c>
      <c r="AK63" s="365">
        <f>AK58*'DATA - Awards Matrices'!$K$15</f>
        <v>0</v>
      </c>
      <c r="AL63" s="12"/>
      <c r="AM63" s="12"/>
      <c r="AN63" s="364">
        <f>AN58*'DATA - Awards Matrices'!$B$15</f>
        <v>0</v>
      </c>
      <c r="AO63" s="12">
        <f>AO58*'DATA - Awards Matrices'!$C$15</f>
        <v>2000</v>
      </c>
      <c r="AP63" s="12">
        <f>AP58*'DATA - Awards Matrices'!$D$15</f>
        <v>0</v>
      </c>
      <c r="AQ63" s="12">
        <f>AQ58*'DATA - Awards Matrices'!$E$15</f>
        <v>8250</v>
      </c>
      <c r="AR63" s="12">
        <f>AR58*'DATA - Awards Matrices'!$F$15</f>
        <v>15000</v>
      </c>
      <c r="AS63" s="12">
        <f>AS58*'DATA - Awards Matrices'!$G$15</f>
        <v>0</v>
      </c>
      <c r="AT63" s="12">
        <f>AT58*'DATA - Awards Matrices'!$H$15</f>
        <v>0</v>
      </c>
      <c r="AU63" s="12">
        <f>AU58*'DATA - Awards Matrices'!$I$15</f>
        <v>0</v>
      </c>
      <c r="AV63" s="12">
        <f>AV58*'DATA - Awards Matrices'!$J$15</f>
        <v>0</v>
      </c>
      <c r="AW63" s="365">
        <f>AW58*'DATA - Awards Matrices'!$K$15</f>
        <v>0</v>
      </c>
      <c r="AX63" s="536"/>
    </row>
    <row r="64" spans="1:50" x14ac:dyDescent="0.25">
      <c r="A64" s="1059"/>
      <c r="B64" s="484" t="s">
        <v>46</v>
      </c>
      <c r="C64" s="499" t="s">
        <v>94</v>
      </c>
      <c r="D64" s="364">
        <f>D59*'DATA - Awards Matrices'!$B$16</f>
        <v>0</v>
      </c>
      <c r="E64" s="12">
        <f>E59*'DATA - Awards Matrices'!$C$16</f>
        <v>600</v>
      </c>
      <c r="F64" s="12">
        <f>F59*'DATA - Awards Matrices'!$D$16</f>
        <v>0</v>
      </c>
      <c r="G64" s="12">
        <f>G59*'DATA - Awards Matrices'!$E$16</f>
        <v>1250</v>
      </c>
      <c r="H64" s="12">
        <f>H59*'DATA - Awards Matrices'!$F$16</f>
        <v>4000</v>
      </c>
      <c r="I64" s="12">
        <f>I59*'DATA - Awards Matrices'!$G$16</f>
        <v>0</v>
      </c>
      <c r="J64" s="12">
        <f>J59*'DATA - Awards Matrices'!$H$16</f>
        <v>0</v>
      </c>
      <c r="K64" s="12">
        <f>K59*'DATA - Awards Matrices'!$I$16</f>
        <v>0</v>
      </c>
      <c r="L64" s="12">
        <f>L59*'DATA - Awards Matrices'!$J$16</f>
        <v>0</v>
      </c>
      <c r="M64" s="365">
        <f>M59*'DATA - Awards Matrices'!$K$16</f>
        <v>0</v>
      </c>
      <c r="N64" s="12"/>
      <c r="O64" s="12"/>
      <c r="P64" s="364">
        <f>P59*'DATA - Awards Matrices'!$B$16</f>
        <v>0</v>
      </c>
      <c r="Q64" s="12">
        <f>Q59*'DATA - Awards Matrices'!$C$16</f>
        <v>800</v>
      </c>
      <c r="R64" s="12">
        <f>R59*'DATA - Awards Matrices'!$D$16</f>
        <v>0</v>
      </c>
      <c r="S64" s="12">
        <f>S59*'DATA - Awards Matrices'!$E$16</f>
        <v>4250</v>
      </c>
      <c r="T64" s="12">
        <f>T59*'DATA - Awards Matrices'!$F$16</f>
        <v>12000</v>
      </c>
      <c r="U64" s="12">
        <f>U59*'DATA - Awards Matrices'!$G$16</f>
        <v>0</v>
      </c>
      <c r="V64" s="12">
        <f>V59*'DATA - Awards Matrices'!$H$16</f>
        <v>0</v>
      </c>
      <c r="W64" s="12">
        <f>W59*'DATA - Awards Matrices'!$I$16</f>
        <v>0</v>
      </c>
      <c r="X64" s="12">
        <f>X59*'DATA - Awards Matrices'!$J$16</f>
        <v>0</v>
      </c>
      <c r="Y64" s="365">
        <f>Y59*'DATA - Awards Matrices'!$K$16</f>
        <v>0</v>
      </c>
      <c r="Z64" s="12"/>
      <c r="AA64" s="12"/>
      <c r="AB64" s="364">
        <f>AB59*'DATA - Awards Matrices'!$B$16</f>
        <v>0</v>
      </c>
      <c r="AC64" s="12">
        <f>AC59*'DATA - Awards Matrices'!$C$16</f>
        <v>800</v>
      </c>
      <c r="AD64" s="12">
        <f>AD59*'DATA - Awards Matrices'!$D$16</f>
        <v>0</v>
      </c>
      <c r="AE64" s="12">
        <f>AE59*'DATA - Awards Matrices'!$E$16</f>
        <v>4250</v>
      </c>
      <c r="AF64" s="12">
        <f>AF59*'DATA - Awards Matrices'!$F$16</f>
        <v>5500</v>
      </c>
      <c r="AG64" s="12">
        <f>AG59*'DATA - Awards Matrices'!$G$16</f>
        <v>0</v>
      </c>
      <c r="AH64" s="12">
        <f>AH59*'DATA - Awards Matrices'!$H$16</f>
        <v>0</v>
      </c>
      <c r="AI64" s="12">
        <f>AI59*'DATA - Awards Matrices'!$I$16</f>
        <v>0</v>
      </c>
      <c r="AJ64" s="12">
        <f>AJ59*'DATA - Awards Matrices'!$J$16</f>
        <v>0</v>
      </c>
      <c r="AK64" s="365">
        <f>AK59*'DATA - Awards Matrices'!$K$16</f>
        <v>0</v>
      </c>
      <c r="AL64" s="12"/>
      <c r="AM64" s="12"/>
      <c r="AN64" s="364">
        <f>AN59*'DATA - Awards Matrices'!$B$16</f>
        <v>0</v>
      </c>
      <c r="AO64" s="12">
        <f>AO59*'DATA - Awards Matrices'!$C$16</f>
        <v>1400</v>
      </c>
      <c r="AP64" s="12">
        <f>AP59*'DATA - Awards Matrices'!$D$16</f>
        <v>0</v>
      </c>
      <c r="AQ64" s="12">
        <f>AQ59*'DATA - Awards Matrices'!$E$16</f>
        <v>4250</v>
      </c>
      <c r="AR64" s="12">
        <f>AR59*'DATA - Awards Matrices'!$F$16</f>
        <v>8000</v>
      </c>
      <c r="AS64" s="12">
        <f>AS59*'DATA - Awards Matrices'!$G$16</f>
        <v>0</v>
      </c>
      <c r="AT64" s="12">
        <f>AT59*'DATA - Awards Matrices'!$H$16</f>
        <v>0</v>
      </c>
      <c r="AU64" s="12">
        <f>AU59*'DATA - Awards Matrices'!$I$16</f>
        <v>0</v>
      </c>
      <c r="AV64" s="12">
        <f>AV59*'DATA - Awards Matrices'!$J$16</f>
        <v>0</v>
      </c>
      <c r="AW64" s="365">
        <f>AW59*'DATA - Awards Matrices'!$K$16</f>
        <v>0</v>
      </c>
      <c r="AX64" s="536"/>
    </row>
    <row r="65" spans="1:50" ht="15.75" thickBot="1" x14ac:dyDescent="0.3">
      <c r="A65" s="1060"/>
      <c r="B65" s="487" t="s">
        <v>46</v>
      </c>
      <c r="C65" s="500" t="s">
        <v>93</v>
      </c>
      <c r="D65" s="364">
        <f>D60*'DATA - Awards Matrices'!$B$17</f>
        <v>0</v>
      </c>
      <c r="E65" s="12">
        <f>E60*'DATA - Awards Matrices'!$C$17</f>
        <v>600</v>
      </c>
      <c r="F65" s="12">
        <f>F60*'DATA - Awards Matrices'!$D$17</f>
        <v>0</v>
      </c>
      <c r="G65" s="12">
        <f>G60*'DATA - Awards Matrices'!$E$17</f>
        <v>11000</v>
      </c>
      <c r="H65" s="12">
        <f>H60*'DATA - Awards Matrices'!$F$17</f>
        <v>3500</v>
      </c>
      <c r="I65" s="12">
        <f>I60*'DATA - Awards Matrices'!$G$17</f>
        <v>0</v>
      </c>
      <c r="J65" s="12">
        <f>J60*'DATA - Awards Matrices'!$H$17</f>
        <v>0</v>
      </c>
      <c r="K65" s="12">
        <f>K60*'DATA - Awards Matrices'!$I$17</f>
        <v>0</v>
      </c>
      <c r="L65" s="12">
        <f>L60*'DATA - Awards Matrices'!$J$17</f>
        <v>0</v>
      </c>
      <c r="M65" s="365">
        <f>M60*'DATA - Awards Matrices'!$K$17</f>
        <v>0</v>
      </c>
      <c r="N65" s="12" t="s">
        <v>322</v>
      </c>
      <c r="O65" s="12"/>
      <c r="P65" s="364">
        <f>P60*'DATA - Awards Matrices'!$B$17</f>
        <v>0</v>
      </c>
      <c r="Q65" s="12">
        <f>Q60*'DATA - Awards Matrices'!$C$17</f>
        <v>2800</v>
      </c>
      <c r="R65" s="12">
        <f>R60*'DATA - Awards Matrices'!$D$17</f>
        <v>0</v>
      </c>
      <c r="S65" s="12">
        <f>S60*'DATA - Awards Matrices'!$E$17</f>
        <v>7500</v>
      </c>
      <c r="T65" s="12">
        <f>T60*'DATA - Awards Matrices'!$F$17</f>
        <v>1000</v>
      </c>
      <c r="U65" s="12">
        <f>U60*'DATA - Awards Matrices'!$G$17</f>
        <v>0</v>
      </c>
      <c r="V65" s="12">
        <f>V60*'DATA - Awards Matrices'!$H$17</f>
        <v>0</v>
      </c>
      <c r="W65" s="12">
        <f>W60*'DATA - Awards Matrices'!$I$17</f>
        <v>0</v>
      </c>
      <c r="X65" s="12">
        <f>X60*'DATA - Awards Matrices'!$J$17</f>
        <v>0</v>
      </c>
      <c r="Y65" s="365">
        <f>Y60*'DATA - Awards Matrices'!$K$17</f>
        <v>0</v>
      </c>
      <c r="Z65" s="12" t="s">
        <v>322</v>
      </c>
      <c r="AA65" s="12"/>
      <c r="AB65" s="364">
        <f>AB60*'DATA - Awards Matrices'!$B$17</f>
        <v>0</v>
      </c>
      <c r="AC65" s="12">
        <f>AC60*'DATA - Awards Matrices'!$C$17</f>
        <v>1800</v>
      </c>
      <c r="AD65" s="12">
        <f>AD60*'DATA - Awards Matrices'!$D$17</f>
        <v>0</v>
      </c>
      <c r="AE65" s="12">
        <f>AE60*'DATA - Awards Matrices'!$E$17</f>
        <v>9500</v>
      </c>
      <c r="AF65" s="12">
        <f>AF60*'DATA - Awards Matrices'!$F$17</f>
        <v>4500</v>
      </c>
      <c r="AG65" s="12">
        <f>AG60*'DATA - Awards Matrices'!$G$17</f>
        <v>0</v>
      </c>
      <c r="AH65" s="12">
        <f>AH60*'DATA - Awards Matrices'!$H$17</f>
        <v>0</v>
      </c>
      <c r="AI65" s="12">
        <f>AI60*'DATA - Awards Matrices'!$I$17</f>
        <v>0</v>
      </c>
      <c r="AJ65" s="12">
        <f>AJ60*'DATA - Awards Matrices'!$J$17</f>
        <v>0</v>
      </c>
      <c r="AK65" s="365">
        <f>AK60*'DATA - Awards Matrices'!$K$17</f>
        <v>0</v>
      </c>
      <c r="AL65" s="12" t="s">
        <v>322</v>
      </c>
      <c r="AM65" s="12"/>
      <c r="AN65" s="364">
        <f>AN60*'DATA - Awards Matrices'!$B$17</f>
        <v>0</v>
      </c>
      <c r="AO65" s="12">
        <f>AO60*'DATA - Awards Matrices'!$C$17</f>
        <v>1200</v>
      </c>
      <c r="AP65" s="12">
        <f>AP60*'DATA - Awards Matrices'!$D$17</f>
        <v>0</v>
      </c>
      <c r="AQ65" s="12">
        <f>AQ60*'DATA - Awards Matrices'!$E$17</f>
        <v>5250</v>
      </c>
      <c r="AR65" s="12">
        <f>AR60*'DATA - Awards Matrices'!$F$17</f>
        <v>3000</v>
      </c>
      <c r="AS65" s="12">
        <f>AS60*'DATA - Awards Matrices'!$G$17</f>
        <v>0</v>
      </c>
      <c r="AT65" s="12">
        <f>AT60*'DATA - Awards Matrices'!$H$17</f>
        <v>0</v>
      </c>
      <c r="AU65" s="12">
        <f>AU60*'DATA - Awards Matrices'!$I$17</f>
        <v>0</v>
      </c>
      <c r="AV65" s="12">
        <f>AV60*'DATA - Awards Matrices'!$J$17</f>
        <v>0</v>
      </c>
      <c r="AW65" s="365">
        <f>AW60*'DATA - Awards Matrices'!$K$17</f>
        <v>0</v>
      </c>
      <c r="AX65" s="12" t="s">
        <v>322</v>
      </c>
    </row>
    <row r="66" spans="1:50" ht="30.75" thickBot="1" x14ac:dyDescent="0.3">
      <c r="A66" s="540" t="s">
        <v>304</v>
      </c>
      <c r="B66" s="487" t="str">
        <f>B60</f>
        <v>NNMC</v>
      </c>
      <c r="C66" s="488"/>
      <c r="D66" s="368">
        <f t="shared" ref="D66:M66" si="44">SUM(D63:D65)</f>
        <v>0</v>
      </c>
      <c r="E66" s="369">
        <f t="shared" si="44"/>
        <v>1200</v>
      </c>
      <c r="F66" s="369">
        <f t="shared" si="44"/>
        <v>0</v>
      </c>
      <c r="G66" s="369">
        <f t="shared" si="44"/>
        <v>23250</v>
      </c>
      <c r="H66" s="369">
        <f t="shared" si="44"/>
        <v>32000</v>
      </c>
      <c r="I66" s="369">
        <f t="shared" si="44"/>
        <v>0</v>
      </c>
      <c r="J66" s="369">
        <f t="shared" si="44"/>
        <v>0</v>
      </c>
      <c r="K66" s="369">
        <f t="shared" si="44"/>
        <v>0</v>
      </c>
      <c r="L66" s="369">
        <f t="shared" si="44"/>
        <v>0</v>
      </c>
      <c r="M66" s="370">
        <f t="shared" si="44"/>
        <v>0</v>
      </c>
      <c r="N66" s="489">
        <f>SUM(D66:M66)/'DATA - Awards Matrices'!$L$17</f>
        <v>13.559824166673337</v>
      </c>
      <c r="O66" s="489"/>
      <c r="P66" s="368">
        <f t="shared" ref="P66:Y66" si="45">SUM(P63:P65)</f>
        <v>0</v>
      </c>
      <c r="Q66" s="369">
        <f t="shared" si="45"/>
        <v>3800</v>
      </c>
      <c r="R66" s="369">
        <f t="shared" si="45"/>
        <v>0</v>
      </c>
      <c r="S66" s="369">
        <f t="shared" si="45"/>
        <v>24500</v>
      </c>
      <c r="T66" s="369">
        <f t="shared" si="45"/>
        <v>35000</v>
      </c>
      <c r="U66" s="369">
        <f t="shared" si="45"/>
        <v>0</v>
      </c>
      <c r="V66" s="369">
        <f t="shared" si="45"/>
        <v>0</v>
      </c>
      <c r="W66" s="369">
        <f t="shared" si="45"/>
        <v>0</v>
      </c>
      <c r="X66" s="369">
        <f t="shared" si="45"/>
        <v>0</v>
      </c>
      <c r="Y66" s="370">
        <f t="shared" si="45"/>
        <v>0</v>
      </c>
      <c r="Z66" s="489">
        <f>SUM(P66:Y66)/'DATA - Awards Matrices'!$L$17</f>
        <v>15.205258985835647</v>
      </c>
      <c r="AA66" s="489"/>
      <c r="AB66" s="368">
        <f t="shared" ref="AB66:AK66" si="46">SUM(AB63:AB65)</f>
        <v>0</v>
      </c>
      <c r="AC66" s="369">
        <f t="shared" si="46"/>
        <v>4600</v>
      </c>
      <c r="AD66" s="369">
        <f t="shared" si="46"/>
        <v>0</v>
      </c>
      <c r="AE66" s="369">
        <f t="shared" si="46"/>
        <v>28750</v>
      </c>
      <c r="AF66" s="369">
        <f t="shared" si="46"/>
        <v>29000</v>
      </c>
      <c r="AG66" s="369">
        <f t="shared" si="46"/>
        <v>0</v>
      </c>
      <c r="AH66" s="369">
        <f t="shared" si="46"/>
        <v>0</v>
      </c>
      <c r="AI66" s="369">
        <f t="shared" si="46"/>
        <v>0</v>
      </c>
      <c r="AJ66" s="369">
        <f t="shared" si="46"/>
        <v>0</v>
      </c>
      <c r="AK66" s="370">
        <f t="shared" si="46"/>
        <v>0</v>
      </c>
      <c r="AL66" s="489">
        <f>SUM(AB66:AK66)/'DATA - Awards Matrices'!$L$17</f>
        <v>14.977059996316786</v>
      </c>
      <c r="AM66" s="489"/>
      <c r="AN66" s="368">
        <f t="shared" ref="AN66:AW66" si="47">SUM(AN63:AN65)</f>
        <v>0</v>
      </c>
      <c r="AO66" s="369">
        <f t="shared" si="47"/>
        <v>4600</v>
      </c>
      <c r="AP66" s="369">
        <f t="shared" si="47"/>
        <v>0</v>
      </c>
      <c r="AQ66" s="369">
        <f t="shared" si="47"/>
        <v>17750</v>
      </c>
      <c r="AR66" s="369">
        <f t="shared" si="47"/>
        <v>26000</v>
      </c>
      <c r="AS66" s="369">
        <f t="shared" si="47"/>
        <v>0</v>
      </c>
      <c r="AT66" s="369">
        <f t="shared" si="47"/>
        <v>0</v>
      </c>
      <c r="AU66" s="369">
        <f t="shared" si="47"/>
        <v>0</v>
      </c>
      <c r="AV66" s="369">
        <f t="shared" si="47"/>
        <v>0</v>
      </c>
      <c r="AW66" s="370">
        <f t="shared" si="47"/>
        <v>0</v>
      </c>
      <c r="AX66" s="537">
        <f>SUM(AN66:AW66)/'DATA - Awards Matrices'!$L$17</f>
        <v>11.614127519196739</v>
      </c>
    </row>
    <row r="67" spans="1:50" ht="51.75" customHeight="1" thickBot="1" x14ac:dyDescent="0.3">
      <c r="A67" s="502"/>
      <c r="B67" s="503"/>
      <c r="C67" s="504"/>
      <c r="D67" s="505"/>
      <c r="E67" s="506"/>
      <c r="F67" s="506"/>
      <c r="G67" s="506"/>
      <c r="H67" s="506"/>
      <c r="I67" s="506"/>
      <c r="J67" s="506"/>
      <c r="K67" s="506"/>
      <c r="L67" s="506"/>
      <c r="M67" s="507"/>
      <c r="N67" s="508"/>
      <c r="O67" s="508"/>
      <c r="P67" s="505"/>
      <c r="Q67" s="506"/>
      <c r="R67" s="506"/>
      <c r="S67" s="506"/>
      <c r="T67" s="506"/>
      <c r="U67" s="506"/>
      <c r="V67" s="506"/>
      <c r="W67" s="506"/>
      <c r="X67" s="506"/>
      <c r="Y67" s="507"/>
      <c r="Z67" s="508"/>
      <c r="AA67" s="508"/>
      <c r="AB67" s="505"/>
      <c r="AC67" s="506"/>
      <c r="AD67" s="506"/>
      <c r="AE67" s="506"/>
      <c r="AF67" s="506"/>
      <c r="AG67" s="506"/>
      <c r="AH67" s="506"/>
      <c r="AI67" s="506"/>
      <c r="AJ67" s="506"/>
      <c r="AK67" s="507"/>
      <c r="AL67" s="508"/>
      <c r="AM67" s="508"/>
      <c r="AN67" s="505"/>
      <c r="AO67" s="506"/>
      <c r="AP67" s="506"/>
      <c r="AQ67" s="506"/>
      <c r="AR67" s="506"/>
      <c r="AS67" s="506"/>
      <c r="AT67" s="506"/>
      <c r="AU67" s="506"/>
      <c r="AV67" s="506"/>
      <c r="AW67" s="507"/>
      <c r="AX67" s="538"/>
    </row>
    <row r="68" spans="1:50" ht="15" customHeight="1" x14ac:dyDescent="0.25">
      <c r="A68" s="1058" t="s">
        <v>302</v>
      </c>
      <c r="B68" s="304" t="str">
        <f>'RAW DATA-Awards'!B25</f>
        <v>WNMU</v>
      </c>
      <c r="C68" s="498" t="str">
        <f>'RAW DATA-Awards'!C25</f>
        <v>1</v>
      </c>
      <c r="D68" s="481">
        <f>'RAW DATA-Awards'!D25</f>
        <v>0</v>
      </c>
      <c r="E68" s="482">
        <f>'RAW DATA-Awards'!E25</f>
        <v>14</v>
      </c>
      <c r="F68" s="482">
        <f>'RAW DATA-Awards'!F25</f>
        <v>0</v>
      </c>
      <c r="G68" s="482">
        <f>'RAW DATA-Awards'!G25</f>
        <v>51</v>
      </c>
      <c r="H68" s="482">
        <f>'RAW DATA-Awards'!H25</f>
        <v>181</v>
      </c>
      <c r="I68" s="482">
        <f>'RAW DATA-Awards'!I25</f>
        <v>127</v>
      </c>
      <c r="J68" s="482">
        <f>'RAW DATA-Awards'!J25</f>
        <v>0</v>
      </c>
      <c r="K68" s="482">
        <f>'RAW DATA-Awards'!K25</f>
        <v>0</v>
      </c>
      <c r="L68" s="482">
        <f>'RAW DATA-Awards'!L25</f>
        <v>6</v>
      </c>
      <c r="M68" s="483">
        <f>'RAW DATA-Awards'!M25</f>
        <v>0</v>
      </c>
      <c r="N68" s="482"/>
      <c r="O68" s="482"/>
      <c r="P68" s="481">
        <f>'RAW DATA-Awards'!N25</f>
        <v>2</v>
      </c>
      <c r="Q68" s="482">
        <f>'RAW DATA-Awards'!O25</f>
        <v>19</v>
      </c>
      <c r="R68" s="482">
        <f>'RAW DATA-Awards'!P25</f>
        <v>0</v>
      </c>
      <c r="S68" s="482">
        <f>'RAW DATA-Awards'!Q25</f>
        <v>55</v>
      </c>
      <c r="T68" s="482">
        <f>'RAW DATA-Awards'!R25</f>
        <v>138</v>
      </c>
      <c r="U68" s="482">
        <f>'RAW DATA-Awards'!S25</f>
        <v>128</v>
      </c>
      <c r="V68" s="482">
        <f>'RAW DATA-Awards'!T25</f>
        <v>0</v>
      </c>
      <c r="W68" s="482">
        <f>'RAW DATA-Awards'!U25</f>
        <v>0</v>
      </c>
      <c r="X68" s="482">
        <f>'RAW DATA-Awards'!V25</f>
        <v>11</v>
      </c>
      <c r="Y68" s="483">
        <f>'RAW DATA-Awards'!W25</f>
        <v>0</v>
      </c>
      <c r="Z68" s="482"/>
      <c r="AA68" s="482"/>
      <c r="AB68" s="481">
        <f>'RAW DATA-Awards'!X25</f>
        <v>0</v>
      </c>
      <c r="AC68" s="482">
        <f>'RAW DATA-Awards'!Y25</f>
        <v>9</v>
      </c>
      <c r="AD68" s="482">
        <f>'RAW DATA-Awards'!Z25</f>
        <v>0</v>
      </c>
      <c r="AE68" s="482">
        <f>'RAW DATA-Awards'!AA25</f>
        <v>56</v>
      </c>
      <c r="AF68" s="482">
        <f>'RAW DATA-Awards'!AB25</f>
        <v>153</v>
      </c>
      <c r="AG68" s="482">
        <f>'RAW DATA-Awards'!AC25</f>
        <v>131</v>
      </c>
      <c r="AH68" s="482">
        <f>'RAW DATA-Awards'!AD25</f>
        <v>0</v>
      </c>
      <c r="AI68" s="482">
        <f>'RAW DATA-Awards'!AE25</f>
        <v>0</v>
      </c>
      <c r="AJ68" s="482">
        <f>'RAW DATA-Awards'!AF25</f>
        <v>21</v>
      </c>
      <c r="AK68" s="483">
        <f>'RAW DATA-Awards'!AG25</f>
        <v>0</v>
      </c>
      <c r="AL68" s="482"/>
      <c r="AM68" s="482"/>
      <c r="AN68" s="481">
        <f>'RAW DATA-Awards'!AH25</f>
        <v>0</v>
      </c>
      <c r="AO68" s="482">
        <f>'RAW DATA-Awards'!AI25</f>
        <v>17</v>
      </c>
      <c r="AP68" s="482">
        <f>'RAW DATA-Awards'!AJ25</f>
        <v>0</v>
      </c>
      <c r="AQ68" s="482">
        <f>'RAW DATA-Awards'!AK25</f>
        <v>78</v>
      </c>
      <c r="AR68" s="482">
        <f>'RAW DATA-Awards'!AL25</f>
        <v>153</v>
      </c>
      <c r="AS68" s="482">
        <f>'RAW DATA-Awards'!AM25</f>
        <v>109</v>
      </c>
      <c r="AT68" s="482">
        <f>'RAW DATA-Awards'!AN25</f>
        <v>0</v>
      </c>
      <c r="AU68" s="482">
        <f>'RAW DATA-Awards'!AO25</f>
        <v>0</v>
      </c>
      <c r="AV68" s="482">
        <f>'RAW DATA-Awards'!AP25</f>
        <v>16</v>
      </c>
      <c r="AW68" s="483">
        <f>'RAW DATA-Awards'!AQ25</f>
        <v>0</v>
      </c>
      <c r="AX68" s="535"/>
    </row>
    <row r="69" spans="1:50" x14ac:dyDescent="0.25">
      <c r="A69" s="1059"/>
      <c r="B69" s="484" t="str">
        <f>'RAW DATA-Awards'!B26</f>
        <v>WNMU</v>
      </c>
      <c r="C69" s="499" t="str">
        <f>'RAW DATA-Awards'!C26</f>
        <v>2</v>
      </c>
      <c r="D69" s="364">
        <f>'RAW DATA-Awards'!D26</f>
        <v>0</v>
      </c>
      <c r="E69" s="12">
        <f>'RAW DATA-Awards'!E26</f>
        <v>7</v>
      </c>
      <c r="F69" s="12">
        <f>'RAW DATA-Awards'!F26</f>
        <v>0</v>
      </c>
      <c r="G69" s="12">
        <f>'RAW DATA-Awards'!G26</f>
        <v>7</v>
      </c>
      <c r="H69" s="12">
        <f>'RAW DATA-Awards'!H26</f>
        <v>34</v>
      </c>
      <c r="I69" s="12">
        <f>'RAW DATA-Awards'!I26</f>
        <v>12</v>
      </c>
      <c r="J69" s="12">
        <f>'RAW DATA-Awards'!J26</f>
        <v>0</v>
      </c>
      <c r="K69" s="12">
        <f>'RAW DATA-Awards'!K26</f>
        <v>0</v>
      </c>
      <c r="L69" s="12">
        <f>'RAW DATA-Awards'!L26</f>
        <v>0</v>
      </c>
      <c r="M69" s="365">
        <f>'RAW DATA-Awards'!M26</f>
        <v>0</v>
      </c>
      <c r="N69" s="12"/>
      <c r="O69" s="12"/>
      <c r="P69" s="364">
        <f>'RAW DATA-Awards'!N26</f>
        <v>0</v>
      </c>
      <c r="Q69" s="12">
        <f>'RAW DATA-Awards'!O26</f>
        <v>4</v>
      </c>
      <c r="R69" s="12">
        <f>'RAW DATA-Awards'!P26</f>
        <v>0</v>
      </c>
      <c r="S69" s="12">
        <f>'RAW DATA-Awards'!Q26</f>
        <v>8</v>
      </c>
      <c r="T69" s="12">
        <f>'RAW DATA-Awards'!R26</f>
        <v>54</v>
      </c>
      <c r="U69" s="12">
        <f>'RAW DATA-Awards'!S26</f>
        <v>22</v>
      </c>
      <c r="V69" s="12">
        <f>'RAW DATA-Awards'!T26</f>
        <v>0</v>
      </c>
      <c r="W69" s="12">
        <f>'RAW DATA-Awards'!U26</f>
        <v>0</v>
      </c>
      <c r="X69" s="12">
        <f>'RAW DATA-Awards'!V26</f>
        <v>1</v>
      </c>
      <c r="Y69" s="365">
        <f>'RAW DATA-Awards'!W26</f>
        <v>0</v>
      </c>
      <c r="Z69" s="12"/>
      <c r="AA69" s="12"/>
      <c r="AB69" s="364">
        <f>'RAW DATA-Awards'!X26</f>
        <v>0</v>
      </c>
      <c r="AC69" s="12">
        <f>'RAW DATA-Awards'!Y26</f>
        <v>15</v>
      </c>
      <c r="AD69" s="12">
        <f>'RAW DATA-Awards'!Z26</f>
        <v>0</v>
      </c>
      <c r="AE69" s="12">
        <f>'RAW DATA-Awards'!AA26</f>
        <v>26</v>
      </c>
      <c r="AF69" s="12">
        <f>'RAW DATA-Awards'!AB26</f>
        <v>62</v>
      </c>
      <c r="AG69" s="12">
        <f>'RAW DATA-Awards'!AC26</f>
        <v>47</v>
      </c>
      <c r="AH69" s="12">
        <f>'RAW DATA-Awards'!AD26</f>
        <v>0</v>
      </c>
      <c r="AI69" s="12">
        <f>'RAW DATA-Awards'!AE26</f>
        <v>0</v>
      </c>
      <c r="AJ69" s="12">
        <f>'RAW DATA-Awards'!AF26</f>
        <v>0</v>
      </c>
      <c r="AK69" s="365">
        <f>'RAW DATA-Awards'!AG26</f>
        <v>0</v>
      </c>
      <c r="AL69" s="12"/>
      <c r="AM69" s="12"/>
      <c r="AN69" s="364">
        <f>'RAW DATA-Awards'!AH26</f>
        <v>0</v>
      </c>
      <c r="AO69" s="12">
        <f>'RAW DATA-Awards'!AI26</f>
        <v>7</v>
      </c>
      <c r="AP69" s="12">
        <f>'RAW DATA-Awards'!AJ26</f>
        <v>0</v>
      </c>
      <c r="AQ69" s="12">
        <f>'RAW DATA-Awards'!AK26</f>
        <v>6</v>
      </c>
      <c r="AR69" s="12">
        <f>'RAW DATA-Awards'!AL26</f>
        <v>62</v>
      </c>
      <c r="AS69" s="12">
        <f>'RAW DATA-Awards'!AM26</f>
        <v>41</v>
      </c>
      <c r="AT69" s="12">
        <f>'RAW DATA-Awards'!AN26</f>
        <v>0</v>
      </c>
      <c r="AU69" s="12">
        <f>'RAW DATA-Awards'!AO26</f>
        <v>0</v>
      </c>
      <c r="AV69" s="12">
        <f>'RAW DATA-Awards'!AP26</f>
        <v>1</v>
      </c>
      <c r="AW69" s="365">
        <f>'RAW DATA-Awards'!AQ26</f>
        <v>0</v>
      </c>
      <c r="AX69" s="536"/>
    </row>
    <row r="70" spans="1:50" ht="15.75" thickBot="1" x14ac:dyDescent="0.3">
      <c r="A70" s="1059"/>
      <c r="B70" s="484" t="str">
        <f>'RAW DATA-Awards'!B27</f>
        <v>WNMU</v>
      </c>
      <c r="C70" s="499" t="str">
        <f>'RAW DATA-Awards'!C27</f>
        <v>3</v>
      </c>
      <c r="D70" s="364">
        <f>'RAW DATA-Awards'!D27</f>
        <v>9</v>
      </c>
      <c r="E70" s="12">
        <f>'RAW DATA-Awards'!E27</f>
        <v>3</v>
      </c>
      <c r="F70" s="12">
        <f>'RAW DATA-Awards'!F27</f>
        <v>0</v>
      </c>
      <c r="G70" s="12">
        <f>'RAW DATA-Awards'!G27</f>
        <v>56</v>
      </c>
      <c r="H70" s="12">
        <f>'RAW DATA-Awards'!H27</f>
        <v>1</v>
      </c>
      <c r="I70" s="12">
        <f>'RAW DATA-Awards'!I27</f>
        <v>0</v>
      </c>
      <c r="J70" s="12">
        <f>'RAW DATA-Awards'!J27</f>
        <v>0</v>
      </c>
      <c r="K70" s="12">
        <f>'RAW DATA-Awards'!K27</f>
        <v>0</v>
      </c>
      <c r="L70" s="12">
        <f>'RAW DATA-Awards'!L27</f>
        <v>0</v>
      </c>
      <c r="M70" s="365">
        <f>'RAW DATA-Awards'!M27</f>
        <v>0</v>
      </c>
      <c r="N70" s="12" t="s">
        <v>321</v>
      </c>
      <c r="O70" s="12"/>
      <c r="P70" s="364">
        <f>'RAW DATA-Awards'!N27</f>
        <v>3</v>
      </c>
      <c r="Q70" s="12">
        <f>'RAW DATA-Awards'!O27</f>
        <v>0</v>
      </c>
      <c r="R70" s="12">
        <f>'RAW DATA-Awards'!P27</f>
        <v>0</v>
      </c>
      <c r="S70" s="12">
        <f>'RAW DATA-Awards'!Q27</f>
        <v>48</v>
      </c>
      <c r="T70" s="12">
        <f>'RAW DATA-Awards'!R27</f>
        <v>3</v>
      </c>
      <c r="U70" s="12">
        <f>'RAW DATA-Awards'!S27</f>
        <v>0</v>
      </c>
      <c r="V70" s="12">
        <f>'RAW DATA-Awards'!T27</f>
        <v>0</v>
      </c>
      <c r="W70" s="12">
        <f>'RAW DATA-Awards'!U27</f>
        <v>0</v>
      </c>
      <c r="X70" s="12">
        <f>'RAW DATA-Awards'!V27</f>
        <v>0</v>
      </c>
      <c r="Y70" s="365">
        <f>'RAW DATA-Awards'!W27</f>
        <v>0</v>
      </c>
      <c r="Z70" s="12" t="s">
        <v>321</v>
      </c>
      <c r="AA70" s="12"/>
      <c r="AB70" s="364">
        <f>'RAW DATA-Awards'!X27</f>
        <v>3</v>
      </c>
      <c r="AC70" s="12">
        <f>'RAW DATA-Awards'!Y27</f>
        <v>0</v>
      </c>
      <c r="AD70" s="12">
        <f>'RAW DATA-Awards'!Z27</f>
        <v>0</v>
      </c>
      <c r="AE70" s="12">
        <f>'RAW DATA-Awards'!AA27</f>
        <v>45</v>
      </c>
      <c r="AF70" s="12">
        <f>'RAW DATA-Awards'!AB27</f>
        <v>6</v>
      </c>
      <c r="AG70" s="12">
        <f>'RAW DATA-Awards'!AC27</f>
        <v>0</v>
      </c>
      <c r="AH70" s="12">
        <f>'RAW DATA-Awards'!AD27</f>
        <v>0</v>
      </c>
      <c r="AI70" s="12">
        <f>'RAW DATA-Awards'!AE27</f>
        <v>0</v>
      </c>
      <c r="AJ70" s="12">
        <f>'RAW DATA-Awards'!AF27</f>
        <v>0</v>
      </c>
      <c r="AK70" s="365">
        <f>'RAW DATA-Awards'!AG27</f>
        <v>0</v>
      </c>
      <c r="AL70" s="12" t="s">
        <v>321</v>
      </c>
      <c r="AM70" s="12"/>
      <c r="AN70" s="364">
        <f>'RAW DATA-Awards'!AH27</f>
        <v>6</v>
      </c>
      <c r="AO70" s="12">
        <f>'RAW DATA-Awards'!AI27</f>
        <v>1</v>
      </c>
      <c r="AP70" s="12">
        <f>'RAW DATA-Awards'!AJ27</f>
        <v>0</v>
      </c>
      <c r="AQ70" s="12">
        <f>'RAW DATA-Awards'!AK27</f>
        <v>51</v>
      </c>
      <c r="AR70" s="12">
        <f>'RAW DATA-Awards'!AL27</f>
        <v>8</v>
      </c>
      <c r="AS70" s="12">
        <f>'RAW DATA-Awards'!AM27</f>
        <v>0</v>
      </c>
      <c r="AT70" s="12">
        <f>'RAW DATA-Awards'!AN27</f>
        <v>0</v>
      </c>
      <c r="AU70" s="12">
        <f>'RAW DATA-Awards'!AO27</f>
        <v>0</v>
      </c>
      <c r="AV70" s="12">
        <f>'RAW DATA-Awards'!AP27</f>
        <v>0</v>
      </c>
      <c r="AW70" s="365">
        <f>'RAW DATA-Awards'!AQ27</f>
        <v>0</v>
      </c>
      <c r="AX70" s="536" t="s">
        <v>321</v>
      </c>
    </row>
    <row r="71" spans="1:50" x14ac:dyDescent="0.25">
      <c r="A71" s="541"/>
      <c r="B71" s="304"/>
      <c r="C71" s="498"/>
      <c r="D71" s="11">
        <f t="shared" ref="D71:M71" si="48">SUM(D68:D70)</f>
        <v>9</v>
      </c>
      <c r="E71" s="11">
        <f t="shared" si="48"/>
        <v>24</v>
      </c>
      <c r="F71" s="11">
        <f t="shared" si="48"/>
        <v>0</v>
      </c>
      <c r="G71" s="11">
        <f t="shared" si="48"/>
        <v>114</v>
      </c>
      <c r="H71" s="11">
        <f t="shared" si="48"/>
        <v>216</v>
      </c>
      <c r="I71" s="11">
        <f t="shared" si="48"/>
        <v>139</v>
      </c>
      <c r="J71" s="11">
        <f t="shared" si="48"/>
        <v>0</v>
      </c>
      <c r="K71" s="11">
        <f t="shared" si="48"/>
        <v>0</v>
      </c>
      <c r="L71" s="11">
        <f t="shared" si="48"/>
        <v>6</v>
      </c>
      <c r="M71" s="367">
        <f t="shared" si="48"/>
        <v>0</v>
      </c>
      <c r="N71" s="12">
        <f>SUM(D71:M71)</f>
        <v>508</v>
      </c>
      <c r="O71" s="12"/>
      <c r="P71" s="366">
        <f t="shared" ref="P71:Y71" si="49">SUM(P68:P70)</f>
        <v>5</v>
      </c>
      <c r="Q71" s="11">
        <f t="shared" si="49"/>
        <v>23</v>
      </c>
      <c r="R71" s="11">
        <f t="shared" si="49"/>
        <v>0</v>
      </c>
      <c r="S71" s="11">
        <f t="shared" si="49"/>
        <v>111</v>
      </c>
      <c r="T71" s="11">
        <f t="shared" si="49"/>
        <v>195</v>
      </c>
      <c r="U71" s="11">
        <f t="shared" si="49"/>
        <v>150</v>
      </c>
      <c r="V71" s="11">
        <f t="shared" si="49"/>
        <v>0</v>
      </c>
      <c r="W71" s="11">
        <f t="shared" si="49"/>
        <v>0</v>
      </c>
      <c r="X71" s="11">
        <f t="shared" si="49"/>
        <v>12</v>
      </c>
      <c r="Y71" s="367">
        <f t="shared" si="49"/>
        <v>0</v>
      </c>
      <c r="Z71" s="12">
        <f>SUM(P71:Y71)</f>
        <v>496</v>
      </c>
      <c r="AA71" s="12"/>
      <c r="AB71" s="366">
        <f t="shared" ref="AB71:AK71" si="50">SUM(AB68:AB70)</f>
        <v>3</v>
      </c>
      <c r="AC71" s="11">
        <f t="shared" si="50"/>
        <v>24</v>
      </c>
      <c r="AD71" s="11">
        <f t="shared" si="50"/>
        <v>0</v>
      </c>
      <c r="AE71" s="11">
        <f t="shared" si="50"/>
        <v>127</v>
      </c>
      <c r="AF71" s="11">
        <f t="shared" si="50"/>
        <v>221</v>
      </c>
      <c r="AG71" s="11">
        <f t="shared" si="50"/>
        <v>178</v>
      </c>
      <c r="AH71" s="11">
        <f t="shared" si="50"/>
        <v>0</v>
      </c>
      <c r="AI71" s="11">
        <f t="shared" si="50"/>
        <v>0</v>
      </c>
      <c r="AJ71" s="11">
        <f t="shared" si="50"/>
        <v>21</v>
      </c>
      <c r="AK71" s="367">
        <f t="shared" si="50"/>
        <v>0</v>
      </c>
      <c r="AL71" s="12">
        <f>SUM(AB71:AK71)</f>
        <v>574</v>
      </c>
      <c r="AM71" s="12"/>
      <c r="AN71" s="366">
        <f t="shared" ref="AN71:AW71" si="51">SUM(AN68:AN70)</f>
        <v>6</v>
      </c>
      <c r="AO71" s="11">
        <f t="shared" si="51"/>
        <v>25</v>
      </c>
      <c r="AP71" s="11">
        <f t="shared" si="51"/>
        <v>0</v>
      </c>
      <c r="AQ71" s="11">
        <f t="shared" si="51"/>
        <v>135</v>
      </c>
      <c r="AR71" s="11">
        <f t="shared" si="51"/>
        <v>223</v>
      </c>
      <c r="AS71" s="11">
        <f t="shared" si="51"/>
        <v>150</v>
      </c>
      <c r="AT71" s="11">
        <f t="shared" si="51"/>
        <v>0</v>
      </c>
      <c r="AU71" s="11">
        <f t="shared" si="51"/>
        <v>0</v>
      </c>
      <c r="AV71" s="11">
        <f t="shared" si="51"/>
        <v>17</v>
      </c>
      <c r="AW71" s="367">
        <f t="shared" si="51"/>
        <v>0</v>
      </c>
      <c r="AX71" s="536">
        <f>SUM(AN71:AW71)</f>
        <v>556</v>
      </c>
    </row>
    <row r="72" spans="1:50" ht="9" customHeight="1" thickBot="1" x14ac:dyDescent="0.3">
      <c r="A72" s="542"/>
      <c r="B72" s="487"/>
      <c r="C72" s="500"/>
      <c r="D72" s="12"/>
      <c r="E72" s="12"/>
      <c r="F72" s="12"/>
      <c r="G72" s="12"/>
      <c r="H72" s="12"/>
      <c r="I72" s="12"/>
      <c r="J72" s="12"/>
      <c r="K72" s="12"/>
      <c r="L72" s="12"/>
      <c r="M72" s="365"/>
      <c r="N72" s="12"/>
      <c r="O72" s="12"/>
      <c r="P72" s="364"/>
      <c r="Q72" s="12"/>
      <c r="R72" s="12"/>
      <c r="S72" s="12"/>
      <c r="T72" s="12"/>
      <c r="U72" s="12"/>
      <c r="V72" s="12"/>
      <c r="W72" s="12"/>
      <c r="X72" s="12"/>
      <c r="Y72" s="365"/>
      <c r="Z72" s="12"/>
      <c r="AA72" s="12"/>
      <c r="AB72" s="364"/>
      <c r="AC72" s="12"/>
      <c r="AD72" s="12"/>
      <c r="AE72" s="12"/>
      <c r="AF72" s="12"/>
      <c r="AG72" s="12"/>
      <c r="AH72" s="12"/>
      <c r="AI72" s="12"/>
      <c r="AJ72" s="12"/>
      <c r="AK72" s="365"/>
      <c r="AL72" s="12"/>
      <c r="AM72" s="12"/>
      <c r="AN72" s="364"/>
      <c r="AO72" s="12"/>
      <c r="AP72" s="12"/>
      <c r="AQ72" s="12"/>
      <c r="AR72" s="12"/>
      <c r="AS72" s="12"/>
      <c r="AT72" s="12"/>
      <c r="AU72" s="12"/>
      <c r="AV72" s="12"/>
      <c r="AW72" s="365"/>
      <c r="AX72" s="536"/>
    </row>
    <row r="73" spans="1:50" x14ac:dyDescent="0.25">
      <c r="A73" s="1059" t="s">
        <v>303</v>
      </c>
      <c r="B73" s="484" t="s">
        <v>48</v>
      </c>
      <c r="C73" s="499" t="s">
        <v>95</v>
      </c>
      <c r="D73" s="364">
        <f>D68*'DATA - Awards Matrices'!$B$15</f>
        <v>0</v>
      </c>
      <c r="E73" s="12">
        <f>E68*'DATA - Awards Matrices'!$C$15</f>
        <v>2800</v>
      </c>
      <c r="F73" s="12">
        <f>F68*'DATA - Awards Matrices'!$D$15</f>
        <v>0</v>
      </c>
      <c r="G73" s="12">
        <f>G68*'DATA - Awards Matrices'!$E$15</f>
        <v>12750</v>
      </c>
      <c r="H73" s="12">
        <f>H68*'DATA - Awards Matrices'!$F$15</f>
        <v>90500</v>
      </c>
      <c r="I73" s="12">
        <f>I68*'DATA - Awards Matrices'!$G$15</f>
        <v>127000</v>
      </c>
      <c r="J73" s="12">
        <f>J68*'DATA - Awards Matrices'!$H$15</f>
        <v>0</v>
      </c>
      <c r="K73" s="12">
        <f>K68*'DATA - Awards Matrices'!$I$15</f>
        <v>0</v>
      </c>
      <c r="L73" s="12">
        <f>L68*'DATA - Awards Matrices'!$J$15</f>
        <v>1500</v>
      </c>
      <c r="M73" s="365">
        <f>M68*'DATA - Awards Matrices'!$K$15</f>
        <v>0</v>
      </c>
      <c r="N73" s="12"/>
      <c r="O73" s="12"/>
      <c r="P73" s="364">
        <f>P68*'DATA - Awards Matrices'!$B$15</f>
        <v>200</v>
      </c>
      <c r="Q73" s="12">
        <f>Q68*'DATA - Awards Matrices'!$C$15</f>
        <v>3800</v>
      </c>
      <c r="R73" s="12">
        <f>R68*'DATA - Awards Matrices'!$D$15</f>
        <v>0</v>
      </c>
      <c r="S73" s="12">
        <f>S68*'DATA - Awards Matrices'!$E$15</f>
        <v>13750</v>
      </c>
      <c r="T73" s="12">
        <f>T68*'DATA - Awards Matrices'!$F$15</f>
        <v>69000</v>
      </c>
      <c r="U73" s="12">
        <f>U68*'DATA - Awards Matrices'!$G$15</f>
        <v>128000</v>
      </c>
      <c r="V73" s="12">
        <f>V68*'DATA - Awards Matrices'!$H$15</f>
        <v>0</v>
      </c>
      <c r="W73" s="12">
        <f>W68*'DATA - Awards Matrices'!$I$15</f>
        <v>0</v>
      </c>
      <c r="X73" s="12">
        <f>X68*'DATA - Awards Matrices'!$J$15</f>
        <v>2750</v>
      </c>
      <c r="Y73" s="365">
        <f>Y68*'DATA - Awards Matrices'!$K$15</f>
        <v>0</v>
      </c>
      <c r="Z73" s="12"/>
      <c r="AA73" s="12"/>
      <c r="AB73" s="364">
        <f>AB68*'DATA - Awards Matrices'!$B$15</f>
        <v>0</v>
      </c>
      <c r="AC73" s="12">
        <f>AC68*'DATA - Awards Matrices'!$C$15</f>
        <v>1800</v>
      </c>
      <c r="AD73" s="12">
        <f>AD68*'DATA - Awards Matrices'!$D$15</f>
        <v>0</v>
      </c>
      <c r="AE73" s="12">
        <f>AE68*'DATA - Awards Matrices'!$E$15</f>
        <v>14000</v>
      </c>
      <c r="AF73" s="12">
        <f>AF68*'DATA - Awards Matrices'!$F$15</f>
        <v>76500</v>
      </c>
      <c r="AG73" s="12">
        <f>AG68*'DATA - Awards Matrices'!$G$15</f>
        <v>131000</v>
      </c>
      <c r="AH73" s="12">
        <f>AH68*'DATA - Awards Matrices'!$H$15</f>
        <v>0</v>
      </c>
      <c r="AI73" s="12">
        <f>AI68*'DATA - Awards Matrices'!$I$15</f>
        <v>0</v>
      </c>
      <c r="AJ73" s="12">
        <f>AJ68*'DATA - Awards Matrices'!$J$15</f>
        <v>5250</v>
      </c>
      <c r="AK73" s="365">
        <f>AK68*'DATA - Awards Matrices'!$K$15</f>
        <v>0</v>
      </c>
      <c r="AL73" s="12"/>
      <c r="AM73" s="12"/>
      <c r="AN73" s="364">
        <f>AN68*'DATA - Awards Matrices'!$B$15</f>
        <v>0</v>
      </c>
      <c r="AO73" s="12">
        <f>AO68*'DATA - Awards Matrices'!$C$15</f>
        <v>3400</v>
      </c>
      <c r="AP73" s="12">
        <f>AP68*'DATA - Awards Matrices'!$D$15</f>
        <v>0</v>
      </c>
      <c r="AQ73" s="12">
        <f>AQ68*'DATA - Awards Matrices'!$E$15</f>
        <v>19500</v>
      </c>
      <c r="AR73" s="12">
        <f>AR68*'DATA - Awards Matrices'!$F$15</f>
        <v>76500</v>
      </c>
      <c r="AS73" s="12">
        <f>AS68*'DATA - Awards Matrices'!$G$15</f>
        <v>109000</v>
      </c>
      <c r="AT73" s="12">
        <f>AT68*'DATA - Awards Matrices'!$H$15</f>
        <v>0</v>
      </c>
      <c r="AU73" s="12">
        <f>AU68*'DATA - Awards Matrices'!$I$15</f>
        <v>0</v>
      </c>
      <c r="AV73" s="12">
        <f>AV68*'DATA - Awards Matrices'!$J$15</f>
        <v>4000</v>
      </c>
      <c r="AW73" s="365">
        <f>AW68*'DATA - Awards Matrices'!$K$15</f>
        <v>0</v>
      </c>
      <c r="AX73" s="536"/>
    </row>
    <row r="74" spans="1:50" x14ac:dyDescent="0.25">
      <c r="A74" s="1059"/>
      <c r="B74" s="484" t="s">
        <v>48</v>
      </c>
      <c r="C74" s="499" t="s">
        <v>94</v>
      </c>
      <c r="D74" s="364">
        <f>D69*'DATA - Awards Matrices'!$B$16</f>
        <v>0</v>
      </c>
      <c r="E74" s="12">
        <f>E69*'DATA - Awards Matrices'!$C$16</f>
        <v>1400</v>
      </c>
      <c r="F74" s="12">
        <f>F69*'DATA - Awards Matrices'!$D$16</f>
        <v>0</v>
      </c>
      <c r="G74" s="12">
        <f>G69*'DATA - Awards Matrices'!$E$16</f>
        <v>1750</v>
      </c>
      <c r="H74" s="12">
        <f>H69*'DATA - Awards Matrices'!$F$16</f>
        <v>17000</v>
      </c>
      <c r="I74" s="12">
        <f>I69*'DATA - Awards Matrices'!$G$16</f>
        <v>12000</v>
      </c>
      <c r="J74" s="12">
        <f>J69*'DATA - Awards Matrices'!$H$16</f>
        <v>0</v>
      </c>
      <c r="K74" s="12">
        <f>K69*'DATA - Awards Matrices'!$I$16</f>
        <v>0</v>
      </c>
      <c r="L74" s="12">
        <f>L69*'DATA - Awards Matrices'!$J$16</f>
        <v>0</v>
      </c>
      <c r="M74" s="365">
        <f>M69*'DATA - Awards Matrices'!$K$16</f>
        <v>0</v>
      </c>
      <c r="N74" s="12"/>
      <c r="O74" s="12"/>
      <c r="P74" s="364">
        <f>P69*'DATA - Awards Matrices'!$B$16</f>
        <v>0</v>
      </c>
      <c r="Q74" s="12">
        <f>Q69*'DATA - Awards Matrices'!$C$16</f>
        <v>800</v>
      </c>
      <c r="R74" s="12">
        <f>R69*'DATA - Awards Matrices'!$D$16</f>
        <v>0</v>
      </c>
      <c r="S74" s="12">
        <f>S69*'DATA - Awards Matrices'!$E$16</f>
        <v>2000</v>
      </c>
      <c r="T74" s="12">
        <f>T69*'DATA - Awards Matrices'!$F$16</f>
        <v>27000</v>
      </c>
      <c r="U74" s="12">
        <f>U69*'DATA - Awards Matrices'!$G$16</f>
        <v>22000</v>
      </c>
      <c r="V74" s="12">
        <f>V69*'DATA - Awards Matrices'!$H$16</f>
        <v>0</v>
      </c>
      <c r="W74" s="12">
        <f>W69*'DATA - Awards Matrices'!$I$16</f>
        <v>0</v>
      </c>
      <c r="X74" s="12">
        <f>X69*'DATA - Awards Matrices'!$J$16</f>
        <v>250</v>
      </c>
      <c r="Y74" s="365">
        <f>Y69*'DATA - Awards Matrices'!$K$16</f>
        <v>0</v>
      </c>
      <c r="Z74" s="12"/>
      <c r="AA74" s="12"/>
      <c r="AB74" s="364">
        <f>AB69*'DATA - Awards Matrices'!$B$16</f>
        <v>0</v>
      </c>
      <c r="AC74" s="12">
        <f>AC69*'DATA - Awards Matrices'!$C$16</f>
        <v>3000</v>
      </c>
      <c r="AD74" s="12">
        <f>AD69*'DATA - Awards Matrices'!$D$16</f>
        <v>0</v>
      </c>
      <c r="AE74" s="12">
        <f>AE69*'DATA - Awards Matrices'!$E$16</f>
        <v>6500</v>
      </c>
      <c r="AF74" s="12">
        <f>AF69*'DATA - Awards Matrices'!$F$16</f>
        <v>31000</v>
      </c>
      <c r="AG74" s="12">
        <f>AG69*'DATA - Awards Matrices'!$G$16</f>
        <v>47000</v>
      </c>
      <c r="AH74" s="12">
        <f>AH69*'DATA - Awards Matrices'!$H$16</f>
        <v>0</v>
      </c>
      <c r="AI74" s="12">
        <f>AI69*'DATA - Awards Matrices'!$I$16</f>
        <v>0</v>
      </c>
      <c r="AJ74" s="12">
        <f>AJ69*'DATA - Awards Matrices'!$J$16</f>
        <v>0</v>
      </c>
      <c r="AK74" s="365">
        <f>AK69*'DATA - Awards Matrices'!$K$16</f>
        <v>0</v>
      </c>
      <c r="AL74" s="12"/>
      <c r="AM74" s="12"/>
      <c r="AN74" s="364">
        <f>AN69*'DATA - Awards Matrices'!$B$16</f>
        <v>0</v>
      </c>
      <c r="AO74" s="12">
        <f>AO69*'DATA - Awards Matrices'!$C$16</f>
        <v>1400</v>
      </c>
      <c r="AP74" s="12">
        <f>AP69*'DATA - Awards Matrices'!$D$16</f>
        <v>0</v>
      </c>
      <c r="AQ74" s="12">
        <f>AQ69*'DATA - Awards Matrices'!$E$16</f>
        <v>1500</v>
      </c>
      <c r="AR74" s="12">
        <f>AR69*'DATA - Awards Matrices'!$F$16</f>
        <v>31000</v>
      </c>
      <c r="AS74" s="12">
        <f>AS69*'DATA - Awards Matrices'!$G$16</f>
        <v>41000</v>
      </c>
      <c r="AT74" s="12">
        <f>AT69*'DATA - Awards Matrices'!$H$16</f>
        <v>0</v>
      </c>
      <c r="AU74" s="12">
        <f>AU69*'DATA - Awards Matrices'!$I$16</f>
        <v>0</v>
      </c>
      <c r="AV74" s="12">
        <f>AV69*'DATA - Awards Matrices'!$J$16</f>
        <v>250</v>
      </c>
      <c r="AW74" s="365">
        <f>AW69*'DATA - Awards Matrices'!$K$16</f>
        <v>0</v>
      </c>
      <c r="AX74" s="536"/>
    </row>
    <row r="75" spans="1:50" ht="15.75" thickBot="1" x14ac:dyDescent="0.3">
      <c r="A75" s="1060"/>
      <c r="B75" s="487" t="s">
        <v>48</v>
      </c>
      <c r="C75" s="500" t="s">
        <v>93</v>
      </c>
      <c r="D75" s="364">
        <f>D70*'DATA - Awards Matrices'!$B$17</f>
        <v>900</v>
      </c>
      <c r="E75" s="12">
        <f>E70*'DATA - Awards Matrices'!$C$17</f>
        <v>600</v>
      </c>
      <c r="F75" s="12">
        <f>F70*'DATA - Awards Matrices'!$D$17</f>
        <v>0</v>
      </c>
      <c r="G75" s="12">
        <f>G70*'DATA - Awards Matrices'!$E$17</f>
        <v>14000</v>
      </c>
      <c r="H75" s="12">
        <f>H70*'DATA - Awards Matrices'!$F$17</f>
        <v>500</v>
      </c>
      <c r="I75" s="12">
        <f>I70*'DATA - Awards Matrices'!$G$17</f>
        <v>0</v>
      </c>
      <c r="J75" s="12">
        <f>J70*'DATA - Awards Matrices'!$H$17</f>
        <v>0</v>
      </c>
      <c r="K75" s="12">
        <f>K70*'DATA - Awards Matrices'!$I$17</f>
        <v>0</v>
      </c>
      <c r="L75" s="12">
        <f>L70*'DATA - Awards Matrices'!$J$17</f>
        <v>0</v>
      </c>
      <c r="M75" s="365">
        <f>M70*'DATA - Awards Matrices'!$K$17</f>
        <v>0</v>
      </c>
      <c r="N75" s="12" t="s">
        <v>322</v>
      </c>
      <c r="O75" s="12"/>
      <c r="P75" s="364">
        <f>P70*'DATA - Awards Matrices'!$B$17</f>
        <v>300</v>
      </c>
      <c r="Q75" s="12">
        <f>Q70*'DATA - Awards Matrices'!$C$17</f>
        <v>0</v>
      </c>
      <c r="R75" s="12">
        <f>R70*'DATA - Awards Matrices'!$D$17</f>
        <v>0</v>
      </c>
      <c r="S75" s="12">
        <f>S70*'DATA - Awards Matrices'!$E$17</f>
        <v>12000</v>
      </c>
      <c r="T75" s="12">
        <f>T70*'DATA - Awards Matrices'!$F$17</f>
        <v>1500</v>
      </c>
      <c r="U75" s="12">
        <f>U70*'DATA - Awards Matrices'!$G$17</f>
        <v>0</v>
      </c>
      <c r="V75" s="12">
        <f>V70*'DATA - Awards Matrices'!$H$17</f>
        <v>0</v>
      </c>
      <c r="W75" s="12">
        <f>W70*'DATA - Awards Matrices'!$I$17</f>
        <v>0</v>
      </c>
      <c r="X75" s="12">
        <f>X70*'DATA - Awards Matrices'!$J$17</f>
        <v>0</v>
      </c>
      <c r="Y75" s="365">
        <f>Y70*'DATA - Awards Matrices'!$K$17</f>
        <v>0</v>
      </c>
      <c r="Z75" s="12" t="s">
        <v>322</v>
      </c>
      <c r="AA75" s="12"/>
      <c r="AB75" s="364">
        <f>AB70*'DATA - Awards Matrices'!$B$17</f>
        <v>300</v>
      </c>
      <c r="AC75" s="12">
        <f>AC70*'DATA - Awards Matrices'!$C$17</f>
        <v>0</v>
      </c>
      <c r="AD75" s="12">
        <f>AD70*'DATA - Awards Matrices'!$D$17</f>
        <v>0</v>
      </c>
      <c r="AE75" s="12">
        <f>AE70*'DATA - Awards Matrices'!$E$17</f>
        <v>11250</v>
      </c>
      <c r="AF75" s="12">
        <f>AF70*'DATA - Awards Matrices'!$F$17</f>
        <v>3000</v>
      </c>
      <c r="AG75" s="12">
        <f>AG70*'DATA - Awards Matrices'!$G$17</f>
        <v>0</v>
      </c>
      <c r="AH75" s="12">
        <f>AH70*'DATA - Awards Matrices'!$H$17</f>
        <v>0</v>
      </c>
      <c r="AI75" s="12">
        <f>AI70*'DATA - Awards Matrices'!$I$17</f>
        <v>0</v>
      </c>
      <c r="AJ75" s="12">
        <f>AJ70*'DATA - Awards Matrices'!$J$17</f>
        <v>0</v>
      </c>
      <c r="AK75" s="365">
        <f>AK70*'DATA - Awards Matrices'!$K$17</f>
        <v>0</v>
      </c>
      <c r="AL75" s="12" t="s">
        <v>322</v>
      </c>
      <c r="AM75" s="12"/>
      <c r="AN75" s="364">
        <f>AN70*'DATA - Awards Matrices'!$B$17</f>
        <v>600</v>
      </c>
      <c r="AO75" s="12">
        <f>AO70*'DATA - Awards Matrices'!$C$17</f>
        <v>200</v>
      </c>
      <c r="AP75" s="12">
        <f>AP70*'DATA - Awards Matrices'!$D$17</f>
        <v>0</v>
      </c>
      <c r="AQ75" s="12">
        <f>AQ70*'DATA - Awards Matrices'!$E$17</f>
        <v>12750</v>
      </c>
      <c r="AR75" s="12">
        <f>AR70*'DATA - Awards Matrices'!$F$17</f>
        <v>4000</v>
      </c>
      <c r="AS75" s="12">
        <f>AS70*'DATA - Awards Matrices'!$G$17</f>
        <v>0</v>
      </c>
      <c r="AT75" s="12">
        <f>AT70*'DATA - Awards Matrices'!$H$17</f>
        <v>0</v>
      </c>
      <c r="AU75" s="12">
        <f>AU70*'DATA - Awards Matrices'!$I$17</f>
        <v>0</v>
      </c>
      <c r="AV75" s="12">
        <f>AV70*'DATA - Awards Matrices'!$J$17</f>
        <v>0</v>
      </c>
      <c r="AW75" s="365">
        <f>AW70*'DATA - Awards Matrices'!$K$17</f>
        <v>0</v>
      </c>
      <c r="AX75" s="12" t="s">
        <v>322</v>
      </c>
    </row>
    <row r="76" spans="1:50" ht="30.75" thickBot="1" x14ac:dyDescent="0.3">
      <c r="A76" s="540" t="s">
        <v>304</v>
      </c>
      <c r="B76" s="487" t="str">
        <f>B70</f>
        <v>WNMU</v>
      </c>
      <c r="C76" s="488"/>
      <c r="D76" s="368">
        <f t="shared" ref="D76:M76" si="52">SUM(D73:D75)</f>
        <v>900</v>
      </c>
      <c r="E76" s="369">
        <f t="shared" si="52"/>
        <v>4800</v>
      </c>
      <c r="F76" s="369">
        <f t="shared" si="52"/>
        <v>0</v>
      </c>
      <c r="G76" s="369">
        <f t="shared" si="52"/>
        <v>28500</v>
      </c>
      <c r="H76" s="369">
        <f t="shared" si="52"/>
        <v>108000</v>
      </c>
      <c r="I76" s="369">
        <f t="shared" si="52"/>
        <v>139000</v>
      </c>
      <c r="J76" s="369">
        <f t="shared" si="52"/>
        <v>0</v>
      </c>
      <c r="K76" s="369">
        <f t="shared" si="52"/>
        <v>0</v>
      </c>
      <c r="L76" s="369">
        <f t="shared" si="52"/>
        <v>1500</v>
      </c>
      <c r="M76" s="370">
        <f t="shared" si="52"/>
        <v>0</v>
      </c>
      <c r="N76" s="489">
        <f>SUM(D76:M76)/'DATA - Awards Matrices'!$L$17</f>
        <v>67.907215091559834</v>
      </c>
      <c r="O76" s="489"/>
      <c r="P76" s="368">
        <f t="shared" ref="P76:Y76" si="53">SUM(P73:P75)</f>
        <v>500</v>
      </c>
      <c r="Q76" s="369">
        <f t="shared" si="53"/>
        <v>4600</v>
      </c>
      <c r="R76" s="369">
        <f t="shared" si="53"/>
        <v>0</v>
      </c>
      <c r="S76" s="369">
        <f t="shared" si="53"/>
        <v>27750</v>
      </c>
      <c r="T76" s="369">
        <f t="shared" si="53"/>
        <v>97500</v>
      </c>
      <c r="U76" s="369">
        <f t="shared" si="53"/>
        <v>150000</v>
      </c>
      <c r="V76" s="369">
        <f t="shared" si="53"/>
        <v>0</v>
      </c>
      <c r="W76" s="369">
        <f t="shared" si="53"/>
        <v>0</v>
      </c>
      <c r="X76" s="369">
        <f t="shared" si="53"/>
        <v>3000</v>
      </c>
      <c r="Y76" s="370">
        <f t="shared" si="53"/>
        <v>0</v>
      </c>
      <c r="Z76" s="489">
        <f>SUM(P76:Y76)/'DATA - Awards Matrices'!$L$17</f>
        <v>68.063351242283261</v>
      </c>
      <c r="AA76" s="489"/>
      <c r="AB76" s="368">
        <f t="shared" ref="AB76:AK76" si="54">SUM(AB73:AB75)</f>
        <v>300</v>
      </c>
      <c r="AC76" s="369">
        <f t="shared" si="54"/>
        <v>4800</v>
      </c>
      <c r="AD76" s="369">
        <f t="shared" si="54"/>
        <v>0</v>
      </c>
      <c r="AE76" s="369">
        <f t="shared" si="54"/>
        <v>31750</v>
      </c>
      <c r="AF76" s="369">
        <f t="shared" si="54"/>
        <v>110500</v>
      </c>
      <c r="AG76" s="369">
        <f t="shared" si="54"/>
        <v>178000</v>
      </c>
      <c r="AH76" s="369">
        <f t="shared" si="54"/>
        <v>0</v>
      </c>
      <c r="AI76" s="369">
        <f t="shared" si="54"/>
        <v>0</v>
      </c>
      <c r="AJ76" s="369">
        <f t="shared" si="54"/>
        <v>5250</v>
      </c>
      <c r="AK76" s="370">
        <f t="shared" si="54"/>
        <v>0</v>
      </c>
      <c r="AL76" s="489">
        <f>SUM(AB76:AK76)/'DATA - Awards Matrices'!$L$17</f>
        <v>79.413248352563429</v>
      </c>
      <c r="AM76" s="489"/>
      <c r="AN76" s="368">
        <f t="shared" ref="AN76:AW76" si="55">SUM(AN73:AN75)</f>
        <v>600</v>
      </c>
      <c r="AO76" s="369">
        <f t="shared" si="55"/>
        <v>5000</v>
      </c>
      <c r="AP76" s="369">
        <f t="shared" si="55"/>
        <v>0</v>
      </c>
      <c r="AQ76" s="369">
        <f t="shared" si="55"/>
        <v>33750</v>
      </c>
      <c r="AR76" s="369">
        <f t="shared" si="55"/>
        <v>111500</v>
      </c>
      <c r="AS76" s="369">
        <f t="shared" si="55"/>
        <v>150000</v>
      </c>
      <c r="AT76" s="369">
        <f t="shared" si="55"/>
        <v>0</v>
      </c>
      <c r="AU76" s="369">
        <f t="shared" si="55"/>
        <v>0</v>
      </c>
      <c r="AV76" s="369">
        <f t="shared" si="55"/>
        <v>4250</v>
      </c>
      <c r="AW76" s="370">
        <f t="shared" si="55"/>
        <v>0</v>
      </c>
      <c r="AX76" s="537">
        <f>SUM(AN76:AW76)/'DATA - Awards Matrices'!$L$17</f>
        <v>73.287907054951916</v>
      </c>
    </row>
    <row r="77" spans="1:50" ht="46.5" customHeight="1" thickBot="1" x14ac:dyDescent="0.3">
      <c r="A77" s="502"/>
      <c r="B77" s="503"/>
      <c r="C77" s="504"/>
      <c r="D77" s="505"/>
      <c r="E77" s="506"/>
      <c r="F77" s="506"/>
      <c r="G77" s="506"/>
      <c r="H77" s="506"/>
      <c r="I77" s="506"/>
      <c r="J77" s="506"/>
      <c r="K77" s="506"/>
      <c r="L77" s="506"/>
      <c r="M77" s="507"/>
      <c r="N77" s="508"/>
      <c r="O77" s="508"/>
      <c r="P77" s="505"/>
      <c r="Q77" s="506"/>
      <c r="R77" s="506"/>
      <c r="S77" s="506"/>
      <c r="T77" s="506"/>
      <c r="U77" s="506"/>
      <c r="V77" s="506"/>
      <c r="W77" s="506"/>
      <c r="X77" s="506"/>
      <c r="Y77" s="507"/>
      <c r="Z77" s="508"/>
      <c r="AA77" s="508"/>
      <c r="AB77" s="505"/>
      <c r="AC77" s="506"/>
      <c r="AD77" s="506"/>
      <c r="AE77" s="506"/>
      <c r="AF77" s="506"/>
      <c r="AG77" s="506"/>
      <c r="AH77" s="506"/>
      <c r="AI77" s="506"/>
      <c r="AJ77" s="506"/>
      <c r="AK77" s="507"/>
      <c r="AL77" s="508"/>
      <c r="AM77" s="508"/>
      <c r="AN77" s="505"/>
      <c r="AO77" s="506"/>
      <c r="AP77" s="506"/>
      <c r="AQ77" s="506"/>
      <c r="AR77" s="506"/>
      <c r="AS77" s="506"/>
      <c r="AT77" s="506"/>
      <c r="AU77" s="506"/>
      <c r="AV77" s="506"/>
      <c r="AW77" s="507"/>
      <c r="AX77" s="538"/>
    </row>
    <row r="78" spans="1:50" ht="15" customHeight="1" x14ac:dyDescent="0.25">
      <c r="A78" s="1058" t="s">
        <v>302</v>
      </c>
      <c r="B78" s="304" t="str">
        <f>'RAW DATA-Awards'!B28</f>
        <v>ENMU-RO</v>
      </c>
      <c r="C78" s="363" t="str">
        <f>'RAW DATA-Awards'!C28</f>
        <v>1</v>
      </c>
      <c r="D78" s="481">
        <f>'RAW DATA-Awards'!D28</f>
        <v>6</v>
      </c>
      <c r="E78" s="482">
        <f>'RAW DATA-Awards'!E28</f>
        <v>25</v>
      </c>
      <c r="F78" s="482">
        <f>'RAW DATA-Awards'!F28</f>
        <v>0</v>
      </c>
      <c r="G78" s="482">
        <f>'RAW DATA-Awards'!G28</f>
        <v>107</v>
      </c>
      <c r="H78" s="482">
        <f>'RAW DATA-Awards'!H28</f>
        <v>0</v>
      </c>
      <c r="I78" s="482">
        <f>'RAW DATA-Awards'!I28</f>
        <v>0</v>
      </c>
      <c r="J78" s="482">
        <f>'RAW DATA-Awards'!J28</f>
        <v>0</v>
      </c>
      <c r="K78" s="482">
        <f>'RAW DATA-Awards'!K28</f>
        <v>0</v>
      </c>
      <c r="L78" s="482">
        <f>'RAW DATA-Awards'!L28</f>
        <v>0</v>
      </c>
      <c r="M78" s="483">
        <f>'RAW DATA-Awards'!M28</f>
        <v>0</v>
      </c>
      <c r="N78" s="482"/>
      <c r="O78" s="482"/>
      <c r="P78" s="481">
        <f>'RAW DATA-Awards'!N28</f>
        <v>6</v>
      </c>
      <c r="Q78" s="482">
        <f>'RAW DATA-Awards'!O28</f>
        <v>30</v>
      </c>
      <c r="R78" s="482">
        <f>'RAW DATA-Awards'!P28</f>
        <v>0</v>
      </c>
      <c r="S78" s="482">
        <f>'RAW DATA-Awards'!Q28</f>
        <v>68</v>
      </c>
      <c r="T78" s="482">
        <f>'RAW DATA-Awards'!R28</f>
        <v>0</v>
      </c>
      <c r="U78" s="482">
        <f>'RAW DATA-Awards'!S28</f>
        <v>0</v>
      </c>
      <c r="V78" s="482">
        <f>'RAW DATA-Awards'!T28</f>
        <v>0</v>
      </c>
      <c r="W78" s="482">
        <f>'RAW DATA-Awards'!U28</f>
        <v>0</v>
      </c>
      <c r="X78" s="482">
        <f>'RAW DATA-Awards'!V28</f>
        <v>0</v>
      </c>
      <c r="Y78" s="483">
        <f>'RAW DATA-Awards'!W28</f>
        <v>0</v>
      </c>
      <c r="Z78" s="482"/>
      <c r="AA78" s="482"/>
      <c r="AB78" s="481">
        <f>'RAW DATA-Awards'!X28</f>
        <v>2</v>
      </c>
      <c r="AC78" s="482">
        <f>'RAW DATA-Awards'!Y28</f>
        <v>23</v>
      </c>
      <c r="AD78" s="482">
        <f>'RAW DATA-Awards'!Z28</f>
        <v>0</v>
      </c>
      <c r="AE78" s="482">
        <f>'RAW DATA-Awards'!AA28</f>
        <v>81</v>
      </c>
      <c r="AF78" s="482">
        <f>'RAW DATA-Awards'!AB28</f>
        <v>0</v>
      </c>
      <c r="AG78" s="482">
        <f>'RAW DATA-Awards'!AC28</f>
        <v>0</v>
      </c>
      <c r="AH78" s="482">
        <f>'RAW DATA-Awards'!AD28</f>
        <v>0</v>
      </c>
      <c r="AI78" s="482">
        <f>'RAW DATA-Awards'!AE28</f>
        <v>0</v>
      </c>
      <c r="AJ78" s="482">
        <f>'RAW DATA-Awards'!AF28</f>
        <v>0</v>
      </c>
      <c r="AK78" s="483">
        <f>'RAW DATA-Awards'!AG28</f>
        <v>0</v>
      </c>
      <c r="AL78" s="482"/>
      <c r="AM78" s="482"/>
      <c r="AN78" s="481">
        <f>'RAW DATA-Awards'!AH28</f>
        <v>4</v>
      </c>
      <c r="AO78" s="482">
        <f>'RAW DATA-Awards'!AI28</f>
        <v>30</v>
      </c>
      <c r="AP78" s="482">
        <f>'RAW DATA-Awards'!AJ28</f>
        <v>0</v>
      </c>
      <c r="AQ78" s="482">
        <f>'RAW DATA-Awards'!AK28</f>
        <v>75</v>
      </c>
      <c r="AR78" s="482">
        <f>'RAW DATA-Awards'!AL28</f>
        <v>0</v>
      </c>
      <c r="AS78" s="482">
        <f>'RAW DATA-Awards'!AM28</f>
        <v>0</v>
      </c>
      <c r="AT78" s="482">
        <f>'RAW DATA-Awards'!AN28</f>
        <v>0</v>
      </c>
      <c r="AU78" s="482">
        <f>'RAW DATA-Awards'!AO28</f>
        <v>0</v>
      </c>
      <c r="AV78" s="482">
        <f>'RAW DATA-Awards'!AP28</f>
        <v>0</v>
      </c>
      <c r="AW78" s="483">
        <f>'RAW DATA-Awards'!AQ28</f>
        <v>0</v>
      </c>
      <c r="AX78" s="535"/>
    </row>
    <row r="79" spans="1:50" x14ac:dyDescent="0.25">
      <c r="A79" s="1059"/>
      <c r="B79" s="484" t="str">
        <f>'RAW DATA-Awards'!B29</f>
        <v>ENMU-RO</v>
      </c>
      <c r="C79" s="485" t="str">
        <f>'RAW DATA-Awards'!C29</f>
        <v>2</v>
      </c>
      <c r="D79" s="364">
        <f>'RAW DATA-Awards'!D29</f>
        <v>6</v>
      </c>
      <c r="E79" s="12">
        <f>'RAW DATA-Awards'!E29</f>
        <v>46</v>
      </c>
      <c r="F79" s="12">
        <f>'RAW DATA-Awards'!F29</f>
        <v>0</v>
      </c>
      <c r="G79" s="12">
        <f>'RAW DATA-Awards'!G29</f>
        <v>91</v>
      </c>
      <c r="H79" s="12">
        <f>'RAW DATA-Awards'!H29</f>
        <v>0</v>
      </c>
      <c r="I79" s="12">
        <f>'RAW DATA-Awards'!I29</f>
        <v>0</v>
      </c>
      <c r="J79" s="12">
        <f>'RAW DATA-Awards'!J29</f>
        <v>0</v>
      </c>
      <c r="K79" s="12">
        <f>'RAW DATA-Awards'!K29</f>
        <v>0</v>
      </c>
      <c r="L79" s="12">
        <f>'RAW DATA-Awards'!L29</f>
        <v>0</v>
      </c>
      <c r="M79" s="365">
        <f>'RAW DATA-Awards'!M29</f>
        <v>0</v>
      </c>
      <c r="N79" s="12"/>
      <c r="O79" s="12"/>
      <c r="P79" s="364">
        <f>'RAW DATA-Awards'!N29</f>
        <v>3</v>
      </c>
      <c r="Q79" s="12">
        <f>'RAW DATA-Awards'!O29</f>
        <v>125</v>
      </c>
      <c r="R79" s="12">
        <f>'RAW DATA-Awards'!P29</f>
        <v>0</v>
      </c>
      <c r="S79" s="12">
        <f>'RAW DATA-Awards'!Q29</f>
        <v>86</v>
      </c>
      <c r="T79" s="12">
        <f>'RAW DATA-Awards'!R29</f>
        <v>0</v>
      </c>
      <c r="U79" s="12">
        <f>'RAW DATA-Awards'!S29</f>
        <v>0</v>
      </c>
      <c r="V79" s="12">
        <f>'RAW DATA-Awards'!T29</f>
        <v>0</v>
      </c>
      <c r="W79" s="12">
        <f>'RAW DATA-Awards'!U29</f>
        <v>0</v>
      </c>
      <c r="X79" s="12">
        <f>'RAW DATA-Awards'!V29</f>
        <v>0</v>
      </c>
      <c r="Y79" s="365">
        <f>'RAW DATA-Awards'!W29</f>
        <v>0</v>
      </c>
      <c r="Z79" s="12"/>
      <c r="AA79" s="12"/>
      <c r="AB79" s="364">
        <f>'RAW DATA-Awards'!X29</f>
        <v>2</v>
      </c>
      <c r="AC79" s="12">
        <f>'RAW DATA-Awards'!Y29</f>
        <v>61</v>
      </c>
      <c r="AD79" s="12">
        <f>'RAW DATA-Awards'!Z29</f>
        <v>0</v>
      </c>
      <c r="AE79" s="12">
        <f>'RAW DATA-Awards'!AA29</f>
        <v>82</v>
      </c>
      <c r="AF79" s="12">
        <f>'RAW DATA-Awards'!AB29</f>
        <v>0</v>
      </c>
      <c r="AG79" s="12">
        <f>'RAW DATA-Awards'!AC29</f>
        <v>0</v>
      </c>
      <c r="AH79" s="12">
        <f>'RAW DATA-Awards'!AD29</f>
        <v>0</v>
      </c>
      <c r="AI79" s="12">
        <f>'RAW DATA-Awards'!AE29</f>
        <v>0</v>
      </c>
      <c r="AJ79" s="12">
        <f>'RAW DATA-Awards'!AF29</f>
        <v>0</v>
      </c>
      <c r="AK79" s="365">
        <f>'RAW DATA-Awards'!AG29</f>
        <v>0</v>
      </c>
      <c r="AL79" s="12"/>
      <c r="AM79" s="12"/>
      <c r="AN79" s="364">
        <f>'RAW DATA-Awards'!AH29</f>
        <v>1</v>
      </c>
      <c r="AO79" s="12">
        <f>'RAW DATA-Awards'!AI29</f>
        <v>40</v>
      </c>
      <c r="AP79" s="12">
        <f>'RAW DATA-Awards'!AJ29</f>
        <v>10</v>
      </c>
      <c r="AQ79" s="12">
        <f>'RAW DATA-Awards'!AK29</f>
        <v>70</v>
      </c>
      <c r="AR79" s="12">
        <f>'RAW DATA-Awards'!AL29</f>
        <v>0</v>
      </c>
      <c r="AS79" s="12">
        <f>'RAW DATA-Awards'!AM29</f>
        <v>0</v>
      </c>
      <c r="AT79" s="12">
        <f>'RAW DATA-Awards'!AN29</f>
        <v>0</v>
      </c>
      <c r="AU79" s="12">
        <f>'RAW DATA-Awards'!AO29</f>
        <v>0</v>
      </c>
      <c r="AV79" s="12">
        <f>'RAW DATA-Awards'!AP29</f>
        <v>0</v>
      </c>
      <c r="AW79" s="365">
        <f>'RAW DATA-Awards'!AQ29</f>
        <v>0</v>
      </c>
      <c r="AX79" s="536"/>
    </row>
    <row r="80" spans="1:50" ht="15.75" thickBot="1" x14ac:dyDescent="0.3">
      <c r="A80" s="1059"/>
      <c r="B80" s="484" t="str">
        <f>'RAW DATA-Awards'!B30</f>
        <v>ENMU-RO</v>
      </c>
      <c r="C80" s="485" t="str">
        <f>'RAW DATA-Awards'!C30</f>
        <v>3</v>
      </c>
      <c r="D80" s="364">
        <f>'RAW DATA-Awards'!D30</f>
        <v>170</v>
      </c>
      <c r="E80" s="12">
        <f>'RAW DATA-Awards'!E30</f>
        <v>49</v>
      </c>
      <c r="F80" s="12">
        <f>'RAW DATA-Awards'!F30</f>
        <v>0</v>
      </c>
      <c r="G80" s="12">
        <f>'RAW DATA-Awards'!G30</f>
        <v>101</v>
      </c>
      <c r="H80" s="12">
        <f>'RAW DATA-Awards'!H30</f>
        <v>0</v>
      </c>
      <c r="I80" s="12">
        <f>'RAW DATA-Awards'!I30</f>
        <v>0</v>
      </c>
      <c r="J80" s="12">
        <f>'RAW DATA-Awards'!J30</f>
        <v>0</v>
      </c>
      <c r="K80" s="12">
        <f>'RAW DATA-Awards'!K30</f>
        <v>0</v>
      </c>
      <c r="L80" s="12">
        <f>'RAW DATA-Awards'!L30</f>
        <v>0</v>
      </c>
      <c r="M80" s="365">
        <f>'RAW DATA-Awards'!M30</f>
        <v>0</v>
      </c>
      <c r="N80" s="12" t="s">
        <v>321</v>
      </c>
      <c r="O80" s="12"/>
      <c r="P80" s="364">
        <f>'RAW DATA-Awards'!N30</f>
        <v>266</v>
      </c>
      <c r="Q80" s="12">
        <f>'RAW DATA-Awards'!O30</f>
        <v>38</v>
      </c>
      <c r="R80" s="12">
        <f>'RAW DATA-Awards'!P30</f>
        <v>0</v>
      </c>
      <c r="S80" s="12">
        <f>'RAW DATA-Awards'!Q30</f>
        <v>112</v>
      </c>
      <c r="T80" s="12">
        <f>'RAW DATA-Awards'!R30</f>
        <v>0</v>
      </c>
      <c r="U80" s="12">
        <f>'RAW DATA-Awards'!S30</f>
        <v>0</v>
      </c>
      <c r="V80" s="12">
        <f>'RAW DATA-Awards'!T30</f>
        <v>0</v>
      </c>
      <c r="W80" s="12">
        <f>'RAW DATA-Awards'!U30</f>
        <v>0</v>
      </c>
      <c r="X80" s="12">
        <f>'RAW DATA-Awards'!V30</f>
        <v>0</v>
      </c>
      <c r="Y80" s="365">
        <f>'RAW DATA-Awards'!W30</f>
        <v>0</v>
      </c>
      <c r="Z80" s="12" t="s">
        <v>321</v>
      </c>
      <c r="AA80" s="12"/>
      <c r="AB80" s="364">
        <f>'RAW DATA-Awards'!X30</f>
        <v>147</v>
      </c>
      <c r="AC80" s="12">
        <f>'RAW DATA-Awards'!Y30</f>
        <v>41</v>
      </c>
      <c r="AD80" s="12">
        <f>'RAW DATA-Awards'!Z30</f>
        <v>0</v>
      </c>
      <c r="AE80" s="12">
        <f>'RAW DATA-Awards'!AA30</f>
        <v>89</v>
      </c>
      <c r="AF80" s="12">
        <f>'RAW DATA-Awards'!AB30</f>
        <v>0</v>
      </c>
      <c r="AG80" s="12">
        <f>'RAW DATA-Awards'!AC30</f>
        <v>0</v>
      </c>
      <c r="AH80" s="12">
        <f>'RAW DATA-Awards'!AD30</f>
        <v>0</v>
      </c>
      <c r="AI80" s="12">
        <f>'RAW DATA-Awards'!AE30</f>
        <v>0</v>
      </c>
      <c r="AJ80" s="12">
        <f>'RAW DATA-Awards'!AF30</f>
        <v>0</v>
      </c>
      <c r="AK80" s="365">
        <f>'RAW DATA-Awards'!AG30</f>
        <v>0</v>
      </c>
      <c r="AL80" s="12" t="s">
        <v>321</v>
      </c>
      <c r="AM80" s="12"/>
      <c r="AN80" s="364">
        <f>'RAW DATA-Awards'!AH30</f>
        <v>129</v>
      </c>
      <c r="AO80" s="12">
        <f>'RAW DATA-Awards'!AI30</f>
        <v>55</v>
      </c>
      <c r="AP80" s="12">
        <f>'RAW DATA-Awards'!AJ30</f>
        <v>0</v>
      </c>
      <c r="AQ80" s="12">
        <f>'RAW DATA-Awards'!AK30</f>
        <v>85</v>
      </c>
      <c r="AR80" s="12">
        <f>'RAW DATA-Awards'!AL30</f>
        <v>0</v>
      </c>
      <c r="AS80" s="12">
        <f>'RAW DATA-Awards'!AM30</f>
        <v>0</v>
      </c>
      <c r="AT80" s="12">
        <f>'RAW DATA-Awards'!AN30</f>
        <v>0</v>
      </c>
      <c r="AU80" s="12">
        <f>'RAW DATA-Awards'!AO30</f>
        <v>0</v>
      </c>
      <c r="AV80" s="12">
        <f>'RAW DATA-Awards'!AP30</f>
        <v>0</v>
      </c>
      <c r="AW80" s="365">
        <f>'RAW DATA-Awards'!AQ30</f>
        <v>0</v>
      </c>
      <c r="AX80" s="536" t="s">
        <v>321</v>
      </c>
    </row>
    <row r="81" spans="1:50" x14ac:dyDescent="0.25">
      <c r="A81" s="541"/>
      <c r="B81" s="304"/>
      <c r="C81" s="498"/>
      <c r="D81" s="11">
        <f t="shared" ref="D81:M81" si="56">SUM(D78:D80)</f>
        <v>182</v>
      </c>
      <c r="E81" s="11">
        <f t="shared" si="56"/>
        <v>120</v>
      </c>
      <c r="F81" s="11">
        <f t="shared" si="56"/>
        <v>0</v>
      </c>
      <c r="G81" s="11">
        <f t="shared" si="56"/>
        <v>299</v>
      </c>
      <c r="H81" s="11">
        <f t="shared" si="56"/>
        <v>0</v>
      </c>
      <c r="I81" s="11">
        <f t="shared" si="56"/>
        <v>0</v>
      </c>
      <c r="J81" s="11">
        <f t="shared" si="56"/>
        <v>0</v>
      </c>
      <c r="K81" s="11">
        <f t="shared" si="56"/>
        <v>0</v>
      </c>
      <c r="L81" s="11">
        <f t="shared" si="56"/>
        <v>0</v>
      </c>
      <c r="M81" s="367">
        <f t="shared" si="56"/>
        <v>0</v>
      </c>
      <c r="N81" s="12">
        <f>SUM(D81:M81)</f>
        <v>601</v>
      </c>
      <c r="O81" s="12"/>
      <c r="P81" s="366">
        <f t="shared" ref="P81:Y81" si="57">SUM(P78:P80)</f>
        <v>275</v>
      </c>
      <c r="Q81" s="11">
        <f t="shared" si="57"/>
        <v>193</v>
      </c>
      <c r="R81" s="11">
        <f t="shared" si="57"/>
        <v>0</v>
      </c>
      <c r="S81" s="11">
        <f t="shared" si="57"/>
        <v>266</v>
      </c>
      <c r="T81" s="11">
        <f t="shared" si="57"/>
        <v>0</v>
      </c>
      <c r="U81" s="11">
        <f t="shared" si="57"/>
        <v>0</v>
      </c>
      <c r="V81" s="11">
        <f t="shared" si="57"/>
        <v>0</v>
      </c>
      <c r="W81" s="11">
        <f t="shared" si="57"/>
        <v>0</v>
      </c>
      <c r="X81" s="11">
        <f t="shared" si="57"/>
        <v>0</v>
      </c>
      <c r="Y81" s="367">
        <f t="shared" si="57"/>
        <v>0</v>
      </c>
      <c r="Z81" s="12">
        <f>SUM(P81:Y81)</f>
        <v>734</v>
      </c>
      <c r="AA81" s="12"/>
      <c r="AB81" s="366">
        <f t="shared" ref="AB81:AK81" si="58">SUM(AB78:AB80)</f>
        <v>151</v>
      </c>
      <c r="AC81" s="11">
        <f t="shared" si="58"/>
        <v>125</v>
      </c>
      <c r="AD81" s="11">
        <f t="shared" si="58"/>
        <v>0</v>
      </c>
      <c r="AE81" s="11">
        <f t="shared" si="58"/>
        <v>252</v>
      </c>
      <c r="AF81" s="11">
        <f t="shared" si="58"/>
        <v>0</v>
      </c>
      <c r="AG81" s="11">
        <f t="shared" si="58"/>
        <v>0</v>
      </c>
      <c r="AH81" s="11">
        <f t="shared" si="58"/>
        <v>0</v>
      </c>
      <c r="AI81" s="11">
        <f t="shared" si="58"/>
        <v>0</v>
      </c>
      <c r="AJ81" s="11">
        <f t="shared" si="58"/>
        <v>0</v>
      </c>
      <c r="AK81" s="367">
        <f t="shared" si="58"/>
        <v>0</v>
      </c>
      <c r="AL81" s="12">
        <f>SUM(AB81:AK81)</f>
        <v>528</v>
      </c>
      <c r="AM81" s="12"/>
      <c r="AN81" s="366">
        <f t="shared" ref="AN81:AW81" si="59">SUM(AN78:AN80)</f>
        <v>134</v>
      </c>
      <c r="AO81" s="11">
        <f t="shared" si="59"/>
        <v>125</v>
      </c>
      <c r="AP81" s="11">
        <f t="shared" si="59"/>
        <v>10</v>
      </c>
      <c r="AQ81" s="11">
        <f t="shared" si="59"/>
        <v>230</v>
      </c>
      <c r="AR81" s="11">
        <f t="shared" si="59"/>
        <v>0</v>
      </c>
      <c r="AS81" s="11">
        <f t="shared" si="59"/>
        <v>0</v>
      </c>
      <c r="AT81" s="11">
        <f t="shared" si="59"/>
        <v>0</v>
      </c>
      <c r="AU81" s="11">
        <f t="shared" si="59"/>
        <v>0</v>
      </c>
      <c r="AV81" s="11">
        <f t="shared" si="59"/>
        <v>0</v>
      </c>
      <c r="AW81" s="367">
        <f t="shared" si="59"/>
        <v>0</v>
      </c>
      <c r="AX81" s="536">
        <f>SUM(AN81:AW81)</f>
        <v>499</v>
      </c>
    </row>
    <row r="82" spans="1:50" ht="10.5" customHeight="1" thickBot="1" x14ac:dyDescent="0.3">
      <c r="A82" s="542"/>
      <c r="B82" s="487"/>
      <c r="C82" s="500"/>
      <c r="D82" s="12"/>
      <c r="E82" s="12"/>
      <c r="F82" s="12"/>
      <c r="G82" s="12"/>
      <c r="H82" s="12"/>
      <c r="I82" s="12"/>
      <c r="J82" s="12"/>
      <c r="K82" s="12"/>
      <c r="L82" s="12"/>
      <c r="M82" s="365"/>
      <c r="N82" s="12"/>
      <c r="O82" s="12"/>
      <c r="P82" s="364"/>
      <c r="Q82" s="12"/>
      <c r="R82" s="12"/>
      <c r="S82" s="12"/>
      <c r="T82" s="12"/>
      <c r="U82" s="12"/>
      <c r="V82" s="12"/>
      <c r="W82" s="12"/>
      <c r="X82" s="12"/>
      <c r="Y82" s="365"/>
      <c r="Z82" s="12"/>
      <c r="AA82" s="12"/>
      <c r="AB82" s="364"/>
      <c r="AC82" s="12"/>
      <c r="AD82" s="12"/>
      <c r="AE82" s="12"/>
      <c r="AF82" s="12"/>
      <c r="AG82" s="12"/>
      <c r="AH82" s="12"/>
      <c r="AI82" s="12"/>
      <c r="AJ82" s="12"/>
      <c r="AK82" s="365"/>
      <c r="AL82" s="12"/>
      <c r="AM82" s="12"/>
      <c r="AN82" s="364"/>
      <c r="AO82" s="12"/>
      <c r="AP82" s="12"/>
      <c r="AQ82" s="12"/>
      <c r="AR82" s="12"/>
      <c r="AS82" s="12"/>
      <c r="AT82" s="12"/>
      <c r="AU82" s="12"/>
      <c r="AV82" s="12"/>
      <c r="AW82" s="365"/>
      <c r="AX82" s="536"/>
    </row>
    <row r="83" spans="1:50" x14ac:dyDescent="0.25">
      <c r="A83" s="1059" t="s">
        <v>303</v>
      </c>
      <c r="B83" s="512" t="s">
        <v>50</v>
      </c>
      <c r="C83" s="498" t="s">
        <v>95</v>
      </c>
      <c r="D83" s="364">
        <f>D78*'DATA - Awards Matrices'!$B$15</f>
        <v>600</v>
      </c>
      <c r="E83" s="12">
        <f>E78*'DATA - Awards Matrices'!$C$15</f>
        <v>5000</v>
      </c>
      <c r="F83" s="12">
        <f>F78*'DATA - Awards Matrices'!$D$15</f>
        <v>0</v>
      </c>
      <c r="G83" s="12">
        <f>G78*'DATA - Awards Matrices'!$E$15</f>
        <v>26750</v>
      </c>
      <c r="H83" s="12">
        <f>H78*'DATA - Awards Matrices'!$F$15</f>
        <v>0</v>
      </c>
      <c r="I83" s="12">
        <f>I78*'DATA - Awards Matrices'!$G$15</f>
        <v>0</v>
      </c>
      <c r="J83" s="12">
        <f>J78*'DATA - Awards Matrices'!$H$15</f>
        <v>0</v>
      </c>
      <c r="K83" s="12">
        <f>K78*'DATA - Awards Matrices'!$I$15</f>
        <v>0</v>
      </c>
      <c r="L83" s="12">
        <f>L78*'DATA - Awards Matrices'!$J$15</f>
        <v>0</v>
      </c>
      <c r="M83" s="365">
        <f>M78*'DATA - Awards Matrices'!$K$15</f>
        <v>0</v>
      </c>
      <c r="N83" s="12"/>
      <c r="O83" s="12"/>
      <c r="P83" s="364">
        <f>P78*'DATA - Awards Matrices'!$B$15</f>
        <v>600</v>
      </c>
      <c r="Q83" s="12">
        <f>Q78*'DATA - Awards Matrices'!$C$15</f>
        <v>6000</v>
      </c>
      <c r="R83" s="12">
        <f>R78*'DATA - Awards Matrices'!$D$15</f>
        <v>0</v>
      </c>
      <c r="S83" s="12">
        <f>S78*'DATA - Awards Matrices'!$E$15</f>
        <v>17000</v>
      </c>
      <c r="T83" s="12">
        <f>T78*'DATA - Awards Matrices'!$F$15</f>
        <v>0</v>
      </c>
      <c r="U83" s="12">
        <f>U78*'DATA - Awards Matrices'!$G$15</f>
        <v>0</v>
      </c>
      <c r="V83" s="12">
        <f>V78*'DATA - Awards Matrices'!$H$15</f>
        <v>0</v>
      </c>
      <c r="W83" s="12">
        <f>W78*'DATA - Awards Matrices'!$I$15</f>
        <v>0</v>
      </c>
      <c r="X83" s="12">
        <f>X78*'DATA - Awards Matrices'!$J$15</f>
        <v>0</v>
      </c>
      <c r="Y83" s="365">
        <f>Y78*'DATA - Awards Matrices'!$K$15</f>
        <v>0</v>
      </c>
      <c r="Z83" s="12"/>
      <c r="AA83" s="12"/>
      <c r="AB83" s="364">
        <f>AB78*'DATA - Awards Matrices'!$B$15</f>
        <v>200</v>
      </c>
      <c r="AC83" s="12">
        <f>AC78*'DATA - Awards Matrices'!$C$15</f>
        <v>4600</v>
      </c>
      <c r="AD83" s="12">
        <f>AD78*'DATA - Awards Matrices'!$D$15</f>
        <v>0</v>
      </c>
      <c r="AE83" s="12">
        <f>AE78*'DATA - Awards Matrices'!$E$15</f>
        <v>20250</v>
      </c>
      <c r="AF83" s="12">
        <f>AF78*'DATA - Awards Matrices'!$F$15</f>
        <v>0</v>
      </c>
      <c r="AG83" s="12">
        <f>AG78*'DATA - Awards Matrices'!$G$15</f>
        <v>0</v>
      </c>
      <c r="AH83" s="12">
        <f>AH78*'DATA - Awards Matrices'!$H$15</f>
        <v>0</v>
      </c>
      <c r="AI83" s="12">
        <f>AI78*'DATA - Awards Matrices'!$I$15</f>
        <v>0</v>
      </c>
      <c r="AJ83" s="12">
        <f>AJ78*'DATA - Awards Matrices'!$J$15</f>
        <v>0</v>
      </c>
      <c r="AK83" s="365">
        <f>AK78*'DATA - Awards Matrices'!$K$15</f>
        <v>0</v>
      </c>
      <c r="AL83" s="12"/>
      <c r="AM83" s="12"/>
      <c r="AN83" s="364">
        <f>AN78*'DATA - Awards Matrices'!$B$15</f>
        <v>400</v>
      </c>
      <c r="AO83" s="12">
        <f>AO78*'DATA - Awards Matrices'!$C$15</f>
        <v>6000</v>
      </c>
      <c r="AP83" s="12">
        <f>AP78*'DATA - Awards Matrices'!$D$15</f>
        <v>0</v>
      </c>
      <c r="AQ83" s="12">
        <f>AQ78*'DATA - Awards Matrices'!$E$15</f>
        <v>18750</v>
      </c>
      <c r="AR83" s="12">
        <f>AR78*'DATA - Awards Matrices'!$F$15</f>
        <v>0</v>
      </c>
      <c r="AS83" s="12">
        <f>AS78*'DATA - Awards Matrices'!$G$15</f>
        <v>0</v>
      </c>
      <c r="AT83" s="12">
        <f>AT78*'DATA - Awards Matrices'!$H$15</f>
        <v>0</v>
      </c>
      <c r="AU83" s="12">
        <f>AU78*'DATA - Awards Matrices'!$I$15</f>
        <v>0</v>
      </c>
      <c r="AV83" s="12">
        <f>AV78*'DATA - Awards Matrices'!$J$15</f>
        <v>0</v>
      </c>
      <c r="AW83" s="365">
        <f>AW78*'DATA - Awards Matrices'!$K$15</f>
        <v>0</v>
      </c>
      <c r="AX83" s="536"/>
    </row>
    <row r="84" spans="1:50" x14ac:dyDescent="0.25">
      <c r="A84" s="1059"/>
      <c r="B84" s="513" t="s">
        <v>50</v>
      </c>
      <c r="C84" s="499" t="s">
        <v>94</v>
      </c>
      <c r="D84" s="364">
        <f>D79*'DATA - Awards Matrices'!$B$16</f>
        <v>600</v>
      </c>
      <c r="E84" s="12">
        <f>E79*'DATA - Awards Matrices'!$C$16</f>
        <v>9200</v>
      </c>
      <c r="F84" s="12">
        <f>F79*'DATA - Awards Matrices'!$D$16</f>
        <v>0</v>
      </c>
      <c r="G84" s="12">
        <f>G79*'DATA - Awards Matrices'!$E$16</f>
        <v>22750</v>
      </c>
      <c r="H84" s="12">
        <f>H79*'DATA - Awards Matrices'!$F$16</f>
        <v>0</v>
      </c>
      <c r="I84" s="12">
        <f>I79*'DATA - Awards Matrices'!$G$16</f>
        <v>0</v>
      </c>
      <c r="J84" s="12">
        <f>J79*'DATA - Awards Matrices'!$H$16</f>
        <v>0</v>
      </c>
      <c r="K84" s="12">
        <f>K79*'DATA - Awards Matrices'!$I$16</f>
        <v>0</v>
      </c>
      <c r="L84" s="12">
        <f>L79*'DATA - Awards Matrices'!$J$16</f>
        <v>0</v>
      </c>
      <c r="M84" s="365">
        <f>M79*'DATA - Awards Matrices'!$K$16</f>
        <v>0</v>
      </c>
      <c r="N84" s="12"/>
      <c r="O84" s="12"/>
      <c r="P84" s="364">
        <f>P79*'DATA - Awards Matrices'!$B$16</f>
        <v>300</v>
      </c>
      <c r="Q84" s="12">
        <f>Q79*'DATA - Awards Matrices'!$C$16</f>
        <v>25000</v>
      </c>
      <c r="R84" s="12">
        <f>R79*'DATA - Awards Matrices'!$D$16</f>
        <v>0</v>
      </c>
      <c r="S84" s="12">
        <f>S79*'DATA - Awards Matrices'!$E$16</f>
        <v>21500</v>
      </c>
      <c r="T84" s="12">
        <f>T79*'DATA - Awards Matrices'!$F$16</f>
        <v>0</v>
      </c>
      <c r="U84" s="12">
        <f>U79*'DATA - Awards Matrices'!$G$16</f>
        <v>0</v>
      </c>
      <c r="V84" s="12">
        <f>V79*'DATA - Awards Matrices'!$H$16</f>
        <v>0</v>
      </c>
      <c r="W84" s="12">
        <f>W79*'DATA - Awards Matrices'!$I$16</f>
        <v>0</v>
      </c>
      <c r="X84" s="12">
        <f>X79*'DATA - Awards Matrices'!$J$16</f>
        <v>0</v>
      </c>
      <c r="Y84" s="365">
        <f>Y79*'DATA - Awards Matrices'!$K$16</f>
        <v>0</v>
      </c>
      <c r="Z84" s="12"/>
      <c r="AA84" s="12"/>
      <c r="AB84" s="364">
        <f>AB79*'DATA - Awards Matrices'!$B$16</f>
        <v>200</v>
      </c>
      <c r="AC84" s="12">
        <f>AC79*'DATA - Awards Matrices'!$C$16</f>
        <v>12200</v>
      </c>
      <c r="AD84" s="12">
        <f>AD79*'DATA - Awards Matrices'!$D$16</f>
        <v>0</v>
      </c>
      <c r="AE84" s="12">
        <f>AE79*'DATA - Awards Matrices'!$E$16</f>
        <v>20500</v>
      </c>
      <c r="AF84" s="12">
        <f>AF79*'DATA - Awards Matrices'!$F$16</f>
        <v>0</v>
      </c>
      <c r="AG84" s="12">
        <f>AG79*'DATA - Awards Matrices'!$G$16</f>
        <v>0</v>
      </c>
      <c r="AH84" s="12">
        <f>AH79*'DATA - Awards Matrices'!$H$16</f>
        <v>0</v>
      </c>
      <c r="AI84" s="12">
        <f>AI79*'DATA - Awards Matrices'!$I$16</f>
        <v>0</v>
      </c>
      <c r="AJ84" s="12">
        <f>AJ79*'DATA - Awards Matrices'!$J$16</f>
        <v>0</v>
      </c>
      <c r="AK84" s="365">
        <f>AK79*'DATA - Awards Matrices'!$K$16</f>
        <v>0</v>
      </c>
      <c r="AL84" s="12"/>
      <c r="AM84" s="12"/>
      <c r="AN84" s="364">
        <f>AN79*'DATA - Awards Matrices'!$B$16</f>
        <v>100</v>
      </c>
      <c r="AO84" s="12">
        <f>AO79*'DATA - Awards Matrices'!$C$16</f>
        <v>8000</v>
      </c>
      <c r="AP84" s="12">
        <f>AP79*'DATA - Awards Matrices'!$D$16</f>
        <v>2000</v>
      </c>
      <c r="AQ84" s="12">
        <f>AQ79*'DATA - Awards Matrices'!$E$16</f>
        <v>17500</v>
      </c>
      <c r="AR84" s="12">
        <f>AR79*'DATA - Awards Matrices'!$F$16</f>
        <v>0</v>
      </c>
      <c r="AS84" s="12">
        <f>AS79*'DATA - Awards Matrices'!$G$16</f>
        <v>0</v>
      </c>
      <c r="AT84" s="12">
        <f>AT79*'DATA - Awards Matrices'!$H$16</f>
        <v>0</v>
      </c>
      <c r="AU84" s="12">
        <f>AU79*'DATA - Awards Matrices'!$I$16</f>
        <v>0</v>
      </c>
      <c r="AV84" s="12">
        <f>AV79*'DATA - Awards Matrices'!$J$16</f>
        <v>0</v>
      </c>
      <c r="AW84" s="365">
        <f>AW79*'DATA - Awards Matrices'!$K$16</f>
        <v>0</v>
      </c>
      <c r="AX84" s="536"/>
    </row>
    <row r="85" spans="1:50" ht="15.75" thickBot="1" x14ac:dyDescent="0.3">
      <c r="A85" s="1060"/>
      <c r="B85" s="514" t="s">
        <v>50</v>
      </c>
      <c r="C85" s="500" t="s">
        <v>93</v>
      </c>
      <c r="D85" s="364">
        <f>D80*'DATA - Awards Matrices'!$B$17</f>
        <v>17000</v>
      </c>
      <c r="E85" s="12">
        <f>E80*'DATA - Awards Matrices'!$C$17</f>
        <v>9800</v>
      </c>
      <c r="F85" s="12">
        <f>F80*'DATA - Awards Matrices'!$D$17</f>
        <v>0</v>
      </c>
      <c r="G85" s="12">
        <f>G80*'DATA - Awards Matrices'!$E$17</f>
        <v>25250</v>
      </c>
      <c r="H85" s="12">
        <f>H80*'DATA - Awards Matrices'!$F$17</f>
        <v>0</v>
      </c>
      <c r="I85" s="12">
        <f>I80*'DATA - Awards Matrices'!$G$17</f>
        <v>0</v>
      </c>
      <c r="J85" s="12">
        <f>J80*'DATA - Awards Matrices'!$H$17</f>
        <v>0</v>
      </c>
      <c r="K85" s="12">
        <f>K80*'DATA - Awards Matrices'!$I$17</f>
        <v>0</v>
      </c>
      <c r="L85" s="12">
        <f>L80*'DATA - Awards Matrices'!$J$17</f>
        <v>0</v>
      </c>
      <c r="M85" s="365">
        <f>M80*'DATA - Awards Matrices'!$K$17</f>
        <v>0</v>
      </c>
      <c r="N85" s="12" t="s">
        <v>322</v>
      </c>
      <c r="O85" s="12"/>
      <c r="P85" s="364">
        <f>P80*'DATA - Awards Matrices'!$B$17</f>
        <v>26600</v>
      </c>
      <c r="Q85" s="12">
        <f>Q80*'DATA - Awards Matrices'!$C$17</f>
        <v>7600</v>
      </c>
      <c r="R85" s="12">
        <f>R80*'DATA - Awards Matrices'!$D$17</f>
        <v>0</v>
      </c>
      <c r="S85" s="12">
        <f>S80*'DATA - Awards Matrices'!$E$17</f>
        <v>28000</v>
      </c>
      <c r="T85" s="12">
        <f>T80*'DATA - Awards Matrices'!$F$17</f>
        <v>0</v>
      </c>
      <c r="U85" s="12">
        <f>U80*'DATA - Awards Matrices'!$G$17</f>
        <v>0</v>
      </c>
      <c r="V85" s="12">
        <f>V80*'DATA - Awards Matrices'!$H$17</f>
        <v>0</v>
      </c>
      <c r="W85" s="12">
        <f>W80*'DATA - Awards Matrices'!$I$17</f>
        <v>0</v>
      </c>
      <c r="X85" s="12">
        <f>X80*'DATA - Awards Matrices'!$J$17</f>
        <v>0</v>
      </c>
      <c r="Y85" s="365">
        <f>Y80*'DATA - Awards Matrices'!$K$17</f>
        <v>0</v>
      </c>
      <c r="Z85" s="12" t="s">
        <v>322</v>
      </c>
      <c r="AA85" s="12"/>
      <c r="AB85" s="364">
        <f>AB80*'DATA - Awards Matrices'!$B$17</f>
        <v>14700</v>
      </c>
      <c r="AC85" s="12">
        <f>AC80*'DATA - Awards Matrices'!$C$17</f>
        <v>8200</v>
      </c>
      <c r="AD85" s="12">
        <f>AD80*'DATA - Awards Matrices'!$D$17</f>
        <v>0</v>
      </c>
      <c r="AE85" s="12">
        <f>AE80*'DATA - Awards Matrices'!$E$17</f>
        <v>22250</v>
      </c>
      <c r="AF85" s="12">
        <f>AF80*'DATA - Awards Matrices'!$F$17</f>
        <v>0</v>
      </c>
      <c r="AG85" s="12">
        <f>AG80*'DATA - Awards Matrices'!$G$17</f>
        <v>0</v>
      </c>
      <c r="AH85" s="12">
        <f>AH80*'DATA - Awards Matrices'!$H$17</f>
        <v>0</v>
      </c>
      <c r="AI85" s="12">
        <f>AI80*'DATA - Awards Matrices'!$I$17</f>
        <v>0</v>
      </c>
      <c r="AJ85" s="12">
        <f>AJ80*'DATA - Awards Matrices'!$J$17</f>
        <v>0</v>
      </c>
      <c r="AK85" s="365">
        <f>AK80*'DATA - Awards Matrices'!$K$17</f>
        <v>0</v>
      </c>
      <c r="AL85" s="12" t="s">
        <v>322</v>
      </c>
      <c r="AM85" s="12"/>
      <c r="AN85" s="364">
        <f>AN80*'DATA - Awards Matrices'!$B$17</f>
        <v>12900</v>
      </c>
      <c r="AO85" s="12">
        <f>AO80*'DATA - Awards Matrices'!$C$17</f>
        <v>11000</v>
      </c>
      <c r="AP85" s="12">
        <f>AP80*'DATA - Awards Matrices'!$D$17</f>
        <v>0</v>
      </c>
      <c r="AQ85" s="12">
        <f>AQ80*'DATA - Awards Matrices'!$E$17</f>
        <v>21250</v>
      </c>
      <c r="AR85" s="12">
        <f>AR80*'DATA - Awards Matrices'!$F$17</f>
        <v>0</v>
      </c>
      <c r="AS85" s="12">
        <f>AS80*'DATA - Awards Matrices'!$G$17</f>
        <v>0</v>
      </c>
      <c r="AT85" s="12">
        <f>AT80*'DATA - Awards Matrices'!$H$17</f>
        <v>0</v>
      </c>
      <c r="AU85" s="12">
        <f>AU80*'DATA - Awards Matrices'!$I$17</f>
        <v>0</v>
      </c>
      <c r="AV85" s="12">
        <f>AV80*'DATA - Awards Matrices'!$J$17</f>
        <v>0</v>
      </c>
      <c r="AW85" s="365">
        <f>AW80*'DATA - Awards Matrices'!$K$17</f>
        <v>0</v>
      </c>
      <c r="AX85" s="12" t="s">
        <v>322</v>
      </c>
    </row>
    <row r="86" spans="1:50" ht="30.75" thickBot="1" x14ac:dyDescent="0.3">
      <c r="A86" s="480" t="s">
        <v>304</v>
      </c>
      <c r="B86" s="487" t="str">
        <f>B80</f>
        <v>ENMU-RO</v>
      </c>
      <c r="C86" s="488"/>
      <c r="D86" s="368">
        <f t="shared" ref="D86:M86" si="60">SUM(D83:D85)</f>
        <v>18200</v>
      </c>
      <c r="E86" s="369">
        <f t="shared" si="60"/>
        <v>24000</v>
      </c>
      <c r="F86" s="369">
        <f t="shared" si="60"/>
        <v>0</v>
      </c>
      <c r="G86" s="369">
        <f t="shared" si="60"/>
        <v>74750</v>
      </c>
      <c r="H86" s="369">
        <f t="shared" si="60"/>
        <v>0</v>
      </c>
      <c r="I86" s="369">
        <f t="shared" si="60"/>
        <v>0</v>
      </c>
      <c r="J86" s="369">
        <f t="shared" si="60"/>
        <v>0</v>
      </c>
      <c r="K86" s="369">
        <f t="shared" si="60"/>
        <v>0</v>
      </c>
      <c r="L86" s="369">
        <f t="shared" si="60"/>
        <v>0</v>
      </c>
      <c r="M86" s="370">
        <f t="shared" si="60"/>
        <v>0</v>
      </c>
      <c r="N86" s="489">
        <f>SUM(D86:M86)/'DATA - Awards Matrices'!$L$17</f>
        <v>28.092496657084975</v>
      </c>
      <c r="O86" s="489"/>
      <c r="P86" s="368">
        <f t="shared" ref="P86:Y86" si="61">SUM(P83:P85)</f>
        <v>27500</v>
      </c>
      <c r="Q86" s="369">
        <f t="shared" si="61"/>
        <v>38600</v>
      </c>
      <c r="R86" s="369">
        <f t="shared" si="61"/>
        <v>0</v>
      </c>
      <c r="S86" s="369">
        <f t="shared" si="61"/>
        <v>66500</v>
      </c>
      <c r="T86" s="369">
        <f t="shared" si="61"/>
        <v>0</v>
      </c>
      <c r="U86" s="369">
        <f t="shared" si="61"/>
        <v>0</v>
      </c>
      <c r="V86" s="369">
        <f t="shared" si="61"/>
        <v>0</v>
      </c>
      <c r="W86" s="369">
        <f t="shared" si="61"/>
        <v>0</v>
      </c>
      <c r="X86" s="369">
        <f t="shared" si="61"/>
        <v>0</v>
      </c>
      <c r="Y86" s="370">
        <f t="shared" si="61"/>
        <v>0</v>
      </c>
      <c r="Z86" s="489">
        <f>SUM(P86:Y86)/'DATA - Awards Matrices'!$L$17</f>
        <v>31.851774747579885</v>
      </c>
      <c r="AA86" s="489"/>
      <c r="AB86" s="368">
        <f t="shared" ref="AB86:AK86" si="62">SUM(AB83:AB85)</f>
        <v>15100</v>
      </c>
      <c r="AC86" s="369">
        <f t="shared" si="62"/>
        <v>25000</v>
      </c>
      <c r="AD86" s="369">
        <f t="shared" si="62"/>
        <v>0</v>
      </c>
      <c r="AE86" s="369">
        <f t="shared" si="62"/>
        <v>63000</v>
      </c>
      <c r="AF86" s="369">
        <f t="shared" si="62"/>
        <v>0</v>
      </c>
      <c r="AG86" s="369">
        <f t="shared" si="62"/>
        <v>0</v>
      </c>
      <c r="AH86" s="369">
        <f t="shared" si="62"/>
        <v>0</v>
      </c>
      <c r="AI86" s="369">
        <f t="shared" si="62"/>
        <v>0</v>
      </c>
      <c r="AJ86" s="369">
        <f t="shared" si="62"/>
        <v>0</v>
      </c>
      <c r="AK86" s="370">
        <f t="shared" si="62"/>
        <v>0</v>
      </c>
      <c r="AL86" s="489">
        <f>SUM(AB86:AK86)/'DATA - Awards Matrices'!$L$17</f>
        <v>24.765595599362641</v>
      </c>
      <c r="AM86" s="489"/>
      <c r="AN86" s="368">
        <f t="shared" ref="AN86:AW86" si="63">SUM(AN83:AN85)</f>
        <v>13400</v>
      </c>
      <c r="AO86" s="369">
        <f t="shared" si="63"/>
        <v>25000</v>
      </c>
      <c r="AP86" s="369">
        <f t="shared" si="63"/>
        <v>2000</v>
      </c>
      <c r="AQ86" s="369">
        <f t="shared" si="63"/>
        <v>57500</v>
      </c>
      <c r="AR86" s="369">
        <f t="shared" si="63"/>
        <v>0</v>
      </c>
      <c r="AS86" s="369">
        <f t="shared" si="63"/>
        <v>0</v>
      </c>
      <c r="AT86" s="369">
        <f t="shared" si="63"/>
        <v>0</v>
      </c>
      <c r="AU86" s="369">
        <f t="shared" si="63"/>
        <v>0</v>
      </c>
      <c r="AV86" s="369">
        <f t="shared" si="63"/>
        <v>0</v>
      </c>
      <c r="AW86" s="370">
        <f t="shared" si="63"/>
        <v>0</v>
      </c>
      <c r="AX86" s="537">
        <f>SUM(AN86:AW86)/'DATA - Awards Matrices'!$L$17</f>
        <v>23.516506393575195</v>
      </c>
    </row>
    <row r="87" spans="1:50" ht="63" customHeight="1" thickBot="1" x14ac:dyDescent="0.3">
      <c r="A87" s="502"/>
      <c r="B87" s="503"/>
      <c r="C87" s="504"/>
      <c r="D87" s="505"/>
      <c r="E87" s="506"/>
      <c r="F87" s="506"/>
      <c r="G87" s="506"/>
      <c r="H87" s="506"/>
      <c r="I87" s="506"/>
      <c r="J87" s="506"/>
      <c r="K87" s="506"/>
      <c r="L87" s="506"/>
      <c r="M87" s="507"/>
      <c r="N87" s="508"/>
      <c r="O87" s="508"/>
      <c r="P87" s="505"/>
      <c r="Q87" s="506"/>
      <c r="R87" s="506"/>
      <c r="S87" s="506"/>
      <c r="T87" s="506"/>
      <c r="U87" s="506"/>
      <c r="V87" s="506"/>
      <c r="W87" s="506"/>
      <c r="X87" s="506"/>
      <c r="Y87" s="507"/>
      <c r="Z87" s="508"/>
      <c r="AA87" s="508"/>
      <c r="AB87" s="505"/>
      <c r="AC87" s="506"/>
      <c r="AD87" s="506"/>
      <c r="AE87" s="506"/>
      <c r="AF87" s="506"/>
      <c r="AG87" s="506"/>
      <c r="AH87" s="506"/>
      <c r="AI87" s="506"/>
      <c r="AJ87" s="506"/>
      <c r="AK87" s="507"/>
      <c r="AL87" s="508"/>
      <c r="AM87" s="508"/>
      <c r="AN87" s="505"/>
      <c r="AO87" s="506"/>
      <c r="AP87" s="506"/>
      <c r="AQ87" s="506"/>
      <c r="AR87" s="506"/>
      <c r="AS87" s="506"/>
      <c r="AT87" s="506"/>
      <c r="AU87" s="506"/>
      <c r="AV87" s="506"/>
      <c r="AW87" s="507"/>
      <c r="AX87" s="538"/>
    </row>
    <row r="88" spans="1:50" ht="15" customHeight="1" x14ac:dyDescent="0.25">
      <c r="A88" s="1058" t="s">
        <v>302</v>
      </c>
      <c r="B88" s="304" t="str">
        <f>'RAW DATA-Awards'!B31</f>
        <v>ENMU-RU</v>
      </c>
      <c r="C88" s="498" t="str">
        <f>'RAW DATA-Awards'!C31</f>
        <v>1</v>
      </c>
      <c r="D88" s="481">
        <f>'RAW DATA-Awards'!D31</f>
        <v>3</v>
      </c>
      <c r="E88" s="482">
        <f>'RAW DATA-Awards'!E31</f>
        <v>2</v>
      </c>
      <c r="F88" s="482">
        <f>'RAW DATA-Awards'!F31</f>
        <v>0</v>
      </c>
      <c r="G88" s="482">
        <f>'RAW DATA-Awards'!G31</f>
        <v>16</v>
      </c>
      <c r="H88" s="482">
        <f>'RAW DATA-Awards'!H31</f>
        <v>0</v>
      </c>
      <c r="I88" s="482">
        <f>'RAW DATA-Awards'!I31</f>
        <v>0</v>
      </c>
      <c r="J88" s="482">
        <f>'RAW DATA-Awards'!J31</f>
        <v>0</v>
      </c>
      <c r="K88" s="482">
        <f>'RAW DATA-Awards'!K31</f>
        <v>0</v>
      </c>
      <c r="L88" s="482">
        <f>'RAW DATA-Awards'!L31</f>
        <v>0</v>
      </c>
      <c r="M88" s="483">
        <f>'RAW DATA-Awards'!M31</f>
        <v>0</v>
      </c>
      <c r="N88" s="482"/>
      <c r="O88" s="482"/>
      <c r="P88" s="481">
        <f>'RAW DATA-Awards'!N31</f>
        <v>1</v>
      </c>
      <c r="Q88" s="482">
        <f>'RAW DATA-Awards'!O31</f>
        <v>1</v>
      </c>
      <c r="R88" s="482">
        <f>'RAW DATA-Awards'!P31</f>
        <v>0</v>
      </c>
      <c r="S88" s="482">
        <f>'RAW DATA-Awards'!Q31</f>
        <v>26</v>
      </c>
      <c r="T88" s="482">
        <f>'RAW DATA-Awards'!R31</f>
        <v>0</v>
      </c>
      <c r="U88" s="482">
        <f>'RAW DATA-Awards'!S31</f>
        <v>0</v>
      </c>
      <c r="V88" s="482">
        <f>'RAW DATA-Awards'!T31</f>
        <v>0</v>
      </c>
      <c r="W88" s="482">
        <f>'RAW DATA-Awards'!U31</f>
        <v>0</v>
      </c>
      <c r="X88" s="482">
        <f>'RAW DATA-Awards'!V31</f>
        <v>0</v>
      </c>
      <c r="Y88" s="483">
        <f>'RAW DATA-Awards'!W31</f>
        <v>0</v>
      </c>
      <c r="Z88" s="482"/>
      <c r="AA88" s="482"/>
      <c r="AB88" s="481">
        <f>'RAW DATA-Awards'!X31</f>
        <v>4</v>
      </c>
      <c r="AC88" s="482">
        <f>'RAW DATA-Awards'!Y31</f>
        <v>0</v>
      </c>
      <c r="AD88" s="482">
        <f>'RAW DATA-Awards'!Z31</f>
        <v>0</v>
      </c>
      <c r="AE88" s="482">
        <f>'RAW DATA-Awards'!AA31</f>
        <v>50</v>
      </c>
      <c r="AF88" s="482">
        <f>'RAW DATA-Awards'!AB31</f>
        <v>0</v>
      </c>
      <c r="AG88" s="482">
        <f>'RAW DATA-Awards'!AC31</f>
        <v>0</v>
      </c>
      <c r="AH88" s="482">
        <f>'RAW DATA-Awards'!AD31</f>
        <v>0</v>
      </c>
      <c r="AI88" s="482">
        <f>'RAW DATA-Awards'!AE31</f>
        <v>0</v>
      </c>
      <c r="AJ88" s="482">
        <f>'RAW DATA-Awards'!AF31</f>
        <v>0</v>
      </c>
      <c r="AK88" s="483">
        <f>'RAW DATA-Awards'!AG31</f>
        <v>0</v>
      </c>
      <c r="AL88" s="482"/>
      <c r="AM88" s="482"/>
      <c r="AN88" s="481">
        <f>'RAW DATA-Awards'!AH31</f>
        <v>0</v>
      </c>
      <c r="AO88" s="482">
        <f>'RAW DATA-Awards'!AI31</f>
        <v>2</v>
      </c>
      <c r="AP88" s="482">
        <f>'RAW DATA-Awards'!AJ31</f>
        <v>0</v>
      </c>
      <c r="AQ88" s="482">
        <f>'RAW DATA-Awards'!AK31</f>
        <v>30</v>
      </c>
      <c r="AR88" s="482">
        <f>'RAW DATA-Awards'!AL31</f>
        <v>0</v>
      </c>
      <c r="AS88" s="482">
        <f>'RAW DATA-Awards'!AM31</f>
        <v>0</v>
      </c>
      <c r="AT88" s="482">
        <f>'RAW DATA-Awards'!AN31</f>
        <v>0</v>
      </c>
      <c r="AU88" s="482">
        <f>'RAW DATA-Awards'!AO31</f>
        <v>0</v>
      </c>
      <c r="AV88" s="482">
        <f>'RAW DATA-Awards'!AP31</f>
        <v>0</v>
      </c>
      <c r="AW88" s="483">
        <f>'RAW DATA-Awards'!AQ31</f>
        <v>0</v>
      </c>
      <c r="AX88" s="535"/>
    </row>
    <row r="89" spans="1:50" x14ac:dyDescent="0.25">
      <c r="A89" s="1059"/>
      <c r="B89" s="484" t="str">
        <f>'RAW DATA-Awards'!B32</f>
        <v>ENMU-RU</v>
      </c>
      <c r="C89" s="499" t="str">
        <f>'RAW DATA-Awards'!C32</f>
        <v>2</v>
      </c>
      <c r="D89" s="364">
        <f>'RAW DATA-Awards'!D32</f>
        <v>0</v>
      </c>
      <c r="E89" s="12">
        <f>'RAW DATA-Awards'!E32</f>
        <v>0</v>
      </c>
      <c r="F89" s="12">
        <f>'RAW DATA-Awards'!F32</f>
        <v>0</v>
      </c>
      <c r="G89" s="12">
        <f>'RAW DATA-Awards'!G32</f>
        <v>1</v>
      </c>
      <c r="H89" s="12">
        <f>'RAW DATA-Awards'!H32</f>
        <v>0</v>
      </c>
      <c r="I89" s="12">
        <f>'RAW DATA-Awards'!I32</f>
        <v>0</v>
      </c>
      <c r="J89" s="12">
        <f>'RAW DATA-Awards'!J32</f>
        <v>0</v>
      </c>
      <c r="K89" s="12">
        <f>'RAW DATA-Awards'!K32</f>
        <v>0</v>
      </c>
      <c r="L89" s="12">
        <f>'RAW DATA-Awards'!L32</f>
        <v>0</v>
      </c>
      <c r="M89" s="365">
        <f>'RAW DATA-Awards'!M32</f>
        <v>0</v>
      </c>
      <c r="N89" s="12"/>
      <c r="O89" s="12"/>
      <c r="P89" s="364">
        <f>'RAW DATA-Awards'!N32</f>
        <v>0</v>
      </c>
      <c r="Q89" s="12">
        <f>'RAW DATA-Awards'!O32</f>
        <v>0</v>
      </c>
      <c r="R89" s="12">
        <f>'RAW DATA-Awards'!P32</f>
        <v>0</v>
      </c>
      <c r="S89" s="12">
        <f>'RAW DATA-Awards'!Q32</f>
        <v>2</v>
      </c>
      <c r="T89" s="12">
        <f>'RAW DATA-Awards'!R32</f>
        <v>0</v>
      </c>
      <c r="U89" s="12">
        <f>'RAW DATA-Awards'!S32</f>
        <v>0</v>
      </c>
      <c r="V89" s="12">
        <f>'RAW DATA-Awards'!T32</f>
        <v>0</v>
      </c>
      <c r="W89" s="12">
        <f>'RAW DATA-Awards'!U32</f>
        <v>0</v>
      </c>
      <c r="X89" s="12">
        <f>'RAW DATA-Awards'!V32</f>
        <v>0</v>
      </c>
      <c r="Y89" s="365">
        <f>'RAW DATA-Awards'!W32</f>
        <v>0</v>
      </c>
      <c r="Z89" s="12"/>
      <c r="AA89" s="12"/>
      <c r="AB89" s="364">
        <f>'RAW DATA-Awards'!X32</f>
        <v>0</v>
      </c>
      <c r="AC89" s="12">
        <f>'RAW DATA-Awards'!Y32</f>
        <v>0</v>
      </c>
      <c r="AD89" s="12">
        <f>'RAW DATA-Awards'!Z32</f>
        <v>0</v>
      </c>
      <c r="AE89" s="12">
        <f>'RAW DATA-Awards'!AA32</f>
        <v>4</v>
      </c>
      <c r="AF89" s="12">
        <f>'RAW DATA-Awards'!AB32</f>
        <v>0</v>
      </c>
      <c r="AG89" s="12">
        <f>'RAW DATA-Awards'!AC32</f>
        <v>0</v>
      </c>
      <c r="AH89" s="12">
        <f>'RAW DATA-Awards'!AD32</f>
        <v>0</v>
      </c>
      <c r="AI89" s="12">
        <f>'RAW DATA-Awards'!AE32</f>
        <v>0</v>
      </c>
      <c r="AJ89" s="12">
        <f>'RAW DATA-Awards'!AF32</f>
        <v>0</v>
      </c>
      <c r="AK89" s="365">
        <f>'RAW DATA-Awards'!AG32</f>
        <v>0</v>
      </c>
      <c r="AL89" s="12"/>
      <c r="AM89" s="12"/>
      <c r="AN89" s="364">
        <f>'RAW DATA-Awards'!AH32</f>
        <v>0</v>
      </c>
      <c r="AO89" s="12">
        <f>'RAW DATA-Awards'!AI32</f>
        <v>21</v>
      </c>
      <c r="AP89" s="12">
        <f>'RAW DATA-Awards'!AJ32</f>
        <v>0</v>
      </c>
      <c r="AQ89" s="12">
        <f>'RAW DATA-Awards'!AK32</f>
        <v>6</v>
      </c>
      <c r="AR89" s="12">
        <f>'RAW DATA-Awards'!AL32</f>
        <v>0</v>
      </c>
      <c r="AS89" s="12">
        <f>'RAW DATA-Awards'!AM32</f>
        <v>0</v>
      </c>
      <c r="AT89" s="12">
        <f>'RAW DATA-Awards'!AN32</f>
        <v>0</v>
      </c>
      <c r="AU89" s="12">
        <f>'RAW DATA-Awards'!AO32</f>
        <v>0</v>
      </c>
      <c r="AV89" s="12">
        <f>'RAW DATA-Awards'!AP32</f>
        <v>0</v>
      </c>
      <c r="AW89" s="365">
        <f>'RAW DATA-Awards'!AQ32</f>
        <v>0</v>
      </c>
      <c r="AX89" s="536"/>
    </row>
    <row r="90" spans="1:50" ht="15.75" thickBot="1" x14ac:dyDescent="0.3">
      <c r="A90" s="1059"/>
      <c r="B90" s="484" t="str">
        <f>'RAW DATA-Awards'!B33</f>
        <v>ENMU-RU</v>
      </c>
      <c r="C90" s="499" t="str">
        <f>'RAW DATA-Awards'!C33</f>
        <v>3</v>
      </c>
      <c r="D90" s="364">
        <f>'RAW DATA-Awards'!D33</f>
        <v>26</v>
      </c>
      <c r="E90" s="12">
        <f>'RAW DATA-Awards'!E33</f>
        <v>0</v>
      </c>
      <c r="F90" s="12">
        <f>'RAW DATA-Awards'!F33</f>
        <v>0</v>
      </c>
      <c r="G90" s="12">
        <f>'RAW DATA-Awards'!G33</f>
        <v>0</v>
      </c>
      <c r="H90" s="12">
        <f>'RAW DATA-Awards'!H33</f>
        <v>0</v>
      </c>
      <c r="I90" s="12">
        <f>'RAW DATA-Awards'!I33</f>
        <v>0</v>
      </c>
      <c r="J90" s="12">
        <f>'RAW DATA-Awards'!J33</f>
        <v>0</v>
      </c>
      <c r="K90" s="12">
        <f>'RAW DATA-Awards'!K33</f>
        <v>0</v>
      </c>
      <c r="L90" s="12">
        <f>'RAW DATA-Awards'!L33</f>
        <v>0</v>
      </c>
      <c r="M90" s="365">
        <f>'RAW DATA-Awards'!M33</f>
        <v>0</v>
      </c>
      <c r="N90" s="12" t="s">
        <v>321</v>
      </c>
      <c r="O90" s="12"/>
      <c r="P90" s="364">
        <f>'RAW DATA-Awards'!N33</f>
        <v>26</v>
      </c>
      <c r="Q90" s="12">
        <f>'RAW DATA-Awards'!O33</f>
        <v>0</v>
      </c>
      <c r="R90" s="12">
        <f>'RAW DATA-Awards'!P33</f>
        <v>0</v>
      </c>
      <c r="S90" s="12">
        <f>'RAW DATA-Awards'!Q33</f>
        <v>0</v>
      </c>
      <c r="T90" s="12">
        <f>'RAW DATA-Awards'!R33</f>
        <v>0</v>
      </c>
      <c r="U90" s="12">
        <f>'RAW DATA-Awards'!S33</f>
        <v>0</v>
      </c>
      <c r="V90" s="12">
        <f>'RAW DATA-Awards'!T33</f>
        <v>0</v>
      </c>
      <c r="W90" s="12">
        <f>'RAW DATA-Awards'!U33</f>
        <v>0</v>
      </c>
      <c r="X90" s="12">
        <f>'RAW DATA-Awards'!V33</f>
        <v>0</v>
      </c>
      <c r="Y90" s="365">
        <f>'RAW DATA-Awards'!W33</f>
        <v>0</v>
      </c>
      <c r="Z90" s="12" t="s">
        <v>321</v>
      </c>
      <c r="AA90" s="12"/>
      <c r="AB90" s="364">
        <f>'RAW DATA-Awards'!X33</f>
        <v>53</v>
      </c>
      <c r="AC90" s="12">
        <f>'RAW DATA-Awards'!Y33</f>
        <v>0</v>
      </c>
      <c r="AD90" s="12">
        <f>'RAW DATA-Awards'!Z33</f>
        <v>0</v>
      </c>
      <c r="AE90" s="12">
        <f>'RAW DATA-Awards'!AA33</f>
        <v>0</v>
      </c>
      <c r="AF90" s="12">
        <f>'RAW DATA-Awards'!AB33</f>
        <v>0</v>
      </c>
      <c r="AG90" s="12">
        <f>'RAW DATA-Awards'!AC33</f>
        <v>0</v>
      </c>
      <c r="AH90" s="12">
        <f>'RAW DATA-Awards'!AD33</f>
        <v>0</v>
      </c>
      <c r="AI90" s="12">
        <f>'RAW DATA-Awards'!AE33</f>
        <v>0</v>
      </c>
      <c r="AJ90" s="12">
        <f>'RAW DATA-Awards'!AF33</f>
        <v>0</v>
      </c>
      <c r="AK90" s="365">
        <f>'RAW DATA-Awards'!AG33</f>
        <v>0</v>
      </c>
      <c r="AL90" s="12" t="s">
        <v>321</v>
      </c>
      <c r="AM90" s="12"/>
      <c r="AN90" s="364">
        <f>'RAW DATA-Awards'!AH33</f>
        <v>35</v>
      </c>
      <c r="AO90" s="12">
        <f>'RAW DATA-Awards'!AI33</f>
        <v>0</v>
      </c>
      <c r="AP90" s="12">
        <f>'RAW DATA-Awards'!AJ33</f>
        <v>0</v>
      </c>
      <c r="AQ90" s="12">
        <f>'RAW DATA-Awards'!AK33</f>
        <v>0</v>
      </c>
      <c r="AR90" s="12">
        <f>'RAW DATA-Awards'!AL33</f>
        <v>0</v>
      </c>
      <c r="AS90" s="12">
        <f>'RAW DATA-Awards'!AM33</f>
        <v>0</v>
      </c>
      <c r="AT90" s="12">
        <f>'RAW DATA-Awards'!AN33</f>
        <v>0</v>
      </c>
      <c r="AU90" s="12">
        <f>'RAW DATA-Awards'!AO33</f>
        <v>0</v>
      </c>
      <c r="AV90" s="12">
        <f>'RAW DATA-Awards'!AP33</f>
        <v>0</v>
      </c>
      <c r="AW90" s="365">
        <f>'RAW DATA-Awards'!AQ33</f>
        <v>0</v>
      </c>
      <c r="AX90" s="536" t="s">
        <v>321</v>
      </c>
    </row>
    <row r="91" spans="1:50" x14ac:dyDescent="0.25">
      <c r="A91" s="541"/>
      <c r="B91" s="304"/>
      <c r="C91" s="498"/>
      <c r="D91" s="11">
        <f t="shared" ref="D91:M91" si="64">SUM(D88:D90)</f>
        <v>29</v>
      </c>
      <c r="E91" s="11">
        <f t="shared" si="64"/>
        <v>2</v>
      </c>
      <c r="F91" s="11">
        <f t="shared" si="64"/>
        <v>0</v>
      </c>
      <c r="G91" s="11">
        <f t="shared" si="64"/>
        <v>17</v>
      </c>
      <c r="H91" s="11">
        <f t="shared" si="64"/>
        <v>0</v>
      </c>
      <c r="I91" s="11">
        <f t="shared" si="64"/>
        <v>0</v>
      </c>
      <c r="J91" s="11">
        <f t="shared" si="64"/>
        <v>0</v>
      </c>
      <c r="K91" s="11">
        <f t="shared" si="64"/>
        <v>0</v>
      </c>
      <c r="L91" s="11">
        <f t="shared" si="64"/>
        <v>0</v>
      </c>
      <c r="M91" s="367">
        <f t="shared" si="64"/>
        <v>0</v>
      </c>
      <c r="N91" s="12">
        <f>SUM(D91:M91)</f>
        <v>48</v>
      </c>
      <c r="O91" s="12"/>
      <c r="P91" s="366">
        <f t="shared" ref="P91:Y91" si="65">SUM(P88:P90)</f>
        <v>27</v>
      </c>
      <c r="Q91" s="11">
        <f t="shared" si="65"/>
        <v>1</v>
      </c>
      <c r="R91" s="11">
        <f t="shared" si="65"/>
        <v>0</v>
      </c>
      <c r="S91" s="11">
        <f t="shared" si="65"/>
        <v>28</v>
      </c>
      <c r="T91" s="11">
        <f t="shared" si="65"/>
        <v>0</v>
      </c>
      <c r="U91" s="11">
        <f t="shared" si="65"/>
        <v>0</v>
      </c>
      <c r="V91" s="11">
        <f t="shared" si="65"/>
        <v>0</v>
      </c>
      <c r="W91" s="11">
        <f t="shared" si="65"/>
        <v>0</v>
      </c>
      <c r="X91" s="11">
        <f t="shared" si="65"/>
        <v>0</v>
      </c>
      <c r="Y91" s="367">
        <f t="shared" si="65"/>
        <v>0</v>
      </c>
      <c r="Z91" s="12">
        <f>SUM(P91:Y91)</f>
        <v>56</v>
      </c>
      <c r="AA91" s="12"/>
      <c r="AB91" s="366">
        <f t="shared" ref="AB91:AK91" si="66">SUM(AB88:AB90)</f>
        <v>57</v>
      </c>
      <c r="AC91" s="11">
        <f t="shared" si="66"/>
        <v>0</v>
      </c>
      <c r="AD91" s="11">
        <f t="shared" si="66"/>
        <v>0</v>
      </c>
      <c r="AE91" s="11">
        <f t="shared" si="66"/>
        <v>54</v>
      </c>
      <c r="AF91" s="11">
        <f t="shared" si="66"/>
        <v>0</v>
      </c>
      <c r="AG91" s="11">
        <f t="shared" si="66"/>
        <v>0</v>
      </c>
      <c r="AH91" s="11">
        <f t="shared" si="66"/>
        <v>0</v>
      </c>
      <c r="AI91" s="11">
        <f t="shared" si="66"/>
        <v>0</v>
      </c>
      <c r="AJ91" s="11">
        <f t="shared" si="66"/>
        <v>0</v>
      </c>
      <c r="AK91" s="367">
        <f t="shared" si="66"/>
        <v>0</v>
      </c>
      <c r="AL91" s="12">
        <f>SUM(AB91:AK91)</f>
        <v>111</v>
      </c>
      <c r="AM91" s="12"/>
      <c r="AN91" s="366">
        <f t="shared" ref="AN91:AW91" si="67">SUM(AN88:AN90)</f>
        <v>35</v>
      </c>
      <c r="AO91" s="11">
        <f t="shared" si="67"/>
        <v>23</v>
      </c>
      <c r="AP91" s="11">
        <f t="shared" si="67"/>
        <v>0</v>
      </c>
      <c r="AQ91" s="11">
        <f t="shared" si="67"/>
        <v>36</v>
      </c>
      <c r="AR91" s="11">
        <f t="shared" si="67"/>
        <v>0</v>
      </c>
      <c r="AS91" s="11">
        <f t="shared" si="67"/>
        <v>0</v>
      </c>
      <c r="AT91" s="11">
        <f t="shared" si="67"/>
        <v>0</v>
      </c>
      <c r="AU91" s="11">
        <f t="shared" si="67"/>
        <v>0</v>
      </c>
      <c r="AV91" s="11">
        <f t="shared" si="67"/>
        <v>0</v>
      </c>
      <c r="AW91" s="367">
        <f t="shared" si="67"/>
        <v>0</v>
      </c>
      <c r="AX91" s="536">
        <f>SUM(AN91:AW91)</f>
        <v>94</v>
      </c>
    </row>
    <row r="92" spans="1:50" ht="10.5" customHeight="1" thickBot="1" x14ac:dyDescent="0.3">
      <c r="A92" s="542"/>
      <c r="B92" s="487"/>
      <c r="C92" s="500"/>
      <c r="D92" s="12"/>
      <c r="E92" s="12"/>
      <c r="F92" s="12"/>
      <c r="G92" s="12"/>
      <c r="H92" s="12"/>
      <c r="I92" s="12"/>
      <c r="J92" s="12"/>
      <c r="K92" s="12"/>
      <c r="L92" s="12"/>
      <c r="M92" s="365"/>
      <c r="N92" s="12"/>
      <c r="O92" s="12"/>
      <c r="P92" s="364"/>
      <c r="Q92" s="12"/>
      <c r="R92" s="12"/>
      <c r="S92" s="12"/>
      <c r="T92" s="12"/>
      <c r="U92" s="12"/>
      <c r="V92" s="12"/>
      <c r="W92" s="12"/>
      <c r="X92" s="12"/>
      <c r="Y92" s="365"/>
      <c r="Z92" s="12"/>
      <c r="AA92" s="12"/>
      <c r="AB92" s="364"/>
      <c r="AC92" s="12"/>
      <c r="AD92" s="12"/>
      <c r="AE92" s="12"/>
      <c r="AF92" s="12"/>
      <c r="AG92" s="12"/>
      <c r="AH92" s="12"/>
      <c r="AI92" s="12"/>
      <c r="AJ92" s="12"/>
      <c r="AK92" s="365"/>
      <c r="AL92" s="12"/>
      <c r="AM92" s="12"/>
      <c r="AN92" s="364"/>
      <c r="AO92" s="12"/>
      <c r="AP92" s="12"/>
      <c r="AQ92" s="12"/>
      <c r="AR92" s="12"/>
      <c r="AS92" s="12"/>
      <c r="AT92" s="12"/>
      <c r="AU92" s="12"/>
      <c r="AV92" s="12"/>
      <c r="AW92" s="365"/>
      <c r="AX92" s="536"/>
    </row>
    <row r="93" spans="1:50" x14ac:dyDescent="0.25">
      <c r="A93" s="1058" t="s">
        <v>303</v>
      </c>
      <c r="B93" s="304" t="s">
        <v>52</v>
      </c>
      <c r="C93" s="498" t="s">
        <v>95</v>
      </c>
      <c r="D93" s="364">
        <f>D88*'DATA - Awards Matrices'!$B$15</f>
        <v>300</v>
      </c>
      <c r="E93" s="12">
        <f>E88*'DATA - Awards Matrices'!$C$15</f>
        <v>400</v>
      </c>
      <c r="F93" s="12">
        <f>F88*'DATA - Awards Matrices'!$D$15</f>
        <v>0</v>
      </c>
      <c r="G93" s="12">
        <f>G88*'DATA - Awards Matrices'!$E$15</f>
        <v>4000</v>
      </c>
      <c r="H93" s="12">
        <f>H88*'DATA - Awards Matrices'!$F$15</f>
        <v>0</v>
      </c>
      <c r="I93" s="12">
        <f>I88*'DATA - Awards Matrices'!$G$15</f>
        <v>0</v>
      </c>
      <c r="J93" s="12">
        <f>J88*'DATA - Awards Matrices'!$H$15</f>
        <v>0</v>
      </c>
      <c r="K93" s="12">
        <f>K88*'DATA - Awards Matrices'!$I$15</f>
        <v>0</v>
      </c>
      <c r="L93" s="12">
        <f>L88*'DATA - Awards Matrices'!$J$15</f>
        <v>0</v>
      </c>
      <c r="M93" s="365">
        <f>M88*'DATA - Awards Matrices'!$K$15</f>
        <v>0</v>
      </c>
      <c r="N93" s="12"/>
      <c r="O93" s="12"/>
      <c r="P93" s="364">
        <f>P88*'DATA - Awards Matrices'!$B$15</f>
        <v>100</v>
      </c>
      <c r="Q93" s="12">
        <f>Q88*'DATA - Awards Matrices'!$C$15</f>
        <v>200</v>
      </c>
      <c r="R93" s="12">
        <f>R88*'DATA - Awards Matrices'!$D$15</f>
        <v>0</v>
      </c>
      <c r="S93" s="12">
        <f>S88*'DATA - Awards Matrices'!$E$15</f>
        <v>6500</v>
      </c>
      <c r="T93" s="12">
        <f>T88*'DATA - Awards Matrices'!$F$15</f>
        <v>0</v>
      </c>
      <c r="U93" s="12">
        <f>U88*'DATA - Awards Matrices'!$G$15</f>
        <v>0</v>
      </c>
      <c r="V93" s="12">
        <f>V88*'DATA - Awards Matrices'!$H$15</f>
        <v>0</v>
      </c>
      <c r="W93" s="12">
        <f>W88*'DATA - Awards Matrices'!$I$15</f>
        <v>0</v>
      </c>
      <c r="X93" s="12">
        <f>X88*'DATA - Awards Matrices'!$J$15</f>
        <v>0</v>
      </c>
      <c r="Y93" s="365">
        <f>Y88*'DATA - Awards Matrices'!$K$15</f>
        <v>0</v>
      </c>
      <c r="Z93" s="12"/>
      <c r="AA93" s="12"/>
      <c r="AB93" s="364">
        <f>AB88*'DATA - Awards Matrices'!$B$15</f>
        <v>400</v>
      </c>
      <c r="AC93" s="12">
        <f>AC88*'DATA - Awards Matrices'!$C$15</f>
        <v>0</v>
      </c>
      <c r="AD93" s="12">
        <f>AD88*'DATA - Awards Matrices'!$D$15</f>
        <v>0</v>
      </c>
      <c r="AE93" s="12">
        <f>AE88*'DATA - Awards Matrices'!$E$15</f>
        <v>12500</v>
      </c>
      <c r="AF93" s="12">
        <f>AF88*'DATA - Awards Matrices'!$F$15</f>
        <v>0</v>
      </c>
      <c r="AG93" s="12">
        <f>AG88*'DATA - Awards Matrices'!$G$15</f>
        <v>0</v>
      </c>
      <c r="AH93" s="12">
        <f>AH88*'DATA - Awards Matrices'!$H$15</f>
        <v>0</v>
      </c>
      <c r="AI93" s="12">
        <f>AI88*'DATA - Awards Matrices'!$I$15</f>
        <v>0</v>
      </c>
      <c r="AJ93" s="12">
        <f>AJ88*'DATA - Awards Matrices'!$J$15</f>
        <v>0</v>
      </c>
      <c r="AK93" s="365">
        <f>AK88*'DATA - Awards Matrices'!$K$15</f>
        <v>0</v>
      </c>
      <c r="AL93" s="12"/>
      <c r="AM93" s="12"/>
      <c r="AN93" s="364">
        <f>AN88*'DATA - Awards Matrices'!$B$15</f>
        <v>0</v>
      </c>
      <c r="AO93" s="12">
        <f>AO88*'DATA - Awards Matrices'!$C$15</f>
        <v>400</v>
      </c>
      <c r="AP93" s="12">
        <f>AP88*'DATA - Awards Matrices'!$D$15</f>
        <v>0</v>
      </c>
      <c r="AQ93" s="12">
        <f>AQ88*'DATA - Awards Matrices'!$E$15</f>
        <v>7500</v>
      </c>
      <c r="AR93" s="12">
        <f>AR88*'DATA - Awards Matrices'!$F$15</f>
        <v>0</v>
      </c>
      <c r="AS93" s="12">
        <f>AS88*'DATA - Awards Matrices'!$G$15</f>
        <v>0</v>
      </c>
      <c r="AT93" s="12">
        <f>AT88*'DATA - Awards Matrices'!$H$15</f>
        <v>0</v>
      </c>
      <c r="AU93" s="12">
        <f>AU88*'DATA - Awards Matrices'!$I$15</f>
        <v>0</v>
      </c>
      <c r="AV93" s="12">
        <f>AV88*'DATA - Awards Matrices'!$J$15</f>
        <v>0</v>
      </c>
      <c r="AW93" s="365">
        <f>AW88*'DATA - Awards Matrices'!$K$15</f>
        <v>0</v>
      </c>
      <c r="AX93" s="536"/>
    </row>
    <row r="94" spans="1:50" x14ac:dyDescent="0.25">
      <c r="A94" s="1059"/>
      <c r="B94" s="484" t="s">
        <v>52</v>
      </c>
      <c r="C94" s="499" t="s">
        <v>94</v>
      </c>
      <c r="D94" s="364">
        <f>D89*'DATA - Awards Matrices'!$B$16</f>
        <v>0</v>
      </c>
      <c r="E94" s="12">
        <f>E89*'DATA - Awards Matrices'!$C$16</f>
        <v>0</v>
      </c>
      <c r="F94" s="12">
        <f>F89*'DATA - Awards Matrices'!$D$16</f>
        <v>0</v>
      </c>
      <c r="G94" s="12">
        <f>G89*'DATA - Awards Matrices'!$E$16</f>
        <v>250</v>
      </c>
      <c r="H94" s="12">
        <f>H89*'DATA - Awards Matrices'!$F$16</f>
        <v>0</v>
      </c>
      <c r="I94" s="12">
        <f>I89*'DATA - Awards Matrices'!$G$16</f>
        <v>0</v>
      </c>
      <c r="J94" s="12">
        <f>J89*'DATA - Awards Matrices'!$H$16</f>
        <v>0</v>
      </c>
      <c r="K94" s="12">
        <f>K89*'DATA - Awards Matrices'!$I$16</f>
        <v>0</v>
      </c>
      <c r="L94" s="12">
        <f>L89*'DATA - Awards Matrices'!$J$16</f>
        <v>0</v>
      </c>
      <c r="M94" s="365">
        <f>M89*'DATA - Awards Matrices'!$K$16</f>
        <v>0</v>
      </c>
      <c r="N94" s="12"/>
      <c r="O94" s="12"/>
      <c r="P94" s="364">
        <f>P89*'DATA - Awards Matrices'!$B$16</f>
        <v>0</v>
      </c>
      <c r="Q94" s="12">
        <f>Q89*'DATA - Awards Matrices'!$C$16</f>
        <v>0</v>
      </c>
      <c r="R94" s="12">
        <f>R89*'DATA - Awards Matrices'!$D$16</f>
        <v>0</v>
      </c>
      <c r="S94" s="12">
        <f>S89*'DATA - Awards Matrices'!$E$16</f>
        <v>500</v>
      </c>
      <c r="T94" s="12">
        <f>T89*'DATA - Awards Matrices'!$F$16</f>
        <v>0</v>
      </c>
      <c r="U94" s="12">
        <f>U89*'DATA - Awards Matrices'!$G$16</f>
        <v>0</v>
      </c>
      <c r="V94" s="12">
        <f>V89*'DATA - Awards Matrices'!$H$16</f>
        <v>0</v>
      </c>
      <c r="W94" s="12">
        <f>W89*'DATA - Awards Matrices'!$I$16</f>
        <v>0</v>
      </c>
      <c r="X94" s="12">
        <f>X89*'DATA - Awards Matrices'!$J$16</f>
        <v>0</v>
      </c>
      <c r="Y94" s="365">
        <f>Y89*'DATA - Awards Matrices'!$K$16</f>
        <v>0</v>
      </c>
      <c r="Z94" s="12"/>
      <c r="AA94" s="12"/>
      <c r="AB94" s="364">
        <f>AB89*'DATA - Awards Matrices'!$B$16</f>
        <v>0</v>
      </c>
      <c r="AC94" s="12">
        <f>AC89*'DATA - Awards Matrices'!$C$16</f>
        <v>0</v>
      </c>
      <c r="AD94" s="12">
        <f>AD89*'DATA - Awards Matrices'!$D$16</f>
        <v>0</v>
      </c>
      <c r="AE94" s="12">
        <f>AE89*'DATA - Awards Matrices'!$E$16</f>
        <v>1000</v>
      </c>
      <c r="AF94" s="12">
        <f>AF89*'DATA - Awards Matrices'!$F$16</f>
        <v>0</v>
      </c>
      <c r="AG94" s="12">
        <f>AG89*'DATA - Awards Matrices'!$G$16</f>
        <v>0</v>
      </c>
      <c r="AH94" s="12">
        <f>AH89*'DATA - Awards Matrices'!$H$16</f>
        <v>0</v>
      </c>
      <c r="AI94" s="12">
        <f>AI89*'DATA - Awards Matrices'!$I$16</f>
        <v>0</v>
      </c>
      <c r="AJ94" s="12">
        <f>AJ89*'DATA - Awards Matrices'!$J$16</f>
        <v>0</v>
      </c>
      <c r="AK94" s="365">
        <f>AK89*'DATA - Awards Matrices'!$K$16</f>
        <v>0</v>
      </c>
      <c r="AL94" s="12"/>
      <c r="AM94" s="12"/>
      <c r="AN94" s="364">
        <f>AN89*'DATA - Awards Matrices'!$B$16</f>
        <v>0</v>
      </c>
      <c r="AO94" s="12">
        <f>AO89*'DATA - Awards Matrices'!$C$16</f>
        <v>4200</v>
      </c>
      <c r="AP94" s="12">
        <f>AP89*'DATA - Awards Matrices'!$D$16</f>
        <v>0</v>
      </c>
      <c r="AQ94" s="12">
        <f>AQ89*'DATA - Awards Matrices'!$E$16</f>
        <v>1500</v>
      </c>
      <c r="AR94" s="12">
        <f>AR89*'DATA - Awards Matrices'!$F$16</f>
        <v>0</v>
      </c>
      <c r="AS94" s="12">
        <f>AS89*'DATA - Awards Matrices'!$G$16</f>
        <v>0</v>
      </c>
      <c r="AT94" s="12">
        <f>AT89*'DATA - Awards Matrices'!$H$16</f>
        <v>0</v>
      </c>
      <c r="AU94" s="12">
        <f>AU89*'DATA - Awards Matrices'!$I$16</f>
        <v>0</v>
      </c>
      <c r="AV94" s="12">
        <f>AV89*'DATA - Awards Matrices'!$J$16</f>
        <v>0</v>
      </c>
      <c r="AW94" s="365">
        <f>AW89*'DATA - Awards Matrices'!$K$16</f>
        <v>0</v>
      </c>
      <c r="AX94" s="536"/>
    </row>
    <row r="95" spans="1:50" ht="15.75" thickBot="1" x14ac:dyDescent="0.3">
      <c r="A95" s="1060"/>
      <c r="B95" s="487" t="s">
        <v>52</v>
      </c>
      <c r="C95" s="500" t="s">
        <v>93</v>
      </c>
      <c r="D95" s="364">
        <f>D90*'DATA - Awards Matrices'!$B$17</f>
        <v>2600</v>
      </c>
      <c r="E95" s="12">
        <f>E90*'DATA - Awards Matrices'!$C$17</f>
        <v>0</v>
      </c>
      <c r="F95" s="12">
        <f>F90*'DATA - Awards Matrices'!$D$17</f>
        <v>0</v>
      </c>
      <c r="G95" s="12">
        <f>G90*'DATA - Awards Matrices'!$E$17</f>
        <v>0</v>
      </c>
      <c r="H95" s="12">
        <f>H90*'DATA - Awards Matrices'!$F$17</f>
        <v>0</v>
      </c>
      <c r="I95" s="12">
        <f>I90*'DATA - Awards Matrices'!$G$17</f>
        <v>0</v>
      </c>
      <c r="J95" s="12">
        <f>J90*'DATA - Awards Matrices'!$H$17</f>
        <v>0</v>
      </c>
      <c r="K95" s="12">
        <f>K90*'DATA - Awards Matrices'!$I$17</f>
        <v>0</v>
      </c>
      <c r="L95" s="12">
        <f>L90*'DATA - Awards Matrices'!$J$17</f>
        <v>0</v>
      </c>
      <c r="M95" s="365">
        <f>M90*'DATA - Awards Matrices'!$K$17</f>
        <v>0</v>
      </c>
      <c r="N95" s="12" t="s">
        <v>322</v>
      </c>
      <c r="O95" s="12"/>
      <c r="P95" s="364">
        <f>P90*'DATA - Awards Matrices'!$B$17</f>
        <v>2600</v>
      </c>
      <c r="Q95" s="12">
        <f>Q90*'DATA - Awards Matrices'!$C$17</f>
        <v>0</v>
      </c>
      <c r="R95" s="12">
        <f>R90*'DATA - Awards Matrices'!$D$17</f>
        <v>0</v>
      </c>
      <c r="S95" s="12">
        <f>S90*'DATA - Awards Matrices'!$E$17</f>
        <v>0</v>
      </c>
      <c r="T95" s="12">
        <f>T90*'DATA - Awards Matrices'!$F$17</f>
        <v>0</v>
      </c>
      <c r="U95" s="12">
        <f>U90*'DATA - Awards Matrices'!$G$17</f>
        <v>0</v>
      </c>
      <c r="V95" s="12">
        <f>V90*'DATA - Awards Matrices'!$H$17</f>
        <v>0</v>
      </c>
      <c r="W95" s="12">
        <f>W90*'DATA - Awards Matrices'!$I$17</f>
        <v>0</v>
      </c>
      <c r="X95" s="12">
        <f>X90*'DATA - Awards Matrices'!$J$17</f>
        <v>0</v>
      </c>
      <c r="Y95" s="365">
        <f>Y90*'DATA - Awards Matrices'!$K$17</f>
        <v>0</v>
      </c>
      <c r="Z95" s="12" t="s">
        <v>322</v>
      </c>
      <c r="AA95" s="12"/>
      <c r="AB95" s="364">
        <f>AB90*'DATA - Awards Matrices'!$B$17</f>
        <v>5300</v>
      </c>
      <c r="AC95" s="12">
        <f>AC90*'DATA - Awards Matrices'!$C$17</f>
        <v>0</v>
      </c>
      <c r="AD95" s="12">
        <f>AD90*'DATA - Awards Matrices'!$D$17</f>
        <v>0</v>
      </c>
      <c r="AE95" s="12">
        <f>AE90*'DATA - Awards Matrices'!$E$17</f>
        <v>0</v>
      </c>
      <c r="AF95" s="12">
        <f>AF90*'DATA - Awards Matrices'!$F$17</f>
        <v>0</v>
      </c>
      <c r="AG95" s="12">
        <f>AG90*'DATA - Awards Matrices'!$G$17</f>
        <v>0</v>
      </c>
      <c r="AH95" s="12">
        <f>AH90*'DATA - Awards Matrices'!$H$17</f>
        <v>0</v>
      </c>
      <c r="AI95" s="12">
        <f>AI90*'DATA - Awards Matrices'!$I$17</f>
        <v>0</v>
      </c>
      <c r="AJ95" s="12">
        <f>AJ90*'DATA - Awards Matrices'!$J$17</f>
        <v>0</v>
      </c>
      <c r="AK95" s="365">
        <f>AK90*'DATA - Awards Matrices'!$K$17</f>
        <v>0</v>
      </c>
      <c r="AL95" s="12" t="s">
        <v>322</v>
      </c>
      <c r="AM95" s="12"/>
      <c r="AN95" s="364">
        <f>AN90*'DATA - Awards Matrices'!$B$17</f>
        <v>3500</v>
      </c>
      <c r="AO95" s="12">
        <f>AO90*'DATA - Awards Matrices'!$C$17</f>
        <v>0</v>
      </c>
      <c r="AP95" s="12">
        <f>AP90*'DATA - Awards Matrices'!$D$17</f>
        <v>0</v>
      </c>
      <c r="AQ95" s="12">
        <f>AQ90*'DATA - Awards Matrices'!$E$17</f>
        <v>0</v>
      </c>
      <c r="AR95" s="12">
        <f>AR90*'DATA - Awards Matrices'!$F$17</f>
        <v>0</v>
      </c>
      <c r="AS95" s="12">
        <f>AS90*'DATA - Awards Matrices'!$G$17</f>
        <v>0</v>
      </c>
      <c r="AT95" s="12">
        <f>AT90*'DATA - Awards Matrices'!$H$17</f>
        <v>0</v>
      </c>
      <c r="AU95" s="12">
        <f>AU90*'DATA - Awards Matrices'!$I$17</f>
        <v>0</v>
      </c>
      <c r="AV95" s="12">
        <f>AV90*'DATA - Awards Matrices'!$J$17</f>
        <v>0</v>
      </c>
      <c r="AW95" s="365">
        <f>AW90*'DATA - Awards Matrices'!$K$17</f>
        <v>0</v>
      </c>
      <c r="AX95" s="12" t="s">
        <v>322</v>
      </c>
    </row>
    <row r="96" spans="1:50" ht="30.75" thickBot="1" x14ac:dyDescent="0.3">
      <c r="A96" s="540" t="s">
        <v>304</v>
      </c>
      <c r="B96" s="487" t="str">
        <f>B90</f>
        <v>ENMU-RU</v>
      </c>
      <c r="C96" s="488"/>
      <c r="D96" s="368">
        <f t="shared" ref="D96:M96" si="68">SUM(D93:D95)</f>
        <v>2900</v>
      </c>
      <c r="E96" s="369">
        <f t="shared" si="68"/>
        <v>400</v>
      </c>
      <c r="F96" s="369">
        <f t="shared" si="68"/>
        <v>0</v>
      </c>
      <c r="G96" s="369">
        <f t="shared" si="68"/>
        <v>4250</v>
      </c>
      <c r="H96" s="369">
        <f t="shared" si="68"/>
        <v>0</v>
      </c>
      <c r="I96" s="369">
        <f t="shared" si="68"/>
        <v>0</v>
      </c>
      <c r="J96" s="369">
        <f t="shared" si="68"/>
        <v>0</v>
      </c>
      <c r="K96" s="369">
        <f t="shared" si="68"/>
        <v>0</v>
      </c>
      <c r="L96" s="369">
        <f t="shared" si="68"/>
        <v>0</v>
      </c>
      <c r="M96" s="370">
        <f t="shared" si="68"/>
        <v>0</v>
      </c>
      <c r="N96" s="489">
        <f>SUM(D96:M96)/'DATA - Awards Matrices'!$L$17</f>
        <v>1.8135814430183117</v>
      </c>
      <c r="O96" s="489"/>
      <c r="P96" s="368">
        <f t="shared" ref="P96:Y96" si="69">SUM(P93:P95)</f>
        <v>2700</v>
      </c>
      <c r="Q96" s="369">
        <f t="shared" si="69"/>
        <v>200</v>
      </c>
      <c r="R96" s="369">
        <f t="shared" si="69"/>
        <v>0</v>
      </c>
      <c r="S96" s="369">
        <f t="shared" si="69"/>
        <v>7000</v>
      </c>
      <c r="T96" s="369">
        <f t="shared" si="69"/>
        <v>0</v>
      </c>
      <c r="U96" s="369">
        <f t="shared" si="69"/>
        <v>0</v>
      </c>
      <c r="V96" s="369">
        <f t="shared" si="69"/>
        <v>0</v>
      </c>
      <c r="W96" s="369">
        <f t="shared" si="69"/>
        <v>0</v>
      </c>
      <c r="X96" s="369">
        <f t="shared" si="69"/>
        <v>0</v>
      </c>
      <c r="Y96" s="370">
        <f t="shared" si="69"/>
        <v>0</v>
      </c>
      <c r="Z96" s="489">
        <f>SUM(P96:Y96)/'DATA - Awards Matrices'!$L$17</f>
        <v>2.3780736802491771</v>
      </c>
      <c r="AA96" s="489"/>
      <c r="AB96" s="368">
        <f t="shared" ref="AB96:AK96" si="70">SUM(AB93:AB95)</f>
        <v>5700</v>
      </c>
      <c r="AC96" s="369">
        <f t="shared" si="70"/>
        <v>0</v>
      </c>
      <c r="AD96" s="369">
        <f t="shared" si="70"/>
        <v>0</v>
      </c>
      <c r="AE96" s="369">
        <f t="shared" si="70"/>
        <v>13500</v>
      </c>
      <c r="AF96" s="369">
        <f t="shared" si="70"/>
        <v>0</v>
      </c>
      <c r="AG96" s="369">
        <f t="shared" si="70"/>
        <v>0</v>
      </c>
      <c r="AH96" s="369">
        <f t="shared" si="70"/>
        <v>0</v>
      </c>
      <c r="AI96" s="369">
        <f t="shared" si="70"/>
        <v>0</v>
      </c>
      <c r="AJ96" s="369">
        <f t="shared" si="70"/>
        <v>0</v>
      </c>
      <c r="AK96" s="370">
        <f t="shared" si="70"/>
        <v>0</v>
      </c>
      <c r="AL96" s="489">
        <f>SUM(AB96:AK96)/'DATA - Awards Matrices'!$L$17</f>
        <v>4.6120216829074945</v>
      </c>
      <c r="AM96" s="489"/>
      <c r="AN96" s="368">
        <f t="shared" ref="AN96:AW96" si="71">SUM(AN93:AN95)</f>
        <v>3500</v>
      </c>
      <c r="AO96" s="369">
        <f t="shared" si="71"/>
        <v>4600</v>
      </c>
      <c r="AP96" s="369">
        <f t="shared" si="71"/>
        <v>0</v>
      </c>
      <c r="AQ96" s="369">
        <f t="shared" si="71"/>
        <v>9000</v>
      </c>
      <c r="AR96" s="369">
        <f t="shared" si="71"/>
        <v>0</v>
      </c>
      <c r="AS96" s="369">
        <f t="shared" si="71"/>
        <v>0</v>
      </c>
      <c r="AT96" s="369">
        <f t="shared" si="71"/>
        <v>0</v>
      </c>
      <c r="AU96" s="369">
        <f t="shared" si="71"/>
        <v>0</v>
      </c>
      <c r="AV96" s="369">
        <f t="shared" si="71"/>
        <v>0</v>
      </c>
      <c r="AW96" s="370">
        <f t="shared" si="71"/>
        <v>0</v>
      </c>
      <c r="AX96" s="537">
        <f>SUM(AN96:AW96)/'DATA - Awards Matrices'!$L$17</f>
        <v>4.1075818113394877</v>
      </c>
    </row>
    <row r="97" spans="1:50" ht="60.75" customHeight="1" thickBot="1" x14ac:dyDescent="0.3">
      <c r="A97" s="502"/>
      <c r="B97" s="503"/>
      <c r="C97" s="504"/>
      <c r="D97" s="505"/>
      <c r="E97" s="506"/>
      <c r="F97" s="506"/>
      <c r="G97" s="506"/>
      <c r="H97" s="506"/>
      <c r="I97" s="506"/>
      <c r="J97" s="506"/>
      <c r="K97" s="506"/>
      <c r="L97" s="506"/>
      <c r="M97" s="507"/>
      <c r="N97" s="508"/>
      <c r="O97" s="508"/>
      <c r="P97" s="505"/>
      <c r="Q97" s="506"/>
      <c r="R97" s="506"/>
      <c r="S97" s="506"/>
      <c r="T97" s="506"/>
      <c r="U97" s="506"/>
      <c r="V97" s="506"/>
      <c r="W97" s="506"/>
      <c r="X97" s="506"/>
      <c r="Y97" s="507"/>
      <c r="Z97" s="508"/>
      <c r="AA97" s="508"/>
      <c r="AB97" s="505"/>
      <c r="AC97" s="506"/>
      <c r="AD97" s="506"/>
      <c r="AE97" s="506"/>
      <c r="AF97" s="506"/>
      <c r="AG97" s="506"/>
      <c r="AH97" s="506"/>
      <c r="AI97" s="506"/>
      <c r="AJ97" s="506"/>
      <c r="AK97" s="507"/>
      <c r="AL97" s="508"/>
      <c r="AM97" s="508"/>
      <c r="AN97" s="505"/>
      <c r="AO97" s="506"/>
      <c r="AP97" s="506"/>
      <c r="AQ97" s="506"/>
      <c r="AR97" s="506"/>
      <c r="AS97" s="506"/>
      <c r="AT97" s="506"/>
      <c r="AU97" s="506"/>
      <c r="AV97" s="506"/>
      <c r="AW97" s="507"/>
      <c r="AX97" s="538"/>
    </row>
    <row r="98" spans="1:50" ht="15" customHeight="1" x14ac:dyDescent="0.25">
      <c r="A98" s="1058" t="s">
        <v>302</v>
      </c>
      <c r="B98" s="304" t="str">
        <f>'RAW DATA-Awards'!B34</f>
        <v>NMSU-AL</v>
      </c>
      <c r="C98" s="498" t="str">
        <f>'RAW DATA-Awards'!C34</f>
        <v>1</v>
      </c>
      <c r="D98" s="481">
        <f>'RAW DATA-Awards'!D34</f>
        <v>0</v>
      </c>
      <c r="E98" s="482">
        <f>'RAW DATA-Awards'!E34</f>
        <v>2</v>
      </c>
      <c r="F98" s="482">
        <f>'RAW DATA-Awards'!F34</f>
        <v>0</v>
      </c>
      <c r="G98" s="482">
        <f>'RAW DATA-Awards'!G34</f>
        <v>189</v>
      </c>
      <c r="H98" s="482">
        <f>'RAW DATA-Awards'!H34</f>
        <v>0</v>
      </c>
      <c r="I98" s="482">
        <f>'RAW DATA-Awards'!I34</f>
        <v>0</v>
      </c>
      <c r="J98" s="482">
        <f>'RAW DATA-Awards'!J34</f>
        <v>0</v>
      </c>
      <c r="K98" s="482">
        <f>'RAW DATA-Awards'!K34</f>
        <v>0</v>
      </c>
      <c r="L98" s="482">
        <f>'RAW DATA-Awards'!L34</f>
        <v>0</v>
      </c>
      <c r="M98" s="483">
        <f>'RAW DATA-Awards'!M34</f>
        <v>0</v>
      </c>
      <c r="N98" s="482"/>
      <c r="O98" s="482"/>
      <c r="P98" s="481">
        <f>'RAW DATA-Awards'!N34</f>
        <v>0</v>
      </c>
      <c r="Q98" s="482">
        <f>'RAW DATA-Awards'!O34</f>
        <v>3</v>
      </c>
      <c r="R98" s="482">
        <f>'RAW DATA-Awards'!P34</f>
        <v>0</v>
      </c>
      <c r="S98" s="482">
        <f>'RAW DATA-Awards'!Q34</f>
        <v>143</v>
      </c>
      <c r="T98" s="482">
        <f>'RAW DATA-Awards'!R34</f>
        <v>0</v>
      </c>
      <c r="U98" s="482">
        <f>'RAW DATA-Awards'!S34</f>
        <v>0</v>
      </c>
      <c r="V98" s="482">
        <f>'RAW DATA-Awards'!T34</f>
        <v>0</v>
      </c>
      <c r="W98" s="482">
        <f>'RAW DATA-Awards'!U34</f>
        <v>0</v>
      </c>
      <c r="X98" s="482">
        <f>'RAW DATA-Awards'!V34</f>
        <v>0</v>
      </c>
      <c r="Y98" s="483">
        <f>'RAW DATA-Awards'!W34</f>
        <v>0</v>
      </c>
      <c r="Z98" s="482"/>
      <c r="AA98" s="482"/>
      <c r="AB98" s="481">
        <f>'RAW DATA-Awards'!X34</f>
        <v>0</v>
      </c>
      <c r="AC98" s="482">
        <f>'RAW DATA-Awards'!Y34</f>
        <v>3</v>
      </c>
      <c r="AD98" s="482">
        <f>'RAW DATA-Awards'!Z34</f>
        <v>0</v>
      </c>
      <c r="AE98" s="482">
        <f>'RAW DATA-Awards'!AA34</f>
        <v>146</v>
      </c>
      <c r="AF98" s="482">
        <f>'RAW DATA-Awards'!AB34</f>
        <v>0</v>
      </c>
      <c r="AG98" s="482">
        <f>'RAW DATA-Awards'!AC34</f>
        <v>0</v>
      </c>
      <c r="AH98" s="482">
        <f>'RAW DATA-Awards'!AD34</f>
        <v>0</v>
      </c>
      <c r="AI98" s="482">
        <f>'RAW DATA-Awards'!AE34</f>
        <v>0</v>
      </c>
      <c r="AJ98" s="482">
        <f>'RAW DATA-Awards'!AF34</f>
        <v>0</v>
      </c>
      <c r="AK98" s="483">
        <f>'RAW DATA-Awards'!AG34</f>
        <v>0</v>
      </c>
      <c r="AL98" s="482"/>
      <c r="AM98" s="482"/>
      <c r="AN98" s="481">
        <f>'RAW DATA-Awards'!AH34</f>
        <v>0</v>
      </c>
      <c r="AO98" s="482">
        <f>'RAW DATA-Awards'!AI34</f>
        <v>3</v>
      </c>
      <c r="AP98" s="482">
        <f>'RAW DATA-Awards'!AJ34</f>
        <v>0</v>
      </c>
      <c r="AQ98" s="482">
        <f>'RAW DATA-Awards'!AK34</f>
        <v>129</v>
      </c>
      <c r="AR98" s="482">
        <f>'RAW DATA-Awards'!AL34</f>
        <v>0</v>
      </c>
      <c r="AS98" s="482">
        <f>'RAW DATA-Awards'!AM34</f>
        <v>0</v>
      </c>
      <c r="AT98" s="482">
        <f>'RAW DATA-Awards'!AN34</f>
        <v>0</v>
      </c>
      <c r="AU98" s="482">
        <f>'RAW DATA-Awards'!AO34</f>
        <v>0</v>
      </c>
      <c r="AV98" s="482">
        <f>'RAW DATA-Awards'!AP34</f>
        <v>0</v>
      </c>
      <c r="AW98" s="483">
        <f>'RAW DATA-Awards'!AQ34</f>
        <v>0</v>
      </c>
      <c r="AX98" s="535"/>
    </row>
    <row r="99" spans="1:50" x14ac:dyDescent="0.25">
      <c r="A99" s="1059"/>
      <c r="B99" s="484" t="str">
        <f>'RAW DATA-Awards'!B35</f>
        <v>NMSU-AL</v>
      </c>
      <c r="C99" s="499" t="str">
        <f>'RAW DATA-Awards'!C35</f>
        <v>2</v>
      </c>
      <c r="D99" s="364">
        <f>'RAW DATA-Awards'!D35</f>
        <v>0</v>
      </c>
      <c r="E99" s="12">
        <f>'RAW DATA-Awards'!E35</f>
        <v>2</v>
      </c>
      <c r="F99" s="12">
        <f>'RAW DATA-Awards'!F35</f>
        <v>0</v>
      </c>
      <c r="G99" s="12">
        <f>'RAW DATA-Awards'!G35</f>
        <v>12</v>
      </c>
      <c r="H99" s="12">
        <f>'RAW DATA-Awards'!H35</f>
        <v>0</v>
      </c>
      <c r="I99" s="12">
        <f>'RAW DATA-Awards'!I35</f>
        <v>0</v>
      </c>
      <c r="J99" s="12">
        <f>'RAW DATA-Awards'!J35</f>
        <v>0</v>
      </c>
      <c r="K99" s="12">
        <f>'RAW DATA-Awards'!K35</f>
        <v>0</v>
      </c>
      <c r="L99" s="12">
        <f>'RAW DATA-Awards'!L35</f>
        <v>0</v>
      </c>
      <c r="M99" s="365">
        <f>'RAW DATA-Awards'!M35</f>
        <v>0</v>
      </c>
      <c r="N99" s="12"/>
      <c r="O99" s="12"/>
      <c r="P99" s="364">
        <f>'RAW DATA-Awards'!N35</f>
        <v>0</v>
      </c>
      <c r="Q99" s="12">
        <f>'RAW DATA-Awards'!O35</f>
        <v>3</v>
      </c>
      <c r="R99" s="12">
        <f>'RAW DATA-Awards'!P35</f>
        <v>0</v>
      </c>
      <c r="S99" s="12">
        <f>'RAW DATA-Awards'!Q35</f>
        <v>17</v>
      </c>
      <c r="T99" s="12">
        <f>'RAW DATA-Awards'!R35</f>
        <v>0</v>
      </c>
      <c r="U99" s="12">
        <f>'RAW DATA-Awards'!S35</f>
        <v>0</v>
      </c>
      <c r="V99" s="12">
        <f>'RAW DATA-Awards'!T35</f>
        <v>0</v>
      </c>
      <c r="W99" s="12">
        <f>'RAW DATA-Awards'!U35</f>
        <v>0</v>
      </c>
      <c r="X99" s="12">
        <f>'RAW DATA-Awards'!V35</f>
        <v>0</v>
      </c>
      <c r="Y99" s="365">
        <f>'RAW DATA-Awards'!W35</f>
        <v>0</v>
      </c>
      <c r="Z99" s="12"/>
      <c r="AA99" s="12"/>
      <c r="AB99" s="364">
        <f>'RAW DATA-Awards'!X35</f>
        <v>0</v>
      </c>
      <c r="AC99" s="12">
        <f>'RAW DATA-Awards'!Y35</f>
        <v>0</v>
      </c>
      <c r="AD99" s="12">
        <f>'RAW DATA-Awards'!Z35</f>
        <v>0</v>
      </c>
      <c r="AE99" s="12">
        <f>'RAW DATA-Awards'!AA35</f>
        <v>16</v>
      </c>
      <c r="AF99" s="12">
        <f>'RAW DATA-Awards'!AB35</f>
        <v>0</v>
      </c>
      <c r="AG99" s="12">
        <f>'RAW DATA-Awards'!AC35</f>
        <v>0</v>
      </c>
      <c r="AH99" s="12">
        <f>'RAW DATA-Awards'!AD35</f>
        <v>0</v>
      </c>
      <c r="AI99" s="12">
        <f>'RAW DATA-Awards'!AE35</f>
        <v>0</v>
      </c>
      <c r="AJ99" s="12">
        <f>'RAW DATA-Awards'!AF35</f>
        <v>0</v>
      </c>
      <c r="AK99" s="365">
        <f>'RAW DATA-Awards'!AG35</f>
        <v>0</v>
      </c>
      <c r="AL99" s="12"/>
      <c r="AM99" s="12"/>
      <c r="AN99" s="364">
        <f>'RAW DATA-Awards'!AH35</f>
        <v>0</v>
      </c>
      <c r="AO99" s="12">
        <f>'RAW DATA-Awards'!AI35</f>
        <v>2</v>
      </c>
      <c r="AP99" s="12">
        <f>'RAW DATA-Awards'!AJ35</f>
        <v>0</v>
      </c>
      <c r="AQ99" s="12">
        <f>'RAW DATA-Awards'!AK35</f>
        <v>25</v>
      </c>
      <c r="AR99" s="12">
        <f>'RAW DATA-Awards'!AL35</f>
        <v>0</v>
      </c>
      <c r="AS99" s="12">
        <f>'RAW DATA-Awards'!AM35</f>
        <v>0</v>
      </c>
      <c r="AT99" s="12">
        <f>'RAW DATA-Awards'!AN35</f>
        <v>0</v>
      </c>
      <c r="AU99" s="12">
        <f>'RAW DATA-Awards'!AO35</f>
        <v>0</v>
      </c>
      <c r="AV99" s="12">
        <f>'RAW DATA-Awards'!AP35</f>
        <v>0</v>
      </c>
      <c r="AW99" s="365">
        <f>'RAW DATA-Awards'!AQ35</f>
        <v>0</v>
      </c>
      <c r="AX99" s="536"/>
    </row>
    <row r="100" spans="1:50" ht="15.75" thickBot="1" x14ac:dyDescent="0.3">
      <c r="A100" s="1059"/>
      <c r="B100" s="484" t="str">
        <f>'RAW DATA-Awards'!B36</f>
        <v>NMSU-AL</v>
      </c>
      <c r="C100" s="499" t="str">
        <f>'RAW DATA-Awards'!C36</f>
        <v>3</v>
      </c>
      <c r="D100" s="364">
        <f>'RAW DATA-Awards'!D36</f>
        <v>0</v>
      </c>
      <c r="E100" s="12">
        <f>'RAW DATA-Awards'!E36</f>
        <v>0</v>
      </c>
      <c r="F100" s="12">
        <f>'RAW DATA-Awards'!F36</f>
        <v>0</v>
      </c>
      <c r="G100" s="12">
        <f>'RAW DATA-Awards'!G36</f>
        <v>34</v>
      </c>
      <c r="H100" s="12">
        <f>'RAW DATA-Awards'!H36</f>
        <v>0</v>
      </c>
      <c r="I100" s="12">
        <f>'RAW DATA-Awards'!I36</f>
        <v>0</v>
      </c>
      <c r="J100" s="12">
        <f>'RAW DATA-Awards'!J36</f>
        <v>0</v>
      </c>
      <c r="K100" s="12">
        <f>'RAW DATA-Awards'!K36</f>
        <v>0</v>
      </c>
      <c r="L100" s="12">
        <f>'RAW DATA-Awards'!L36</f>
        <v>0</v>
      </c>
      <c r="M100" s="365">
        <f>'RAW DATA-Awards'!M36</f>
        <v>0</v>
      </c>
      <c r="N100" s="12" t="s">
        <v>321</v>
      </c>
      <c r="O100" s="12"/>
      <c r="P100" s="364">
        <f>'RAW DATA-Awards'!N36</f>
        <v>0</v>
      </c>
      <c r="Q100" s="12">
        <f>'RAW DATA-Awards'!O36</f>
        <v>0</v>
      </c>
      <c r="R100" s="12">
        <f>'RAW DATA-Awards'!P36</f>
        <v>0</v>
      </c>
      <c r="S100" s="12">
        <f>'RAW DATA-Awards'!Q36</f>
        <v>27</v>
      </c>
      <c r="T100" s="12">
        <f>'RAW DATA-Awards'!R36</f>
        <v>0</v>
      </c>
      <c r="U100" s="12">
        <f>'RAW DATA-Awards'!S36</f>
        <v>0</v>
      </c>
      <c r="V100" s="12">
        <f>'RAW DATA-Awards'!T36</f>
        <v>0</v>
      </c>
      <c r="W100" s="12">
        <f>'RAW DATA-Awards'!U36</f>
        <v>0</v>
      </c>
      <c r="X100" s="12">
        <f>'RAW DATA-Awards'!V36</f>
        <v>0</v>
      </c>
      <c r="Y100" s="365">
        <f>'RAW DATA-Awards'!W36</f>
        <v>0</v>
      </c>
      <c r="Z100" s="12" t="s">
        <v>321</v>
      </c>
      <c r="AA100" s="12"/>
      <c r="AB100" s="364">
        <f>'RAW DATA-Awards'!X36</f>
        <v>0</v>
      </c>
      <c r="AC100" s="12">
        <f>'RAW DATA-Awards'!Y36</f>
        <v>0</v>
      </c>
      <c r="AD100" s="12">
        <f>'RAW DATA-Awards'!Z36</f>
        <v>0</v>
      </c>
      <c r="AE100" s="12">
        <f>'RAW DATA-Awards'!AA36</f>
        <v>0</v>
      </c>
      <c r="AF100" s="12">
        <f>'RAW DATA-Awards'!AB36</f>
        <v>0</v>
      </c>
      <c r="AG100" s="12">
        <f>'RAW DATA-Awards'!AC36</f>
        <v>0</v>
      </c>
      <c r="AH100" s="12">
        <f>'RAW DATA-Awards'!AD36</f>
        <v>0</v>
      </c>
      <c r="AI100" s="12">
        <f>'RAW DATA-Awards'!AE36</f>
        <v>0</v>
      </c>
      <c r="AJ100" s="12">
        <f>'RAW DATA-Awards'!AF36</f>
        <v>0</v>
      </c>
      <c r="AK100" s="365">
        <f>'RAW DATA-Awards'!AG36</f>
        <v>0</v>
      </c>
      <c r="AL100" s="12" t="s">
        <v>321</v>
      </c>
      <c r="AM100" s="12"/>
      <c r="AN100" s="364">
        <f>'RAW DATA-Awards'!AH36</f>
        <v>0</v>
      </c>
      <c r="AO100" s="12">
        <f>'RAW DATA-Awards'!AI36</f>
        <v>0</v>
      </c>
      <c r="AP100" s="12">
        <f>'RAW DATA-Awards'!AJ36</f>
        <v>0</v>
      </c>
      <c r="AQ100" s="12">
        <f>'RAW DATA-Awards'!AK36</f>
        <v>4</v>
      </c>
      <c r="AR100" s="12">
        <f>'RAW DATA-Awards'!AL36</f>
        <v>0</v>
      </c>
      <c r="AS100" s="12">
        <f>'RAW DATA-Awards'!AM36</f>
        <v>0</v>
      </c>
      <c r="AT100" s="12">
        <f>'RAW DATA-Awards'!AN36</f>
        <v>0</v>
      </c>
      <c r="AU100" s="12">
        <f>'RAW DATA-Awards'!AO36</f>
        <v>0</v>
      </c>
      <c r="AV100" s="12">
        <f>'RAW DATA-Awards'!AP36</f>
        <v>0</v>
      </c>
      <c r="AW100" s="365">
        <f>'RAW DATA-Awards'!AQ36</f>
        <v>0</v>
      </c>
      <c r="AX100" s="536" t="s">
        <v>321</v>
      </c>
    </row>
    <row r="101" spans="1:50" x14ac:dyDescent="0.25">
      <c r="A101" s="541"/>
      <c r="B101" s="304"/>
      <c r="C101" s="498"/>
      <c r="D101" s="11">
        <f t="shared" ref="D101:M101" si="72">SUM(D98:D100)</f>
        <v>0</v>
      </c>
      <c r="E101" s="11">
        <f t="shared" si="72"/>
        <v>4</v>
      </c>
      <c r="F101" s="11">
        <f t="shared" si="72"/>
        <v>0</v>
      </c>
      <c r="G101" s="11">
        <f t="shared" si="72"/>
        <v>235</v>
      </c>
      <c r="H101" s="11">
        <f t="shared" si="72"/>
        <v>0</v>
      </c>
      <c r="I101" s="11">
        <f t="shared" si="72"/>
        <v>0</v>
      </c>
      <c r="J101" s="11">
        <f t="shared" si="72"/>
        <v>0</v>
      </c>
      <c r="K101" s="11">
        <f t="shared" si="72"/>
        <v>0</v>
      </c>
      <c r="L101" s="11">
        <f t="shared" si="72"/>
        <v>0</v>
      </c>
      <c r="M101" s="367">
        <f t="shared" si="72"/>
        <v>0</v>
      </c>
      <c r="N101" s="12">
        <f>SUM(D101:M101)</f>
        <v>239</v>
      </c>
      <c r="O101" s="12"/>
      <c r="P101" s="366">
        <f t="shared" ref="P101:Y101" si="73">SUM(P98:P100)</f>
        <v>0</v>
      </c>
      <c r="Q101" s="11">
        <f t="shared" si="73"/>
        <v>6</v>
      </c>
      <c r="R101" s="11">
        <f t="shared" si="73"/>
        <v>0</v>
      </c>
      <c r="S101" s="11">
        <f t="shared" si="73"/>
        <v>187</v>
      </c>
      <c r="T101" s="11">
        <f t="shared" si="73"/>
        <v>0</v>
      </c>
      <c r="U101" s="11">
        <f t="shared" si="73"/>
        <v>0</v>
      </c>
      <c r="V101" s="11">
        <f t="shared" si="73"/>
        <v>0</v>
      </c>
      <c r="W101" s="11">
        <f t="shared" si="73"/>
        <v>0</v>
      </c>
      <c r="X101" s="11">
        <f t="shared" si="73"/>
        <v>0</v>
      </c>
      <c r="Y101" s="367">
        <f t="shared" si="73"/>
        <v>0</v>
      </c>
      <c r="Z101" s="12">
        <f>SUM(P101:Y101)</f>
        <v>193</v>
      </c>
      <c r="AA101" s="12"/>
      <c r="AB101" s="366">
        <f t="shared" ref="AB101:AK101" si="74">SUM(AB98:AB100)</f>
        <v>0</v>
      </c>
      <c r="AC101" s="11">
        <f t="shared" si="74"/>
        <v>3</v>
      </c>
      <c r="AD101" s="11">
        <f t="shared" si="74"/>
        <v>0</v>
      </c>
      <c r="AE101" s="11">
        <f t="shared" si="74"/>
        <v>162</v>
      </c>
      <c r="AF101" s="11">
        <f t="shared" si="74"/>
        <v>0</v>
      </c>
      <c r="AG101" s="11">
        <f t="shared" si="74"/>
        <v>0</v>
      </c>
      <c r="AH101" s="11">
        <f t="shared" si="74"/>
        <v>0</v>
      </c>
      <c r="AI101" s="11">
        <f t="shared" si="74"/>
        <v>0</v>
      </c>
      <c r="AJ101" s="11">
        <f t="shared" si="74"/>
        <v>0</v>
      </c>
      <c r="AK101" s="367">
        <f t="shared" si="74"/>
        <v>0</v>
      </c>
      <c r="AL101" s="12">
        <f>SUM(AB101:AK101)</f>
        <v>165</v>
      </c>
      <c r="AM101" s="12"/>
      <c r="AN101" s="366">
        <f t="shared" ref="AN101:AW101" si="75">SUM(AN98:AN100)</f>
        <v>0</v>
      </c>
      <c r="AO101" s="11">
        <f t="shared" si="75"/>
        <v>5</v>
      </c>
      <c r="AP101" s="11">
        <f t="shared" si="75"/>
        <v>0</v>
      </c>
      <c r="AQ101" s="11">
        <f t="shared" si="75"/>
        <v>158</v>
      </c>
      <c r="AR101" s="11">
        <f t="shared" si="75"/>
        <v>0</v>
      </c>
      <c r="AS101" s="11">
        <f t="shared" si="75"/>
        <v>0</v>
      </c>
      <c r="AT101" s="11">
        <f t="shared" si="75"/>
        <v>0</v>
      </c>
      <c r="AU101" s="11">
        <f t="shared" si="75"/>
        <v>0</v>
      </c>
      <c r="AV101" s="11">
        <f t="shared" si="75"/>
        <v>0</v>
      </c>
      <c r="AW101" s="367">
        <f t="shared" si="75"/>
        <v>0</v>
      </c>
      <c r="AX101" s="536">
        <f>SUM(AN101:AW101)</f>
        <v>163</v>
      </c>
    </row>
    <row r="102" spans="1:50" ht="11.25" customHeight="1" thickBot="1" x14ac:dyDescent="0.3">
      <c r="A102" s="542"/>
      <c r="B102" s="487"/>
      <c r="C102" s="500"/>
      <c r="D102" s="12"/>
      <c r="E102" s="12"/>
      <c r="F102" s="12"/>
      <c r="G102" s="12"/>
      <c r="H102" s="12"/>
      <c r="I102" s="12"/>
      <c r="J102" s="12"/>
      <c r="K102" s="12"/>
      <c r="L102" s="12"/>
      <c r="M102" s="365"/>
      <c r="N102" s="12"/>
      <c r="O102" s="12"/>
      <c r="P102" s="364"/>
      <c r="Q102" s="12"/>
      <c r="R102" s="12"/>
      <c r="S102" s="12"/>
      <c r="T102" s="12"/>
      <c r="U102" s="12"/>
      <c r="V102" s="12"/>
      <c r="W102" s="12"/>
      <c r="X102" s="12"/>
      <c r="Y102" s="365"/>
      <c r="Z102" s="12"/>
      <c r="AA102" s="12"/>
      <c r="AB102" s="364"/>
      <c r="AC102" s="12"/>
      <c r="AD102" s="12"/>
      <c r="AE102" s="12"/>
      <c r="AF102" s="12"/>
      <c r="AG102" s="12"/>
      <c r="AH102" s="12"/>
      <c r="AI102" s="12"/>
      <c r="AJ102" s="12"/>
      <c r="AK102" s="365"/>
      <c r="AL102" s="12"/>
      <c r="AM102" s="12"/>
      <c r="AN102" s="364"/>
      <c r="AO102" s="12"/>
      <c r="AP102" s="12"/>
      <c r="AQ102" s="12"/>
      <c r="AR102" s="12"/>
      <c r="AS102" s="12"/>
      <c r="AT102" s="12"/>
      <c r="AU102" s="12"/>
      <c r="AV102" s="12"/>
      <c r="AW102" s="365"/>
      <c r="AX102" s="536"/>
    </row>
    <row r="103" spans="1:50" x14ac:dyDescent="0.25">
      <c r="A103" s="1058" t="s">
        <v>303</v>
      </c>
      <c r="B103" s="304" t="s">
        <v>54</v>
      </c>
      <c r="C103" s="498" t="s">
        <v>95</v>
      </c>
      <c r="D103" s="364">
        <f>D98*'DATA - Awards Matrices'!$B$15</f>
        <v>0</v>
      </c>
      <c r="E103" s="12">
        <f>E98*'DATA - Awards Matrices'!$C$15</f>
        <v>400</v>
      </c>
      <c r="F103" s="12">
        <f>F98*'DATA - Awards Matrices'!$D$15</f>
        <v>0</v>
      </c>
      <c r="G103" s="12">
        <f>G98*'DATA - Awards Matrices'!$E$15</f>
        <v>47250</v>
      </c>
      <c r="H103" s="12">
        <f>H98*'DATA - Awards Matrices'!$F$15</f>
        <v>0</v>
      </c>
      <c r="I103" s="12">
        <f>I98*'DATA - Awards Matrices'!$G$15</f>
        <v>0</v>
      </c>
      <c r="J103" s="12">
        <f>J98*'DATA - Awards Matrices'!$H$15</f>
        <v>0</v>
      </c>
      <c r="K103" s="12">
        <f>K98*'DATA - Awards Matrices'!$I$15</f>
        <v>0</v>
      </c>
      <c r="L103" s="12">
        <f>L98*'DATA - Awards Matrices'!$J$15</f>
        <v>0</v>
      </c>
      <c r="M103" s="365">
        <f>M98*'DATA - Awards Matrices'!$K$15</f>
        <v>0</v>
      </c>
      <c r="N103" s="12"/>
      <c r="O103" s="12"/>
      <c r="P103" s="364">
        <f>P98*'DATA - Awards Matrices'!$B$15</f>
        <v>0</v>
      </c>
      <c r="Q103" s="12">
        <f>Q98*'DATA - Awards Matrices'!$C$15</f>
        <v>600</v>
      </c>
      <c r="R103" s="12">
        <f>R98*'DATA - Awards Matrices'!$D$15</f>
        <v>0</v>
      </c>
      <c r="S103" s="12">
        <f>S98*'DATA - Awards Matrices'!$E$15</f>
        <v>35750</v>
      </c>
      <c r="T103" s="12">
        <f>T98*'DATA - Awards Matrices'!$F$15</f>
        <v>0</v>
      </c>
      <c r="U103" s="12">
        <f>U98*'DATA - Awards Matrices'!$G$15</f>
        <v>0</v>
      </c>
      <c r="V103" s="12">
        <f>V98*'DATA - Awards Matrices'!$H$15</f>
        <v>0</v>
      </c>
      <c r="W103" s="12">
        <f>W98*'DATA - Awards Matrices'!$I$15</f>
        <v>0</v>
      </c>
      <c r="X103" s="12">
        <f>X98*'DATA - Awards Matrices'!$J$15</f>
        <v>0</v>
      </c>
      <c r="Y103" s="365">
        <f>Y98*'DATA - Awards Matrices'!$K$15</f>
        <v>0</v>
      </c>
      <c r="Z103" s="12"/>
      <c r="AA103" s="12"/>
      <c r="AB103" s="364">
        <f>AB98*'DATA - Awards Matrices'!$B$15</f>
        <v>0</v>
      </c>
      <c r="AC103" s="12">
        <f>AC98*'DATA - Awards Matrices'!$C$15</f>
        <v>600</v>
      </c>
      <c r="AD103" s="12">
        <f>AD98*'DATA - Awards Matrices'!$D$15</f>
        <v>0</v>
      </c>
      <c r="AE103" s="12">
        <f>AE98*'DATA - Awards Matrices'!$E$15</f>
        <v>36500</v>
      </c>
      <c r="AF103" s="12">
        <f>AF98*'DATA - Awards Matrices'!$F$15</f>
        <v>0</v>
      </c>
      <c r="AG103" s="12">
        <f>AG98*'DATA - Awards Matrices'!$G$15</f>
        <v>0</v>
      </c>
      <c r="AH103" s="12">
        <f>AH98*'DATA - Awards Matrices'!$H$15</f>
        <v>0</v>
      </c>
      <c r="AI103" s="12">
        <f>AI98*'DATA - Awards Matrices'!$I$15</f>
        <v>0</v>
      </c>
      <c r="AJ103" s="12">
        <f>AJ98*'DATA - Awards Matrices'!$J$15</f>
        <v>0</v>
      </c>
      <c r="AK103" s="365">
        <f>AK98*'DATA - Awards Matrices'!$K$15</f>
        <v>0</v>
      </c>
      <c r="AL103" s="12"/>
      <c r="AM103" s="12"/>
      <c r="AN103" s="364">
        <f>AN98*'DATA - Awards Matrices'!$B$15</f>
        <v>0</v>
      </c>
      <c r="AO103" s="12">
        <f>AO98*'DATA - Awards Matrices'!$C$15</f>
        <v>600</v>
      </c>
      <c r="AP103" s="12">
        <f>AP98*'DATA - Awards Matrices'!$D$15</f>
        <v>0</v>
      </c>
      <c r="AQ103" s="12">
        <f>AQ98*'DATA - Awards Matrices'!$E$15</f>
        <v>32250</v>
      </c>
      <c r="AR103" s="12">
        <f>AR98*'DATA - Awards Matrices'!$F$15</f>
        <v>0</v>
      </c>
      <c r="AS103" s="12">
        <f>AS98*'DATA - Awards Matrices'!$G$15</f>
        <v>0</v>
      </c>
      <c r="AT103" s="12">
        <f>AT98*'DATA - Awards Matrices'!$H$15</f>
        <v>0</v>
      </c>
      <c r="AU103" s="12">
        <f>AU98*'DATA - Awards Matrices'!$I$15</f>
        <v>0</v>
      </c>
      <c r="AV103" s="12">
        <f>AV98*'DATA - Awards Matrices'!$J$15</f>
        <v>0</v>
      </c>
      <c r="AW103" s="365">
        <f>AW98*'DATA - Awards Matrices'!$K$15</f>
        <v>0</v>
      </c>
      <c r="AX103" s="536"/>
    </row>
    <row r="104" spans="1:50" x14ac:dyDescent="0.25">
      <c r="A104" s="1059"/>
      <c r="B104" s="484" t="s">
        <v>54</v>
      </c>
      <c r="C104" s="499" t="s">
        <v>94</v>
      </c>
      <c r="D104" s="364">
        <f>D99*'DATA - Awards Matrices'!$B$16</f>
        <v>0</v>
      </c>
      <c r="E104" s="12">
        <f>E99*'DATA - Awards Matrices'!$C$16</f>
        <v>400</v>
      </c>
      <c r="F104" s="12">
        <f>F99*'DATA - Awards Matrices'!$D$16</f>
        <v>0</v>
      </c>
      <c r="G104" s="12">
        <f>G99*'DATA - Awards Matrices'!$E$16</f>
        <v>3000</v>
      </c>
      <c r="H104" s="12">
        <f>H99*'DATA - Awards Matrices'!$F$16</f>
        <v>0</v>
      </c>
      <c r="I104" s="12">
        <f>I99*'DATA - Awards Matrices'!$G$16</f>
        <v>0</v>
      </c>
      <c r="J104" s="12">
        <f>J99*'DATA - Awards Matrices'!$H$16</f>
        <v>0</v>
      </c>
      <c r="K104" s="12">
        <f>K99*'DATA - Awards Matrices'!$I$16</f>
        <v>0</v>
      </c>
      <c r="L104" s="12">
        <f>L99*'DATA - Awards Matrices'!$J$16</f>
        <v>0</v>
      </c>
      <c r="M104" s="365">
        <f>M99*'DATA - Awards Matrices'!$K$16</f>
        <v>0</v>
      </c>
      <c r="N104" s="12"/>
      <c r="O104" s="12"/>
      <c r="P104" s="364">
        <f>P99*'DATA - Awards Matrices'!$B$16</f>
        <v>0</v>
      </c>
      <c r="Q104" s="12">
        <f>Q99*'DATA - Awards Matrices'!$C$16</f>
        <v>600</v>
      </c>
      <c r="R104" s="12">
        <f>R99*'DATA - Awards Matrices'!$D$16</f>
        <v>0</v>
      </c>
      <c r="S104" s="12">
        <f>S99*'DATA - Awards Matrices'!$E$16</f>
        <v>4250</v>
      </c>
      <c r="T104" s="12">
        <f>T99*'DATA - Awards Matrices'!$F$16</f>
        <v>0</v>
      </c>
      <c r="U104" s="12">
        <f>U99*'DATA - Awards Matrices'!$G$16</f>
        <v>0</v>
      </c>
      <c r="V104" s="12">
        <f>V99*'DATA - Awards Matrices'!$H$16</f>
        <v>0</v>
      </c>
      <c r="W104" s="12">
        <f>W99*'DATA - Awards Matrices'!$I$16</f>
        <v>0</v>
      </c>
      <c r="X104" s="12">
        <f>X99*'DATA - Awards Matrices'!$J$16</f>
        <v>0</v>
      </c>
      <c r="Y104" s="365">
        <f>Y99*'DATA - Awards Matrices'!$K$16</f>
        <v>0</v>
      </c>
      <c r="Z104" s="12"/>
      <c r="AA104" s="12"/>
      <c r="AB104" s="364">
        <f>AB99*'DATA - Awards Matrices'!$B$16</f>
        <v>0</v>
      </c>
      <c r="AC104" s="12">
        <f>AC99*'DATA - Awards Matrices'!$C$16</f>
        <v>0</v>
      </c>
      <c r="AD104" s="12">
        <f>AD99*'DATA - Awards Matrices'!$D$16</f>
        <v>0</v>
      </c>
      <c r="AE104" s="12">
        <f>AE99*'DATA - Awards Matrices'!$E$16</f>
        <v>4000</v>
      </c>
      <c r="AF104" s="12">
        <f>AF99*'DATA - Awards Matrices'!$F$16</f>
        <v>0</v>
      </c>
      <c r="AG104" s="12">
        <f>AG99*'DATA - Awards Matrices'!$G$16</f>
        <v>0</v>
      </c>
      <c r="AH104" s="12">
        <f>AH99*'DATA - Awards Matrices'!$H$16</f>
        <v>0</v>
      </c>
      <c r="AI104" s="12">
        <f>AI99*'DATA - Awards Matrices'!$I$16</f>
        <v>0</v>
      </c>
      <c r="AJ104" s="12">
        <f>AJ99*'DATA - Awards Matrices'!$J$16</f>
        <v>0</v>
      </c>
      <c r="AK104" s="365">
        <f>AK99*'DATA - Awards Matrices'!$K$16</f>
        <v>0</v>
      </c>
      <c r="AL104" s="12"/>
      <c r="AM104" s="12"/>
      <c r="AN104" s="364">
        <f>AN99*'DATA - Awards Matrices'!$B$16</f>
        <v>0</v>
      </c>
      <c r="AO104" s="12">
        <f>AO99*'DATA - Awards Matrices'!$C$16</f>
        <v>400</v>
      </c>
      <c r="AP104" s="12">
        <f>AP99*'DATA - Awards Matrices'!$D$16</f>
        <v>0</v>
      </c>
      <c r="AQ104" s="12">
        <f>AQ99*'DATA - Awards Matrices'!$E$16</f>
        <v>6250</v>
      </c>
      <c r="AR104" s="12">
        <f>AR99*'DATA - Awards Matrices'!$F$16</f>
        <v>0</v>
      </c>
      <c r="AS104" s="12">
        <f>AS99*'DATA - Awards Matrices'!$G$16</f>
        <v>0</v>
      </c>
      <c r="AT104" s="12">
        <f>AT99*'DATA - Awards Matrices'!$H$16</f>
        <v>0</v>
      </c>
      <c r="AU104" s="12">
        <f>AU99*'DATA - Awards Matrices'!$I$16</f>
        <v>0</v>
      </c>
      <c r="AV104" s="12">
        <f>AV99*'DATA - Awards Matrices'!$J$16</f>
        <v>0</v>
      </c>
      <c r="AW104" s="365">
        <f>AW99*'DATA - Awards Matrices'!$K$16</f>
        <v>0</v>
      </c>
      <c r="AX104" s="536"/>
    </row>
    <row r="105" spans="1:50" ht="15.75" thickBot="1" x14ac:dyDescent="0.3">
      <c r="A105" s="1060"/>
      <c r="B105" s="487" t="s">
        <v>54</v>
      </c>
      <c r="C105" s="500" t="s">
        <v>93</v>
      </c>
      <c r="D105" s="364">
        <f>D100*'DATA - Awards Matrices'!$B$17</f>
        <v>0</v>
      </c>
      <c r="E105" s="12">
        <f>E100*'DATA - Awards Matrices'!$C$17</f>
        <v>0</v>
      </c>
      <c r="F105" s="12">
        <f>F100*'DATA - Awards Matrices'!$D$17</f>
        <v>0</v>
      </c>
      <c r="G105" s="12">
        <f>G100*'DATA - Awards Matrices'!$E$17</f>
        <v>8500</v>
      </c>
      <c r="H105" s="12">
        <f>H100*'DATA - Awards Matrices'!$F$17</f>
        <v>0</v>
      </c>
      <c r="I105" s="12">
        <f>I100*'DATA - Awards Matrices'!$G$17</f>
        <v>0</v>
      </c>
      <c r="J105" s="12">
        <f>J100*'DATA - Awards Matrices'!$H$17</f>
        <v>0</v>
      </c>
      <c r="K105" s="12">
        <f>K100*'DATA - Awards Matrices'!$I$17</f>
        <v>0</v>
      </c>
      <c r="L105" s="12">
        <f>L100*'DATA - Awards Matrices'!$J$17</f>
        <v>0</v>
      </c>
      <c r="M105" s="365">
        <f>M100*'DATA - Awards Matrices'!$K$17</f>
        <v>0</v>
      </c>
      <c r="N105" s="12" t="s">
        <v>322</v>
      </c>
      <c r="O105" s="12"/>
      <c r="P105" s="364">
        <f>P100*'DATA - Awards Matrices'!$B$17</f>
        <v>0</v>
      </c>
      <c r="Q105" s="12">
        <f>Q100*'DATA - Awards Matrices'!$C$17</f>
        <v>0</v>
      </c>
      <c r="R105" s="12">
        <f>R100*'DATA - Awards Matrices'!$D$17</f>
        <v>0</v>
      </c>
      <c r="S105" s="12">
        <f>S100*'DATA - Awards Matrices'!$E$17</f>
        <v>6750</v>
      </c>
      <c r="T105" s="12">
        <f>T100*'DATA - Awards Matrices'!$F$17</f>
        <v>0</v>
      </c>
      <c r="U105" s="12">
        <f>U100*'DATA - Awards Matrices'!$G$17</f>
        <v>0</v>
      </c>
      <c r="V105" s="12">
        <f>V100*'DATA - Awards Matrices'!$H$17</f>
        <v>0</v>
      </c>
      <c r="W105" s="12">
        <f>W100*'DATA - Awards Matrices'!$I$17</f>
        <v>0</v>
      </c>
      <c r="X105" s="12">
        <f>X100*'DATA - Awards Matrices'!$J$17</f>
        <v>0</v>
      </c>
      <c r="Y105" s="365">
        <f>Y100*'DATA - Awards Matrices'!$K$17</f>
        <v>0</v>
      </c>
      <c r="Z105" s="12" t="s">
        <v>322</v>
      </c>
      <c r="AA105" s="12"/>
      <c r="AB105" s="364">
        <f>AB100*'DATA - Awards Matrices'!$B$17</f>
        <v>0</v>
      </c>
      <c r="AC105" s="12">
        <f>AC100*'DATA - Awards Matrices'!$C$17</f>
        <v>0</v>
      </c>
      <c r="AD105" s="12">
        <f>AD100*'DATA - Awards Matrices'!$D$17</f>
        <v>0</v>
      </c>
      <c r="AE105" s="12">
        <f>AE100*'DATA - Awards Matrices'!$E$17</f>
        <v>0</v>
      </c>
      <c r="AF105" s="12">
        <f>AF100*'DATA - Awards Matrices'!$F$17</f>
        <v>0</v>
      </c>
      <c r="AG105" s="12">
        <f>AG100*'DATA - Awards Matrices'!$G$17</f>
        <v>0</v>
      </c>
      <c r="AH105" s="12">
        <f>AH100*'DATA - Awards Matrices'!$H$17</f>
        <v>0</v>
      </c>
      <c r="AI105" s="12">
        <f>AI100*'DATA - Awards Matrices'!$I$17</f>
        <v>0</v>
      </c>
      <c r="AJ105" s="12">
        <f>AJ100*'DATA - Awards Matrices'!$J$17</f>
        <v>0</v>
      </c>
      <c r="AK105" s="365">
        <f>AK100*'DATA - Awards Matrices'!$K$17</f>
        <v>0</v>
      </c>
      <c r="AL105" s="12" t="s">
        <v>322</v>
      </c>
      <c r="AM105" s="12"/>
      <c r="AN105" s="364">
        <f>AN100*'DATA - Awards Matrices'!$B$17</f>
        <v>0</v>
      </c>
      <c r="AO105" s="12">
        <f>AO100*'DATA - Awards Matrices'!$C$17</f>
        <v>0</v>
      </c>
      <c r="AP105" s="12">
        <f>AP100*'DATA - Awards Matrices'!$D$17</f>
        <v>0</v>
      </c>
      <c r="AQ105" s="12">
        <f>AQ100*'DATA - Awards Matrices'!$E$17</f>
        <v>1000</v>
      </c>
      <c r="AR105" s="12">
        <f>AR100*'DATA - Awards Matrices'!$F$17</f>
        <v>0</v>
      </c>
      <c r="AS105" s="12">
        <f>AS100*'DATA - Awards Matrices'!$G$17</f>
        <v>0</v>
      </c>
      <c r="AT105" s="12">
        <f>AT100*'DATA - Awards Matrices'!$H$17</f>
        <v>0</v>
      </c>
      <c r="AU105" s="12">
        <f>AU100*'DATA - Awards Matrices'!$I$17</f>
        <v>0</v>
      </c>
      <c r="AV105" s="12">
        <f>AV100*'DATA - Awards Matrices'!$J$17</f>
        <v>0</v>
      </c>
      <c r="AW105" s="365">
        <f>AW100*'DATA - Awards Matrices'!$K$17</f>
        <v>0</v>
      </c>
      <c r="AX105" s="12" t="s">
        <v>322</v>
      </c>
    </row>
    <row r="106" spans="1:50" ht="30.75" thickBot="1" x14ac:dyDescent="0.3">
      <c r="A106" s="540" t="s">
        <v>304</v>
      </c>
      <c r="B106" s="487" t="str">
        <f>B100</f>
        <v>NMSU-AL</v>
      </c>
      <c r="C106" s="488"/>
      <c r="D106" s="368">
        <f t="shared" ref="D106:M106" si="76">SUM(D103:D105)</f>
        <v>0</v>
      </c>
      <c r="E106" s="369">
        <f t="shared" si="76"/>
        <v>800</v>
      </c>
      <c r="F106" s="369">
        <f t="shared" si="76"/>
        <v>0</v>
      </c>
      <c r="G106" s="369">
        <f t="shared" si="76"/>
        <v>58750</v>
      </c>
      <c r="H106" s="369">
        <f t="shared" si="76"/>
        <v>0</v>
      </c>
      <c r="I106" s="369">
        <f t="shared" si="76"/>
        <v>0</v>
      </c>
      <c r="J106" s="369">
        <f t="shared" si="76"/>
        <v>0</v>
      </c>
      <c r="K106" s="369">
        <f t="shared" si="76"/>
        <v>0</v>
      </c>
      <c r="L106" s="369">
        <f t="shared" si="76"/>
        <v>0</v>
      </c>
      <c r="M106" s="370">
        <f t="shared" si="76"/>
        <v>0</v>
      </c>
      <c r="N106" s="489">
        <f>SUM(D106:M106)/'DATA - Awards Matrices'!$L$17</f>
        <v>14.304473500892778</v>
      </c>
      <c r="O106" s="489"/>
      <c r="P106" s="368">
        <f t="shared" ref="P106:Y106" si="77">SUM(P103:P105)</f>
        <v>0</v>
      </c>
      <c r="Q106" s="369">
        <f t="shared" si="77"/>
        <v>1200</v>
      </c>
      <c r="R106" s="369">
        <f t="shared" si="77"/>
        <v>0</v>
      </c>
      <c r="S106" s="369">
        <f t="shared" si="77"/>
        <v>46750</v>
      </c>
      <c r="T106" s="369">
        <f t="shared" si="77"/>
        <v>0</v>
      </c>
      <c r="U106" s="369">
        <f t="shared" si="77"/>
        <v>0</v>
      </c>
      <c r="V106" s="369">
        <f t="shared" si="77"/>
        <v>0</v>
      </c>
      <c r="W106" s="369">
        <f t="shared" si="77"/>
        <v>0</v>
      </c>
      <c r="X106" s="369">
        <f t="shared" si="77"/>
        <v>0</v>
      </c>
      <c r="Y106" s="370">
        <f t="shared" si="77"/>
        <v>0</v>
      </c>
      <c r="Z106" s="489">
        <f>SUM(P106:Y106)/'DATA - Awards Matrices'!$L$17</f>
        <v>11.518043734136166</v>
      </c>
      <c r="AA106" s="489"/>
      <c r="AB106" s="368">
        <f t="shared" ref="AB106:AK106" si="78">SUM(AB103:AB105)</f>
        <v>0</v>
      </c>
      <c r="AC106" s="369">
        <f t="shared" si="78"/>
        <v>600</v>
      </c>
      <c r="AD106" s="369">
        <f t="shared" si="78"/>
        <v>0</v>
      </c>
      <c r="AE106" s="369">
        <f t="shared" si="78"/>
        <v>40500</v>
      </c>
      <c r="AF106" s="369">
        <f t="shared" si="78"/>
        <v>0</v>
      </c>
      <c r="AG106" s="369">
        <f t="shared" si="78"/>
        <v>0</v>
      </c>
      <c r="AH106" s="369">
        <f t="shared" si="78"/>
        <v>0</v>
      </c>
      <c r="AI106" s="369">
        <f t="shared" si="78"/>
        <v>0</v>
      </c>
      <c r="AJ106" s="369">
        <f t="shared" si="78"/>
        <v>0</v>
      </c>
      <c r="AK106" s="370">
        <f t="shared" si="78"/>
        <v>0</v>
      </c>
      <c r="AL106" s="489">
        <f>SUM(AB106:AK106)/'DATA - Awards Matrices'!$L$17</f>
        <v>9.8726089149738563</v>
      </c>
      <c r="AM106" s="489"/>
      <c r="AN106" s="368">
        <f t="shared" ref="AN106:AW106" si="79">SUM(AN103:AN105)</f>
        <v>0</v>
      </c>
      <c r="AO106" s="369">
        <f t="shared" si="79"/>
        <v>1000</v>
      </c>
      <c r="AP106" s="369">
        <f t="shared" si="79"/>
        <v>0</v>
      </c>
      <c r="AQ106" s="369">
        <f t="shared" si="79"/>
        <v>39500</v>
      </c>
      <c r="AR106" s="369">
        <f t="shared" si="79"/>
        <v>0</v>
      </c>
      <c r="AS106" s="369">
        <f t="shared" si="79"/>
        <v>0</v>
      </c>
      <c r="AT106" s="369">
        <f t="shared" si="79"/>
        <v>0</v>
      </c>
      <c r="AU106" s="369">
        <f t="shared" si="79"/>
        <v>0</v>
      </c>
      <c r="AV106" s="369">
        <f t="shared" si="79"/>
        <v>0</v>
      </c>
      <c r="AW106" s="370">
        <f t="shared" si="79"/>
        <v>0</v>
      </c>
      <c r="AX106" s="537">
        <f>SUM(AN106:AW106)/'DATA - Awards Matrices'!$L$17</f>
        <v>9.7284832373829975</v>
      </c>
    </row>
    <row r="107" spans="1:50" ht="61.5" customHeight="1" thickBot="1" x14ac:dyDescent="0.3">
      <c r="A107" s="502"/>
      <c r="B107" s="503"/>
      <c r="C107" s="504"/>
      <c r="D107" s="505"/>
      <c r="E107" s="506"/>
      <c r="F107" s="506"/>
      <c r="G107" s="506"/>
      <c r="H107" s="506"/>
      <c r="I107" s="506"/>
      <c r="J107" s="506"/>
      <c r="K107" s="506"/>
      <c r="L107" s="506"/>
      <c r="M107" s="507"/>
      <c r="N107" s="508"/>
      <c r="O107" s="508"/>
      <c r="P107" s="505"/>
      <c r="Q107" s="506"/>
      <c r="R107" s="506"/>
      <c r="S107" s="506"/>
      <c r="T107" s="506"/>
      <c r="U107" s="506"/>
      <c r="V107" s="506"/>
      <c r="W107" s="506"/>
      <c r="X107" s="506"/>
      <c r="Y107" s="507"/>
      <c r="Z107" s="508"/>
      <c r="AA107" s="508"/>
      <c r="AB107" s="505"/>
      <c r="AC107" s="506"/>
      <c r="AD107" s="506"/>
      <c r="AE107" s="506"/>
      <c r="AF107" s="506"/>
      <c r="AG107" s="506"/>
      <c r="AH107" s="506"/>
      <c r="AI107" s="506"/>
      <c r="AJ107" s="506"/>
      <c r="AK107" s="507"/>
      <c r="AL107" s="508"/>
      <c r="AM107" s="508"/>
      <c r="AN107" s="505"/>
      <c r="AO107" s="506"/>
      <c r="AP107" s="506"/>
      <c r="AQ107" s="506"/>
      <c r="AR107" s="506"/>
      <c r="AS107" s="506"/>
      <c r="AT107" s="506"/>
      <c r="AU107" s="506"/>
      <c r="AV107" s="506"/>
      <c r="AW107" s="507"/>
      <c r="AX107" s="538"/>
    </row>
    <row r="108" spans="1:50" ht="15" customHeight="1" x14ac:dyDescent="0.25">
      <c r="A108" s="1058" t="s">
        <v>302</v>
      </c>
      <c r="B108" s="304" t="str">
        <f>'RAW DATA-Awards'!B37</f>
        <v>NMSU-CA</v>
      </c>
      <c r="C108" s="498" t="str">
        <f>'RAW DATA-Awards'!C37</f>
        <v>1</v>
      </c>
      <c r="D108" s="481">
        <f>'RAW DATA-Awards'!D37</f>
        <v>0</v>
      </c>
      <c r="E108" s="482">
        <f>'RAW DATA-Awards'!E37</f>
        <v>0</v>
      </c>
      <c r="F108" s="482">
        <f>'RAW DATA-Awards'!F37</f>
        <v>0</v>
      </c>
      <c r="G108" s="482">
        <f>'RAW DATA-Awards'!G37</f>
        <v>58</v>
      </c>
      <c r="H108" s="482">
        <f>'RAW DATA-Awards'!H37</f>
        <v>0</v>
      </c>
      <c r="I108" s="482">
        <f>'RAW DATA-Awards'!I37</f>
        <v>0</v>
      </c>
      <c r="J108" s="482">
        <f>'RAW DATA-Awards'!J37</f>
        <v>0</v>
      </c>
      <c r="K108" s="482">
        <f>'RAW DATA-Awards'!K37</f>
        <v>0</v>
      </c>
      <c r="L108" s="482">
        <f>'RAW DATA-Awards'!L37</f>
        <v>0</v>
      </c>
      <c r="M108" s="483">
        <f>'RAW DATA-Awards'!M37</f>
        <v>0</v>
      </c>
      <c r="N108" s="482"/>
      <c r="O108" s="482"/>
      <c r="P108" s="481">
        <f>'RAW DATA-Awards'!N37</f>
        <v>0</v>
      </c>
      <c r="Q108" s="482">
        <f>'RAW DATA-Awards'!O37</f>
        <v>2</v>
      </c>
      <c r="R108" s="482">
        <f>'RAW DATA-Awards'!P37</f>
        <v>0</v>
      </c>
      <c r="S108" s="482">
        <f>'RAW DATA-Awards'!Q37</f>
        <v>56</v>
      </c>
      <c r="T108" s="482">
        <f>'RAW DATA-Awards'!R37</f>
        <v>0</v>
      </c>
      <c r="U108" s="482">
        <f>'RAW DATA-Awards'!S37</f>
        <v>0</v>
      </c>
      <c r="V108" s="482">
        <f>'RAW DATA-Awards'!T37</f>
        <v>0</v>
      </c>
      <c r="W108" s="482">
        <f>'RAW DATA-Awards'!U37</f>
        <v>0</v>
      </c>
      <c r="X108" s="482">
        <f>'RAW DATA-Awards'!V37</f>
        <v>0</v>
      </c>
      <c r="Y108" s="483">
        <f>'RAW DATA-Awards'!W37</f>
        <v>0</v>
      </c>
      <c r="Z108" s="482"/>
      <c r="AA108" s="482"/>
      <c r="AB108" s="481">
        <f>'RAW DATA-Awards'!X37</f>
        <v>0</v>
      </c>
      <c r="AC108" s="482">
        <f>'RAW DATA-Awards'!Y37</f>
        <v>3</v>
      </c>
      <c r="AD108" s="482">
        <f>'RAW DATA-Awards'!Z37</f>
        <v>0</v>
      </c>
      <c r="AE108" s="482">
        <f>'RAW DATA-Awards'!AA37</f>
        <v>81</v>
      </c>
      <c r="AF108" s="482">
        <f>'RAW DATA-Awards'!AB37</f>
        <v>0</v>
      </c>
      <c r="AG108" s="482">
        <f>'RAW DATA-Awards'!AC37</f>
        <v>0</v>
      </c>
      <c r="AH108" s="482">
        <f>'RAW DATA-Awards'!AD37</f>
        <v>0</v>
      </c>
      <c r="AI108" s="482">
        <f>'RAW DATA-Awards'!AE37</f>
        <v>0</v>
      </c>
      <c r="AJ108" s="482">
        <f>'RAW DATA-Awards'!AF37</f>
        <v>0</v>
      </c>
      <c r="AK108" s="483">
        <f>'RAW DATA-Awards'!AG37</f>
        <v>0</v>
      </c>
      <c r="AL108" s="482"/>
      <c r="AM108" s="482"/>
      <c r="AN108" s="481">
        <f>'RAW DATA-Awards'!AH37</f>
        <v>0</v>
      </c>
      <c r="AO108" s="482">
        <f>'RAW DATA-Awards'!AI37</f>
        <v>1</v>
      </c>
      <c r="AP108" s="482">
        <f>'RAW DATA-Awards'!AJ37</f>
        <v>0</v>
      </c>
      <c r="AQ108" s="482">
        <f>'RAW DATA-Awards'!AK37</f>
        <v>77</v>
      </c>
      <c r="AR108" s="482">
        <f>'RAW DATA-Awards'!AL37</f>
        <v>0</v>
      </c>
      <c r="AS108" s="482">
        <f>'RAW DATA-Awards'!AM37</f>
        <v>0</v>
      </c>
      <c r="AT108" s="482">
        <f>'RAW DATA-Awards'!AN37</f>
        <v>0</v>
      </c>
      <c r="AU108" s="482">
        <f>'RAW DATA-Awards'!AO37</f>
        <v>0</v>
      </c>
      <c r="AV108" s="482">
        <f>'RAW DATA-Awards'!AP37</f>
        <v>0</v>
      </c>
      <c r="AW108" s="483">
        <f>'RAW DATA-Awards'!AQ37</f>
        <v>0</v>
      </c>
      <c r="AX108" s="535"/>
    </row>
    <row r="109" spans="1:50" x14ac:dyDescent="0.25">
      <c r="A109" s="1059"/>
      <c r="B109" s="484" t="str">
        <f>'RAW DATA-Awards'!B38</f>
        <v>NMSU-CA</v>
      </c>
      <c r="C109" s="499" t="str">
        <f>'RAW DATA-Awards'!C38</f>
        <v>2</v>
      </c>
      <c r="D109" s="364">
        <f>'RAW DATA-Awards'!D38</f>
        <v>0</v>
      </c>
      <c r="E109" s="12">
        <f>'RAW DATA-Awards'!E38</f>
        <v>13</v>
      </c>
      <c r="F109" s="12">
        <f>'RAW DATA-Awards'!F38</f>
        <v>0</v>
      </c>
      <c r="G109" s="12">
        <f>'RAW DATA-Awards'!G38</f>
        <v>2</v>
      </c>
      <c r="H109" s="12">
        <f>'RAW DATA-Awards'!H38</f>
        <v>0</v>
      </c>
      <c r="I109" s="12">
        <f>'RAW DATA-Awards'!I38</f>
        <v>0</v>
      </c>
      <c r="J109" s="12">
        <f>'RAW DATA-Awards'!J38</f>
        <v>0</v>
      </c>
      <c r="K109" s="12">
        <f>'RAW DATA-Awards'!K38</f>
        <v>0</v>
      </c>
      <c r="L109" s="12">
        <f>'RAW DATA-Awards'!L38</f>
        <v>0</v>
      </c>
      <c r="M109" s="365">
        <f>'RAW DATA-Awards'!M38</f>
        <v>0</v>
      </c>
      <c r="N109" s="12"/>
      <c r="O109" s="12"/>
      <c r="P109" s="364">
        <f>'RAW DATA-Awards'!N38</f>
        <v>0</v>
      </c>
      <c r="Q109" s="12">
        <f>'RAW DATA-Awards'!O38</f>
        <v>4</v>
      </c>
      <c r="R109" s="12">
        <f>'RAW DATA-Awards'!P38</f>
        <v>0</v>
      </c>
      <c r="S109" s="12">
        <f>'RAW DATA-Awards'!Q38</f>
        <v>2</v>
      </c>
      <c r="T109" s="12">
        <f>'RAW DATA-Awards'!R38</f>
        <v>0</v>
      </c>
      <c r="U109" s="12">
        <f>'RAW DATA-Awards'!S38</f>
        <v>0</v>
      </c>
      <c r="V109" s="12">
        <f>'RAW DATA-Awards'!T38</f>
        <v>0</v>
      </c>
      <c r="W109" s="12">
        <f>'RAW DATA-Awards'!U38</f>
        <v>0</v>
      </c>
      <c r="X109" s="12">
        <f>'RAW DATA-Awards'!V38</f>
        <v>0</v>
      </c>
      <c r="Y109" s="365">
        <f>'RAW DATA-Awards'!W38</f>
        <v>0</v>
      </c>
      <c r="Z109" s="12"/>
      <c r="AA109" s="12"/>
      <c r="AB109" s="364">
        <f>'RAW DATA-Awards'!X38</f>
        <v>0</v>
      </c>
      <c r="AC109" s="12">
        <f>'RAW DATA-Awards'!Y38</f>
        <v>16</v>
      </c>
      <c r="AD109" s="12">
        <f>'RAW DATA-Awards'!Z38</f>
        <v>0</v>
      </c>
      <c r="AE109" s="12">
        <f>'RAW DATA-Awards'!AA38</f>
        <v>9</v>
      </c>
      <c r="AF109" s="12">
        <f>'RAW DATA-Awards'!AB38</f>
        <v>0</v>
      </c>
      <c r="AG109" s="12">
        <f>'RAW DATA-Awards'!AC38</f>
        <v>0</v>
      </c>
      <c r="AH109" s="12">
        <f>'RAW DATA-Awards'!AD38</f>
        <v>0</v>
      </c>
      <c r="AI109" s="12">
        <f>'RAW DATA-Awards'!AE38</f>
        <v>0</v>
      </c>
      <c r="AJ109" s="12">
        <f>'RAW DATA-Awards'!AF38</f>
        <v>0</v>
      </c>
      <c r="AK109" s="365">
        <f>'RAW DATA-Awards'!AG38</f>
        <v>0</v>
      </c>
      <c r="AL109" s="12"/>
      <c r="AM109" s="12"/>
      <c r="AN109" s="364">
        <f>'RAW DATA-Awards'!AH38</f>
        <v>0</v>
      </c>
      <c r="AO109" s="12">
        <f>'RAW DATA-Awards'!AI38</f>
        <v>3</v>
      </c>
      <c r="AP109" s="12">
        <f>'RAW DATA-Awards'!AJ38</f>
        <v>0</v>
      </c>
      <c r="AQ109" s="12">
        <f>'RAW DATA-Awards'!AK38</f>
        <v>5</v>
      </c>
      <c r="AR109" s="12">
        <f>'RAW DATA-Awards'!AL38</f>
        <v>0</v>
      </c>
      <c r="AS109" s="12">
        <f>'RAW DATA-Awards'!AM38</f>
        <v>0</v>
      </c>
      <c r="AT109" s="12">
        <f>'RAW DATA-Awards'!AN38</f>
        <v>0</v>
      </c>
      <c r="AU109" s="12">
        <f>'RAW DATA-Awards'!AO38</f>
        <v>0</v>
      </c>
      <c r="AV109" s="12">
        <f>'RAW DATA-Awards'!AP38</f>
        <v>0</v>
      </c>
      <c r="AW109" s="365">
        <f>'RAW DATA-Awards'!AQ38</f>
        <v>0</v>
      </c>
      <c r="AX109" s="536"/>
    </row>
    <row r="110" spans="1:50" ht="15.75" thickBot="1" x14ac:dyDescent="0.3">
      <c r="A110" s="1059"/>
      <c r="B110" s="484" t="str">
        <f>'RAW DATA-Awards'!B39</f>
        <v>NMSU-CA</v>
      </c>
      <c r="C110" s="499" t="str">
        <f>'RAW DATA-Awards'!C39</f>
        <v>3</v>
      </c>
      <c r="D110" s="364">
        <f>'RAW DATA-Awards'!D39</f>
        <v>0</v>
      </c>
      <c r="E110" s="12">
        <f>'RAW DATA-Awards'!E39</f>
        <v>8</v>
      </c>
      <c r="F110" s="12">
        <f>'RAW DATA-Awards'!F39</f>
        <v>0</v>
      </c>
      <c r="G110" s="12">
        <f>'RAW DATA-Awards'!G39</f>
        <v>26</v>
      </c>
      <c r="H110" s="12">
        <f>'RAW DATA-Awards'!H39</f>
        <v>0</v>
      </c>
      <c r="I110" s="12">
        <f>'RAW DATA-Awards'!I39</f>
        <v>0</v>
      </c>
      <c r="J110" s="12">
        <f>'RAW DATA-Awards'!J39</f>
        <v>0</v>
      </c>
      <c r="K110" s="12">
        <f>'RAW DATA-Awards'!K39</f>
        <v>0</v>
      </c>
      <c r="L110" s="12">
        <f>'RAW DATA-Awards'!L39</f>
        <v>0</v>
      </c>
      <c r="M110" s="365">
        <f>'RAW DATA-Awards'!M39</f>
        <v>0</v>
      </c>
      <c r="N110" s="12" t="s">
        <v>321</v>
      </c>
      <c r="O110" s="12"/>
      <c r="P110" s="364">
        <f>'RAW DATA-Awards'!N39</f>
        <v>0</v>
      </c>
      <c r="Q110" s="12">
        <f>'RAW DATA-Awards'!O39</f>
        <v>9</v>
      </c>
      <c r="R110" s="12">
        <f>'RAW DATA-Awards'!P39</f>
        <v>0</v>
      </c>
      <c r="S110" s="12">
        <f>'RAW DATA-Awards'!Q39</f>
        <v>13</v>
      </c>
      <c r="T110" s="12">
        <f>'RAW DATA-Awards'!R39</f>
        <v>0</v>
      </c>
      <c r="U110" s="12">
        <f>'RAW DATA-Awards'!S39</f>
        <v>0</v>
      </c>
      <c r="V110" s="12">
        <f>'RAW DATA-Awards'!T39</f>
        <v>0</v>
      </c>
      <c r="W110" s="12">
        <f>'RAW DATA-Awards'!U39</f>
        <v>0</v>
      </c>
      <c r="X110" s="12">
        <f>'RAW DATA-Awards'!V39</f>
        <v>0</v>
      </c>
      <c r="Y110" s="365">
        <f>'RAW DATA-Awards'!W39</f>
        <v>0</v>
      </c>
      <c r="Z110" s="12" t="s">
        <v>321</v>
      </c>
      <c r="AA110" s="12"/>
      <c r="AB110" s="364">
        <f>'RAW DATA-Awards'!X39</f>
        <v>0</v>
      </c>
      <c r="AC110" s="12">
        <f>'RAW DATA-Awards'!Y39</f>
        <v>8</v>
      </c>
      <c r="AD110" s="12">
        <f>'RAW DATA-Awards'!Z39</f>
        <v>0</v>
      </c>
      <c r="AE110" s="12">
        <f>'RAW DATA-Awards'!AA39</f>
        <v>9</v>
      </c>
      <c r="AF110" s="12">
        <f>'RAW DATA-Awards'!AB39</f>
        <v>0</v>
      </c>
      <c r="AG110" s="12">
        <f>'RAW DATA-Awards'!AC39</f>
        <v>0</v>
      </c>
      <c r="AH110" s="12">
        <f>'RAW DATA-Awards'!AD39</f>
        <v>0</v>
      </c>
      <c r="AI110" s="12">
        <f>'RAW DATA-Awards'!AE39</f>
        <v>0</v>
      </c>
      <c r="AJ110" s="12">
        <f>'RAW DATA-Awards'!AF39</f>
        <v>0</v>
      </c>
      <c r="AK110" s="365">
        <f>'RAW DATA-Awards'!AG39</f>
        <v>0</v>
      </c>
      <c r="AL110" s="12" t="s">
        <v>321</v>
      </c>
      <c r="AM110" s="12"/>
      <c r="AN110" s="364">
        <f>'RAW DATA-Awards'!AH39</f>
        <v>0</v>
      </c>
      <c r="AO110" s="12">
        <f>'RAW DATA-Awards'!AI39</f>
        <v>8</v>
      </c>
      <c r="AP110" s="12">
        <f>'RAW DATA-Awards'!AJ39</f>
        <v>0</v>
      </c>
      <c r="AQ110" s="12">
        <f>'RAW DATA-Awards'!AK39</f>
        <v>14</v>
      </c>
      <c r="AR110" s="12">
        <f>'RAW DATA-Awards'!AL39</f>
        <v>0</v>
      </c>
      <c r="AS110" s="12">
        <f>'RAW DATA-Awards'!AM39</f>
        <v>0</v>
      </c>
      <c r="AT110" s="12">
        <f>'RAW DATA-Awards'!AN39</f>
        <v>0</v>
      </c>
      <c r="AU110" s="12">
        <f>'RAW DATA-Awards'!AO39</f>
        <v>0</v>
      </c>
      <c r="AV110" s="12">
        <f>'RAW DATA-Awards'!AP39</f>
        <v>0</v>
      </c>
      <c r="AW110" s="365">
        <f>'RAW DATA-Awards'!AQ39</f>
        <v>0</v>
      </c>
      <c r="AX110" s="536" t="s">
        <v>321</v>
      </c>
    </row>
    <row r="111" spans="1:50" x14ac:dyDescent="0.25">
      <c r="A111" s="541"/>
      <c r="B111" s="304"/>
      <c r="C111" s="498"/>
      <c r="D111" s="11">
        <f t="shared" ref="D111:M111" si="80">SUM(D108:D110)</f>
        <v>0</v>
      </c>
      <c r="E111" s="11">
        <f t="shared" si="80"/>
        <v>21</v>
      </c>
      <c r="F111" s="11">
        <f t="shared" si="80"/>
        <v>0</v>
      </c>
      <c r="G111" s="11">
        <f t="shared" si="80"/>
        <v>86</v>
      </c>
      <c r="H111" s="11">
        <f t="shared" si="80"/>
        <v>0</v>
      </c>
      <c r="I111" s="11">
        <f t="shared" si="80"/>
        <v>0</v>
      </c>
      <c r="J111" s="11">
        <f t="shared" si="80"/>
        <v>0</v>
      </c>
      <c r="K111" s="11">
        <f t="shared" si="80"/>
        <v>0</v>
      </c>
      <c r="L111" s="11">
        <f t="shared" si="80"/>
        <v>0</v>
      </c>
      <c r="M111" s="367">
        <f t="shared" si="80"/>
        <v>0</v>
      </c>
      <c r="N111" s="12">
        <f>SUM(D111:M111)</f>
        <v>107</v>
      </c>
      <c r="O111" s="12"/>
      <c r="P111" s="366">
        <f t="shared" ref="P111:Y111" si="81">SUM(P108:P110)</f>
        <v>0</v>
      </c>
      <c r="Q111" s="11">
        <f t="shared" si="81"/>
        <v>15</v>
      </c>
      <c r="R111" s="11">
        <f t="shared" si="81"/>
        <v>0</v>
      </c>
      <c r="S111" s="11">
        <f t="shared" si="81"/>
        <v>71</v>
      </c>
      <c r="T111" s="11">
        <f t="shared" si="81"/>
        <v>0</v>
      </c>
      <c r="U111" s="11">
        <f t="shared" si="81"/>
        <v>0</v>
      </c>
      <c r="V111" s="11">
        <f t="shared" si="81"/>
        <v>0</v>
      </c>
      <c r="W111" s="11">
        <f t="shared" si="81"/>
        <v>0</v>
      </c>
      <c r="X111" s="11">
        <f t="shared" si="81"/>
        <v>0</v>
      </c>
      <c r="Y111" s="367">
        <f t="shared" si="81"/>
        <v>0</v>
      </c>
      <c r="Z111" s="12">
        <f>SUM(P111:Y111)</f>
        <v>86</v>
      </c>
      <c r="AA111" s="12"/>
      <c r="AB111" s="366">
        <f t="shared" ref="AB111:AK111" si="82">SUM(AB108:AB110)</f>
        <v>0</v>
      </c>
      <c r="AC111" s="11">
        <f t="shared" si="82"/>
        <v>27</v>
      </c>
      <c r="AD111" s="11">
        <f t="shared" si="82"/>
        <v>0</v>
      </c>
      <c r="AE111" s="11">
        <f t="shared" si="82"/>
        <v>99</v>
      </c>
      <c r="AF111" s="11">
        <f t="shared" si="82"/>
        <v>0</v>
      </c>
      <c r="AG111" s="11">
        <f t="shared" si="82"/>
        <v>0</v>
      </c>
      <c r="AH111" s="11">
        <f t="shared" si="82"/>
        <v>0</v>
      </c>
      <c r="AI111" s="11">
        <f t="shared" si="82"/>
        <v>0</v>
      </c>
      <c r="AJ111" s="11">
        <f t="shared" si="82"/>
        <v>0</v>
      </c>
      <c r="AK111" s="367">
        <f t="shared" si="82"/>
        <v>0</v>
      </c>
      <c r="AL111" s="12">
        <f>SUM(AB111:AK111)</f>
        <v>126</v>
      </c>
      <c r="AM111" s="12"/>
      <c r="AN111" s="366">
        <f t="shared" ref="AN111:AW111" si="83">SUM(AN108:AN110)</f>
        <v>0</v>
      </c>
      <c r="AO111" s="11">
        <f t="shared" si="83"/>
        <v>12</v>
      </c>
      <c r="AP111" s="11">
        <f t="shared" si="83"/>
        <v>0</v>
      </c>
      <c r="AQ111" s="11">
        <f>SUM(AQ108:AQ110)</f>
        <v>96</v>
      </c>
      <c r="AR111" s="11">
        <f t="shared" si="83"/>
        <v>0</v>
      </c>
      <c r="AS111" s="11">
        <f t="shared" si="83"/>
        <v>0</v>
      </c>
      <c r="AT111" s="11">
        <f t="shared" si="83"/>
        <v>0</v>
      </c>
      <c r="AU111" s="11">
        <f t="shared" si="83"/>
        <v>0</v>
      </c>
      <c r="AV111" s="11">
        <f t="shared" si="83"/>
        <v>0</v>
      </c>
      <c r="AW111" s="367">
        <f t="shared" si="83"/>
        <v>0</v>
      </c>
      <c r="AX111" s="536">
        <f>SUM(AN111:AW111)</f>
        <v>108</v>
      </c>
    </row>
    <row r="112" spans="1:50" ht="10.5" customHeight="1" thickBot="1" x14ac:dyDescent="0.3">
      <c r="A112" s="542"/>
      <c r="B112" s="487"/>
      <c r="C112" s="500"/>
      <c r="D112" s="12"/>
      <c r="E112" s="12"/>
      <c r="F112" s="12"/>
      <c r="G112" s="12"/>
      <c r="H112" s="12"/>
      <c r="I112" s="12"/>
      <c r="J112" s="12"/>
      <c r="K112" s="12"/>
      <c r="L112" s="12"/>
      <c r="M112" s="365"/>
      <c r="N112" s="12"/>
      <c r="O112" s="12"/>
      <c r="P112" s="364"/>
      <c r="Q112" s="12"/>
      <c r="R112" s="12"/>
      <c r="S112" s="12"/>
      <c r="T112" s="12"/>
      <c r="U112" s="12"/>
      <c r="V112" s="12"/>
      <c r="W112" s="12"/>
      <c r="X112" s="12"/>
      <c r="Y112" s="365"/>
      <c r="Z112" s="12"/>
      <c r="AA112" s="12"/>
      <c r="AB112" s="364"/>
      <c r="AC112" s="12"/>
      <c r="AD112" s="12"/>
      <c r="AE112" s="12"/>
      <c r="AF112" s="12"/>
      <c r="AG112" s="12"/>
      <c r="AH112" s="12"/>
      <c r="AI112" s="12"/>
      <c r="AJ112" s="12"/>
      <c r="AK112" s="365"/>
      <c r="AL112" s="12"/>
      <c r="AM112" s="12"/>
      <c r="AN112" s="364"/>
      <c r="AO112" s="12"/>
      <c r="AP112" s="12"/>
      <c r="AQ112" s="12"/>
      <c r="AR112" s="12"/>
      <c r="AS112" s="12"/>
      <c r="AT112" s="12"/>
      <c r="AU112" s="12"/>
      <c r="AV112" s="12"/>
      <c r="AW112" s="365"/>
      <c r="AX112" s="536"/>
    </row>
    <row r="113" spans="1:50" x14ac:dyDescent="0.25">
      <c r="A113" s="1059" t="s">
        <v>303</v>
      </c>
      <c r="B113" s="484" t="s">
        <v>56</v>
      </c>
      <c r="C113" s="499" t="s">
        <v>95</v>
      </c>
      <c r="D113" s="364">
        <f>D108*'DATA - Awards Matrices'!$B$15</f>
        <v>0</v>
      </c>
      <c r="E113" s="12">
        <f>E108*'DATA - Awards Matrices'!$C$15</f>
        <v>0</v>
      </c>
      <c r="F113" s="12">
        <f>F108*'DATA - Awards Matrices'!$D$15</f>
        <v>0</v>
      </c>
      <c r="G113" s="12">
        <f>G108*'DATA - Awards Matrices'!$E$15</f>
        <v>14500</v>
      </c>
      <c r="H113" s="12">
        <f>H108*'DATA - Awards Matrices'!$F$15</f>
        <v>0</v>
      </c>
      <c r="I113" s="12">
        <f>I108*'DATA - Awards Matrices'!$G$15</f>
        <v>0</v>
      </c>
      <c r="J113" s="12">
        <f>J108*'DATA - Awards Matrices'!$H$15</f>
        <v>0</v>
      </c>
      <c r="K113" s="12">
        <f>K108*'DATA - Awards Matrices'!$I$15</f>
        <v>0</v>
      </c>
      <c r="L113" s="12">
        <f>L108*'DATA - Awards Matrices'!$J$15</f>
        <v>0</v>
      </c>
      <c r="M113" s="365">
        <f>M108*'DATA - Awards Matrices'!$K$15</f>
        <v>0</v>
      </c>
      <c r="N113" s="12"/>
      <c r="O113" s="12"/>
      <c r="P113" s="364">
        <f>P108*'DATA - Awards Matrices'!$B$15</f>
        <v>0</v>
      </c>
      <c r="Q113" s="12">
        <f>Q108*'DATA - Awards Matrices'!$C$15</f>
        <v>400</v>
      </c>
      <c r="R113" s="12">
        <f>R108*'DATA - Awards Matrices'!$D$15</f>
        <v>0</v>
      </c>
      <c r="S113" s="12">
        <f>S108*'DATA - Awards Matrices'!$E$15</f>
        <v>14000</v>
      </c>
      <c r="T113" s="12">
        <f>T108*'DATA - Awards Matrices'!$F$15</f>
        <v>0</v>
      </c>
      <c r="U113" s="12">
        <f>U108*'DATA - Awards Matrices'!$G$15</f>
        <v>0</v>
      </c>
      <c r="V113" s="12">
        <f>V108*'DATA - Awards Matrices'!$H$15</f>
        <v>0</v>
      </c>
      <c r="W113" s="12">
        <f>W108*'DATA - Awards Matrices'!$I$15</f>
        <v>0</v>
      </c>
      <c r="X113" s="12">
        <f>X108*'DATA - Awards Matrices'!$J$15</f>
        <v>0</v>
      </c>
      <c r="Y113" s="365">
        <f>Y108*'DATA - Awards Matrices'!$K$15</f>
        <v>0</v>
      </c>
      <c r="Z113" s="12"/>
      <c r="AA113" s="12"/>
      <c r="AB113" s="364">
        <f>AB108*'DATA - Awards Matrices'!$B$15</f>
        <v>0</v>
      </c>
      <c r="AC113" s="12">
        <f>AC108*'DATA - Awards Matrices'!$C$15</f>
        <v>600</v>
      </c>
      <c r="AD113" s="12">
        <f>AD108*'DATA - Awards Matrices'!$D$15</f>
        <v>0</v>
      </c>
      <c r="AE113" s="12">
        <f>AE108*'DATA - Awards Matrices'!$E$15</f>
        <v>20250</v>
      </c>
      <c r="AF113" s="12">
        <f>AF108*'DATA - Awards Matrices'!$F$15</f>
        <v>0</v>
      </c>
      <c r="AG113" s="12">
        <f>AG108*'DATA - Awards Matrices'!$G$15</f>
        <v>0</v>
      </c>
      <c r="AH113" s="12">
        <f>AH108*'DATA - Awards Matrices'!$H$15</f>
        <v>0</v>
      </c>
      <c r="AI113" s="12">
        <f>AI108*'DATA - Awards Matrices'!$I$15</f>
        <v>0</v>
      </c>
      <c r="AJ113" s="12">
        <f>AJ108*'DATA - Awards Matrices'!$J$15</f>
        <v>0</v>
      </c>
      <c r="AK113" s="365">
        <f>AK108*'DATA - Awards Matrices'!$K$15</f>
        <v>0</v>
      </c>
      <c r="AL113" s="12"/>
      <c r="AM113" s="12"/>
      <c r="AN113" s="364">
        <f>AN108*'DATA - Awards Matrices'!$B$15</f>
        <v>0</v>
      </c>
      <c r="AO113" s="12">
        <f>AO108*'DATA - Awards Matrices'!$C$15</f>
        <v>200</v>
      </c>
      <c r="AP113" s="12">
        <f>AP108*'DATA - Awards Matrices'!$D$15</f>
        <v>0</v>
      </c>
      <c r="AQ113" s="12">
        <f>AQ108*'DATA - Awards Matrices'!$E$15</f>
        <v>19250</v>
      </c>
      <c r="AR113" s="12">
        <f>AR108*'DATA - Awards Matrices'!$F$15</f>
        <v>0</v>
      </c>
      <c r="AS113" s="12">
        <f>AS108*'DATA - Awards Matrices'!$G$15</f>
        <v>0</v>
      </c>
      <c r="AT113" s="12">
        <f>AT108*'DATA - Awards Matrices'!$H$15</f>
        <v>0</v>
      </c>
      <c r="AU113" s="12">
        <f>AU108*'DATA - Awards Matrices'!$I$15</f>
        <v>0</v>
      </c>
      <c r="AV113" s="12">
        <f>AV108*'DATA - Awards Matrices'!$J$15</f>
        <v>0</v>
      </c>
      <c r="AW113" s="365">
        <f>AW108*'DATA - Awards Matrices'!$K$15</f>
        <v>0</v>
      </c>
      <c r="AX113" s="536"/>
    </row>
    <row r="114" spans="1:50" x14ac:dyDescent="0.25">
      <c r="A114" s="1059"/>
      <c r="B114" s="484" t="s">
        <v>56</v>
      </c>
      <c r="C114" s="499" t="s">
        <v>94</v>
      </c>
      <c r="D114" s="364">
        <f>D109*'DATA - Awards Matrices'!$B$16</f>
        <v>0</v>
      </c>
      <c r="E114" s="12">
        <f>E109*'DATA - Awards Matrices'!$C$16</f>
        <v>2600</v>
      </c>
      <c r="F114" s="12">
        <f>F109*'DATA - Awards Matrices'!$D$16</f>
        <v>0</v>
      </c>
      <c r="G114" s="12">
        <f>G109*'DATA - Awards Matrices'!$E$16</f>
        <v>500</v>
      </c>
      <c r="H114" s="12">
        <f>H109*'DATA - Awards Matrices'!$F$16</f>
        <v>0</v>
      </c>
      <c r="I114" s="12">
        <f>I109*'DATA - Awards Matrices'!$G$16</f>
        <v>0</v>
      </c>
      <c r="J114" s="12">
        <f>J109*'DATA - Awards Matrices'!$H$16</f>
        <v>0</v>
      </c>
      <c r="K114" s="12">
        <f>K109*'DATA - Awards Matrices'!$I$16</f>
        <v>0</v>
      </c>
      <c r="L114" s="12">
        <f>L109*'DATA - Awards Matrices'!$J$16</f>
        <v>0</v>
      </c>
      <c r="M114" s="365">
        <f>M109*'DATA - Awards Matrices'!$K$16</f>
        <v>0</v>
      </c>
      <c r="N114" s="12"/>
      <c r="O114" s="12"/>
      <c r="P114" s="364">
        <f>P109*'DATA - Awards Matrices'!$B$16</f>
        <v>0</v>
      </c>
      <c r="Q114" s="12">
        <f>Q109*'DATA - Awards Matrices'!$C$16</f>
        <v>800</v>
      </c>
      <c r="R114" s="12">
        <f>R109*'DATA - Awards Matrices'!$D$16</f>
        <v>0</v>
      </c>
      <c r="S114" s="12">
        <f>S109*'DATA - Awards Matrices'!$E$16</f>
        <v>500</v>
      </c>
      <c r="T114" s="12">
        <f>T109*'DATA - Awards Matrices'!$F$16</f>
        <v>0</v>
      </c>
      <c r="U114" s="12">
        <f>U109*'DATA - Awards Matrices'!$G$16</f>
        <v>0</v>
      </c>
      <c r="V114" s="12">
        <f>V109*'DATA - Awards Matrices'!$H$16</f>
        <v>0</v>
      </c>
      <c r="W114" s="12">
        <f>W109*'DATA - Awards Matrices'!$I$16</f>
        <v>0</v>
      </c>
      <c r="X114" s="12">
        <f>X109*'DATA - Awards Matrices'!$J$16</f>
        <v>0</v>
      </c>
      <c r="Y114" s="365">
        <f>Y109*'DATA - Awards Matrices'!$K$16</f>
        <v>0</v>
      </c>
      <c r="Z114" s="12"/>
      <c r="AA114" s="12"/>
      <c r="AB114" s="364">
        <f>AB109*'DATA - Awards Matrices'!$B$16</f>
        <v>0</v>
      </c>
      <c r="AC114" s="12">
        <f>AC109*'DATA - Awards Matrices'!$C$16</f>
        <v>3200</v>
      </c>
      <c r="AD114" s="12">
        <f>AD109*'DATA - Awards Matrices'!$D$16</f>
        <v>0</v>
      </c>
      <c r="AE114" s="12">
        <f>AE109*'DATA - Awards Matrices'!$E$16</f>
        <v>2250</v>
      </c>
      <c r="AF114" s="12">
        <f>AF109*'DATA - Awards Matrices'!$F$16</f>
        <v>0</v>
      </c>
      <c r="AG114" s="12">
        <f>AG109*'DATA - Awards Matrices'!$G$16</f>
        <v>0</v>
      </c>
      <c r="AH114" s="12">
        <f>AH109*'DATA - Awards Matrices'!$H$16</f>
        <v>0</v>
      </c>
      <c r="AI114" s="12">
        <f>AI109*'DATA - Awards Matrices'!$I$16</f>
        <v>0</v>
      </c>
      <c r="AJ114" s="12">
        <f>AJ109*'DATA - Awards Matrices'!$J$16</f>
        <v>0</v>
      </c>
      <c r="AK114" s="365">
        <f>AK109*'DATA - Awards Matrices'!$K$16</f>
        <v>0</v>
      </c>
      <c r="AL114" s="12"/>
      <c r="AM114" s="12"/>
      <c r="AN114" s="364">
        <f>AN109*'DATA - Awards Matrices'!$B$16</f>
        <v>0</v>
      </c>
      <c r="AO114" s="12">
        <f>AO109*'DATA - Awards Matrices'!$C$16</f>
        <v>600</v>
      </c>
      <c r="AP114" s="12">
        <f>AP109*'DATA - Awards Matrices'!$D$16</f>
        <v>0</v>
      </c>
      <c r="AQ114" s="12">
        <f>AQ109*'DATA - Awards Matrices'!$E$16</f>
        <v>1250</v>
      </c>
      <c r="AR114" s="12">
        <f>AR109*'DATA - Awards Matrices'!$F$16</f>
        <v>0</v>
      </c>
      <c r="AS114" s="12">
        <f>AS109*'DATA - Awards Matrices'!$G$16</f>
        <v>0</v>
      </c>
      <c r="AT114" s="12">
        <f>AT109*'DATA - Awards Matrices'!$H$16</f>
        <v>0</v>
      </c>
      <c r="AU114" s="12">
        <f>AU109*'DATA - Awards Matrices'!$I$16</f>
        <v>0</v>
      </c>
      <c r="AV114" s="12">
        <f>AV109*'DATA - Awards Matrices'!$J$16</f>
        <v>0</v>
      </c>
      <c r="AW114" s="365">
        <f>AW109*'DATA - Awards Matrices'!$K$16</f>
        <v>0</v>
      </c>
      <c r="AX114" s="536"/>
    </row>
    <row r="115" spans="1:50" ht="15.75" thickBot="1" x14ac:dyDescent="0.3">
      <c r="A115" s="1060"/>
      <c r="B115" s="487" t="s">
        <v>56</v>
      </c>
      <c r="C115" s="500" t="s">
        <v>93</v>
      </c>
      <c r="D115" s="364">
        <f>D110*'DATA - Awards Matrices'!$B$17</f>
        <v>0</v>
      </c>
      <c r="E115" s="12">
        <f>E110*'DATA - Awards Matrices'!$C$17</f>
        <v>1600</v>
      </c>
      <c r="F115" s="12">
        <f>F110*'DATA - Awards Matrices'!$D$17</f>
        <v>0</v>
      </c>
      <c r="G115" s="12">
        <f>G110*'DATA - Awards Matrices'!$E$17</f>
        <v>6500</v>
      </c>
      <c r="H115" s="12">
        <f>H110*'DATA - Awards Matrices'!$F$17</f>
        <v>0</v>
      </c>
      <c r="I115" s="12">
        <f>I110*'DATA - Awards Matrices'!$G$17</f>
        <v>0</v>
      </c>
      <c r="J115" s="12">
        <f>J110*'DATA - Awards Matrices'!$H$17</f>
        <v>0</v>
      </c>
      <c r="K115" s="12">
        <f>K110*'DATA - Awards Matrices'!$I$17</f>
        <v>0</v>
      </c>
      <c r="L115" s="12">
        <f>L110*'DATA - Awards Matrices'!$J$17</f>
        <v>0</v>
      </c>
      <c r="M115" s="365">
        <f>M110*'DATA - Awards Matrices'!$K$17</f>
        <v>0</v>
      </c>
      <c r="N115" s="12" t="s">
        <v>322</v>
      </c>
      <c r="O115" s="12"/>
      <c r="P115" s="364">
        <f>P110*'DATA - Awards Matrices'!$B$17</f>
        <v>0</v>
      </c>
      <c r="Q115" s="12">
        <f>Q110*'DATA - Awards Matrices'!$C$17</f>
        <v>1800</v>
      </c>
      <c r="R115" s="12">
        <f>R110*'DATA - Awards Matrices'!$D$17</f>
        <v>0</v>
      </c>
      <c r="S115" s="12">
        <f>S110*'DATA - Awards Matrices'!$E$17</f>
        <v>3250</v>
      </c>
      <c r="T115" s="12">
        <f>T110*'DATA - Awards Matrices'!$F$17</f>
        <v>0</v>
      </c>
      <c r="U115" s="12">
        <f>U110*'DATA - Awards Matrices'!$G$17</f>
        <v>0</v>
      </c>
      <c r="V115" s="12">
        <f>V110*'DATA - Awards Matrices'!$H$17</f>
        <v>0</v>
      </c>
      <c r="W115" s="12">
        <f>W110*'DATA - Awards Matrices'!$I$17</f>
        <v>0</v>
      </c>
      <c r="X115" s="12">
        <f>X110*'DATA - Awards Matrices'!$J$17</f>
        <v>0</v>
      </c>
      <c r="Y115" s="365">
        <f>Y110*'DATA - Awards Matrices'!$K$17</f>
        <v>0</v>
      </c>
      <c r="Z115" s="12" t="s">
        <v>322</v>
      </c>
      <c r="AA115" s="12"/>
      <c r="AB115" s="364">
        <f>AB110*'DATA - Awards Matrices'!$B$17</f>
        <v>0</v>
      </c>
      <c r="AC115" s="12">
        <f>AC110*'DATA - Awards Matrices'!$C$17</f>
        <v>1600</v>
      </c>
      <c r="AD115" s="12">
        <f>AD110*'DATA - Awards Matrices'!$D$17</f>
        <v>0</v>
      </c>
      <c r="AE115" s="12">
        <f>AE110*'DATA - Awards Matrices'!$E$17</f>
        <v>2250</v>
      </c>
      <c r="AF115" s="12">
        <f>AF110*'DATA - Awards Matrices'!$F$17</f>
        <v>0</v>
      </c>
      <c r="AG115" s="12">
        <f>AG110*'DATA - Awards Matrices'!$G$17</f>
        <v>0</v>
      </c>
      <c r="AH115" s="12">
        <f>AH110*'DATA - Awards Matrices'!$H$17</f>
        <v>0</v>
      </c>
      <c r="AI115" s="12">
        <f>AI110*'DATA - Awards Matrices'!$I$17</f>
        <v>0</v>
      </c>
      <c r="AJ115" s="12">
        <f>AJ110*'DATA - Awards Matrices'!$J$17</f>
        <v>0</v>
      </c>
      <c r="AK115" s="365">
        <f>AK110*'DATA - Awards Matrices'!$K$17</f>
        <v>0</v>
      </c>
      <c r="AL115" s="12" t="s">
        <v>322</v>
      </c>
      <c r="AM115" s="12"/>
      <c r="AN115" s="364">
        <f>AN110*'DATA - Awards Matrices'!$B$17</f>
        <v>0</v>
      </c>
      <c r="AO115" s="12">
        <f>AO110*'DATA - Awards Matrices'!$C$17</f>
        <v>1600</v>
      </c>
      <c r="AP115" s="12">
        <f>AP110*'DATA - Awards Matrices'!$D$17</f>
        <v>0</v>
      </c>
      <c r="AQ115" s="12">
        <f>AQ110*'DATA - Awards Matrices'!$E$17</f>
        <v>3500</v>
      </c>
      <c r="AR115" s="12">
        <f>AR110*'DATA - Awards Matrices'!$F$17</f>
        <v>0</v>
      </c>
      <c r="AS115" s="12">
        <f>AS110*'DATA - Awards Matrices'!$G$17</f>
        <v>0</v>
      </c>
      <c r="AT115" s="12">
        <f>AT110*'DATA - Awards Matrices'!$H$17</f>
        <v>0</v>
      </c>
      <c r="AU115" s="12">
        <f>AU110*'DATA - Awards Matrices'!$I$17</f>
        <v>0</v>
      </c>
      <c r="AV115" s="12">
        <f>AV110*'DATA - Awards Matrices'!$J$17</f>
        <v>0</v>
      </c>
      <c r="AW115" s="365">
        <f>AW110*'DATA - Awards Matrices'!$K$17</f>
        <v>0</v>
      </c>
      <c r="AX115" s="12" t="s">
        <v>322</v>
      </c>
    </row>
    <row r="116" spans="1:50" ht="30.75" thickBot="1" x14ac:dyDescent="0.3">
      <c r="A116" s="540" t="s">
        <v>304</v>
      </c>
      <c r="B116" s="487" t="str">
        <f>B110</f>
        <v>NMSU-CA</v>
      </c>
      <c r="C116" s="488"/>
      <c r="D116" s="368">
        <f t="shared" ref="D116:M116" si="84">SUM(D113:D115)</f>
        <v>0</v>
      </c>
      <c r="E116" s="369">
        <f t="shared" si="84"/>
        <v>4200</v>
      </c>
      <c r="F116" s="369">
        <f t="shared" si="84"/>
        <v>0</v>
      </c>
      <c r="G116" s="369">
        <f t="shared" si="84"/>
        <v>21500</v>
      </c>
      <c r="H116" s="369">
        <f t="shared" si="84"/>
        <v>0</v>
      </c>
      <c r="I116" s="369">
        <f t="shared" si="84"/>
        <v>0</v>
      </c>
      <c r="J116" s="369">
        <f t="shared" si="84"/>
        <v>0</v>
      </c>
      <c r="K116" s="369">
        <f t="shared" si="84"/>
        <v>0</v>
      </c>
      <c r="L116" s="369">
        <f t="shared" si="84"/>
        <v>0</v>
      </c>
      <c r="M116" s="370">
        <f t="shared" si="84"/>
        <v>0</v>
      </c>
      <c r="N116" s="489">
        <f>SUM(D116:M116)/'DATA - Awards Matrices'!$L$17</f>
        <v>6.173383190141803</v>
      </c>
      <c r="O116" s="489"/>
      <c r="P116" s="368">
        <f t="shared" ref="P116:Y116" si="85">SUM(P113:P115)</f>
        <v>0</v>
      </c>
      <c r="Q116" s="369">
        <f t="shared" si="85"/>
        <v>3000</v>
      </c>
      <c r="R116" s="369">
        <f t="shared" si="85"/>
        <v>0</v>
      </c>
      <c r="S116" s="369">
        <f t="shared" si="85"/>
        <v>17750</v>
      </c>
      <c r="T116" s="369">
        <f t="shared" si="85"/>
        <v>0</v>
      </c>
      <c r="U116" s="369">
        <f t="shared" si="85"/>
        <v>0</v>
      </c>
      <c r="V116" s="369">
        <f t="shared" si="85"/>
        <v>0</v>
      </c>
      <c r="W116" s="369">
        <f t="shared" si="85"/>
        <v>0</v>
      </c>
      <c r="X116" s="369">
        <f t="shared" si="85"/>
        <v>0</v>
      </c>
      <c r="Y116" s="370">
        <f t="shared" si="85"/>
        <v>0</v>
      </c>
      <c r="Z116" s="489">
        <f>SUM(P116:Y116)/'DATA - Awards Matrices'!$L$17</f>
        <v>4.9843463500172147</v>
      </c>
      <c r="AA116" s="489"/>
      <c r="AB116" s="368">
        <f t="shared" ref="AB116:AK116" si="86">SUM(AB113:AB115)</f>
        <v>0</v>
      </c>
      <c r="AC116" s="369">
        <f t="shared" si="86"/>
        <v>5400</v>
      </c>
      <c r="AD116" s="369">
        <f t="shared" si="86"/>
        <v>0</v>
      </c>
      <c r="AE116" s="369">
        <f t="shared" si="86"/>
        <v>24750</v>
      </c>
      <c r="AF116" s="369">
        <f t="shared" si="86"/>
        <v>0</v>
      </c>
      <c r="AG116" s="369">
        <f t="shared" si="86"/>
        <v>0</v>
      </c>
      <c r="AH116" s="369">
        <f t="shared" si="86"/>
        <v>0</v>
      </c>
      <c r="AI116" s="369">
        <f t="shared" si="86"/>
        <v>0</v>
      </c>
      <c r="AJ116" s="369">
        <f t="shared" si="86"/>
        <v>0</v>
      </c>
      <c r="AK116" s="370">
        <f t="shared" si="86"/>
        <v>0</v>
      </c>
      <c r="AL116" s="489">
        <f>SUM(AB116:AK116)/'DATA - Awards Matrices'!$L$17</f>
        <v>7.2423152989406754</v>
      </c>
      <c r="AM116" s="489"/>
      <c r="AN116" s="368">
        <f t="shared" ref="AN116:AW116" si="87">SUM(AN113:AN115)</f>
        <v>0</v>
      </c>
      <c r="AO116" s="369">
        <f t="shared" si="87"/>
        <v>2400</v>
      </c>
      <c r="AP116" s="369">
        <f t="shared" si="87"/>
        <v>0</v>
      </c>
      <c r="AQ116" s="369">
        <f t="shared" si="87"/>
        <v>24000</v>
      </c>
      <c r="AR116" s="369">
        <f t="shared" si="87"/>
        <v>0</v>
      </c>
      <c r="AS116" s="369">
        <f t="shared" si="87"/>
        <v>0</v>
      </c>
      <c r="AT116" s="369">
        <f t="shared" si="87"/>
        <v>0</v>
      </c>
      <c r="AU116" s="369">
        <f t="shared" si="87"/>
        <v>0</v>
      </c>
      <c r="AV116" s="369">
        <f t="shared" si="87"/>
        <v>0</v>
      </c>
      <c r="AW116" s="370">
        <f t="shared" si="87"/>
        <v>0</v>
      </c>
      <c r="AX116" s="537">
        <f>SUM(AN116:AW116)/'DATA - Awards Matrices'!$L$17</f>
        <v>6.3415298139978056</v>
      </c>
    </row>
    <row r="117" spans="1:50" ht="61.5" customHeight="1" thickBot="1" x14ac:dyDescent="0.3">
      <c r="A117" s="502"/>
      <c r="B117" s="503"/>
      <c r="C117" s="504"/>
      <c r="D117" s="505"/>
      <c r="E117" s="506"/>
      <c r="F117" s="506"/>
      <c r="G117" s="506"/>
      <c r="H117" s="506"/>
      <c r="I117" s="506"/>
      <c r="J117" s="506"/>
      <c r="K117" s="506"/>
      <c r="L117" s="506"/>
      <c r="M117" s="507"/>
      <c r="N117" s="508"/>
      <c r="O117" s="508"/>
      <c r="P117" s="505"/>
      <c r="Q117" s="506"/>
      <c r="R117" s="506"/>
      <c r="S117" s="506"/>
      <c r="T117" s="506"/>
      <c r="U117" s="506"/>
      <c r="V117" s="506"/>
      <c r="W117" s="506"/>
      <c r="X117" s="506"/>
      <c r="Y117" s="507"/>
      <c r="Z117" s="508"/>
      <c r="AA117" s="508"/>
      <c r="AB117" s="505"/>
      <c r="AC117" s="506"/>
      <c r="AD117" s="506"/>
      <c r="AE117" s="506"/>
      <c r="AF117" s="506"/>
      <c r="AG117" s="506"/>
      <c r="AH117" s="506"/>
      <c r="AI117" s="506"/>
      <c r="AJ117" s="506"/>
      <c r="AK117" s="507"/>
      <c r="AL117" s="508"/>
      <c r="AM117" s="508"/>
      <c r="AN117" s="505"/>
      <c r="AO117" s="506"/>
      <c r="AP117" s="506"/>
      <c r="AQ117" s="506"/>
      <c r="AR117" s="506"/>
      <c r="AS117" s="506"/>
      <c r="AT117" s="506"/>
      <c r="AU117" s="506"/>
      <c r="AV117" s="506"/>
      <c r="AW117" s="507"/>
      <c r="AX117" s="538"/>
    </row>
    <row r="118" spans="1:50" ht="15" customHeight="1" x14ac:dyDescent="0.25">
      <c r="A118" s="1058" t="s">
        <v>302</v>
      </c>
      <c r="B118" s="304" t="str">
        <f>'RAW DATA-Awards'!B40</f>
        <v>NMSU-DA</v>
      </c>
      <c r="C118" s="363" t="str">
        <f>'RAW DATA-Awards'!C40</f>
        <v>1</v>
      </c>
      <c r="D118" s="481">
        <f>'RAW DATA-Awards'!D40</f>
        <v>5</v>
      </c>
      <c r="E118" s="482">
        <f>'RAW DATA-Awards'!E40</f>
        <v>42</v>
      </c>
      <c r="F118" s="482">
        <f>'RAW DATA-Awards'!F40</f>
        <v>0</v>
      </c>
      <c r="G118" s="482">
        <f>'RAW DATA-Awards'!G40</f>
        <v>777</v>
      </c>
      <c r="H118" s="482">
        <f>'RAW DATA-Awards'!H40</f>
        <v>0</v>
      </c>
      <c r="I118" s="482">
        <f>'RAW DATA-Awards'!I40</f>
        <v>0</v>
      </c>
      <c r="J118" s="482">
        <f>'RAW DATA-Awards'!J40</f>
        <v>0</v>
      </c>
      <c r="K118" s="482">
        <f>'RAW DATA-Awards'!K40</f>
        <v>0</v>
      </c>
      <c r="L118" s="482">
        <f>'RAW DATA-Awards'!L40</f>
        <v>0</v>
      </c>
      <c r="M118" s="483">
        <f>'RAW DATA-Awards'!M40</f>
        <v>0</v>
      </c>
      <c r="N118" s="482"/>
      <c r="O118" s="482"/>
      <c r="P118" s="481">
        <f>'RAW DATA-Awards'!N40</f>
        <v>7</v>
      </c>
      <c r="Q118" s="482">
        <f>'RAW DATA-Awards'!O40</f>
        <v>36</v>
      </c>
      <c r="R118" s="482">
        <f>'RAW DATA-Awards'!P40</f>
        <v>0</v>
      </c>
      <c r="S118" s="482">
        <f>'RAW DATA-Awards'!Q40</f>
        <v>844</v>
      </c>
      <c r="T118" s="482">
        <f>'RAW DATA-Awards'!R40</f>
        <v>0</v>
      </c>
      <c r="U118" s="482">
        <f>'RAW DATA-Awards'!S40</f>
        <v>0</v>
      </c>
      <c r="V118" s="482">
        <f>'RAW DATA-Awards'!T40</f>
        <v>0</v>
      </c>
      <c r="W118" s="482">
        <f>'RAW DATA-Awards'!U40</f>
        <v>0</v>
      </c>
      <c r="X118" s="482">
        <f>'RAW DATA-Awards'!V40</f>
        <v>0</v>
      </c>
      <c r="Y118" s="483">
        <f>'RAW DATA-Awards'!W40</f>
        <v>0</v>
      </c>
      <c r="Z118" s="482"/>
      <c r="AA118" s="482"/>
      <c r="AB118" s="481">
        <f>'RAW DATA-Awards'!X40</f>
        <v>7</v>
      </c>
      <c r="AC118" s="482">
        <f>'RAW DATA-Awards'!Y40</f>
        <v>43</v>
      </c>
      <c r="AD118" s="482">
        <f>'RAW DATA-Awards'!Z40</f>
        <v>0</v>
      </c>
      <c r="AE118" s="482">
        <f>'RAW DATA-Awards'!AA40</f>
        <v>778</v>
      </c>
      <c r="AF118" s="482">
        <f>'RAW DATA-Awards'!AB40</f>
        <v>0</v>
      </c>
      <c r="AG118" s="482">
        <f>'RAW DATA-Awards'!AC40</f>
        <v>0</v>
      </c>
      <c r="AH118" s="482">
        <f>'RAW DATA-Awards'!AD40</f>
        <v>0</v>
      </c>
      <c r="AI118" s="482">
        <f>'RAW DATA-Awards'!AE40</f>
        <v>0</v>
      </c>
      <c r="AJ118" s="482">
        <f>'RAW DATA-Awards'!AF40</f>
        <v>0</v>
      </c>
      <c r="AK118" s="483">
        <f>'RAW DATA-Awards'!AG40</f>
        <v>0</v>
      </c>
      <c r="AL118" s="482"/>
      <c r="AM118" s="482"/>
      <c r="AN118" s="481">
        <f>'RAW DATA-Awards'!AH40</f>
        <v>6</v>
      </c>
      <c r="AO118" s="482">
        <f>'RAW DATA-Awards'!AI40</f>
        <v>54</v>
      </c>
      <c r="AP118" s="482">
        <f>'RAW DATA-Awards'!AJ40</f>
        <v>0</v>
      </c>
      <c r="AQ118" s="482">
        <f>'RAW DATA-Awards'!AK40</f>
        <v>870</v>
      </c>
      <c r="AR118" s="482">
        <f>'RAW DATA-Awards'!AL40</f>
        <v>0</v>
      </c>
      <c r="AS118" s="482">
        <f>'RAW DATA-Awards'!AM40</f>
        <v>0</v>
      </c>
      <c r="AT118" s="482">
        <f>'RAW DATA-Awards'!AN40</f>
        <v>0</v>
      </c>
      <c r="AU118" s="482">
        <f>'RAW DATA-Awards'!AO40</f>
        <v>0</v>
      </c>
      <c r="AV118" s="482">
        <f>'RAW DATA-Awards'!AP40</f>
        <v>0</v>
      </c>
      <c r="AW118" s="483">
        <f>'RAW DATA-Awards'!AQ40</f>
        <v>0</v>
      </c>
      <c r="AX118" s="535"/>
    </row>
    <row r="119" spans="1:50" x14ac:dyDescent="0.25">
      <c r="A119" s="1059"/>
      <c r="B119" s="484" t="str">
        <f>'RAW DATA-Awards'!B41</f>
        <v>NMSU-DA</v>
      </c>
      <c r="C119" s="485" t="str">
        <f>'RAW DATA-Awards'!C41</f>
        <v>2</v>
      </c>
      <c r="D119" s="364">
        <f>'RAW DATA-Awards'!D41</f>
        <v>0</v>
      </c>
      <c r="E119" s="12">
        <f>'RAW DATA-Awards'!E41</f>
        <v>60</v>
      </c>
      <c r="F119" s="12">
        <f>'RAW DATA-Awards'!F41</f>
        <v>0</v>
      </c>
      <c r="G119" s="12">
        <f>'RAW DATA-Awards'!G41</f>
        <v>104</v>
      </c>
      <c r="H119" s="12">
        <f>'RAW DATA-Awards'!H41</f>
        <v>0</v>
      </c>
      <c r="I119" s="12">
        <f>'RAW DATA-Awards'!I41</f>
        <v>0</v>
      </c>
      <c r="J119" s="12">
        <f>'RAW DATA-Awards'!J41</f>
        <v>0</v>
      </c>
      <c r="K119" s="12">
        <f>'RAW DATA-Awards'!K41</f>
        <v>0</v>
      </c>
      <c r="L119" s="12">
        <f>'RAW DATA-Awards'!L41</f>
        <v>0</v>
      </c>
      <c r="M119" s="365">
        <f>'RAW DATA-Awards'!M41</f>
        <v>0</v>
      </c>
      <c r="N119" s="12"/>
      <c r="O119" s="12"/>
      <c r="P119" s="364">
        <f>'RAW DATA-Awards'!N41</f>
        <v>0</v>
      </c>
      <c r="Q119" s="12">
        <f>'RAW DATA-Awards'!O41</f>
        <v>67</v>
      </c>
      <c r="R119" s="12">
        <f>'RAW DATA-Awards'!P41</f>
        <v>0</v>
      </c>
      <c r="S119" s="12">
        <f>'RAW DATA-Awards'!Q41</f>
        <v>105</v>
      </c>
      <c r="T119" s="12">
        <f>'RAW DATA-Awards'!R41</f>
        <v>0</v>
      </c>
      <c r="U119" s="12">
        <f>'RAW DATA-Awards'!S41</f>
        <v>0</v>
      </c>
      <c r="V119" s="12">
        <f>'RAW DATA-Awards'!T41</f>
        <v>0</v>
      </c>
      <c r="W119" s="12">
        <f>'RAW DATA-Awards'!U41</f>
        <v>0</v>
      </c>
      <c r="X119" s="12">
        <f>'RAW DATA-Awards'!V41</f>
        <v>0</v>
      </c>
      <c r="Y119" s="365">
        <f>'RAW DATA-Awards'!W41</f>
        <v>0</v>
      </c>
      <c r="Z119" s="12"/>
      <c r="AA119" s="12"/>
      <c r="AB119" s="364">
        <f>'RAW DATA-Awards'!X41</f>
        <v>2</v>
      </c>
      <c r="AC119" s="12">
        <f>'RAW DATA-Awards'!Y41</f>
        <v>48</v>
      </c>
      <c r="AD119" s="12">
        <f>'RAW DATA-Awards'!Z41</f>
        <v>0</v>
      </c>
      <c r="AE119" s="12">
        <f>'RAW DATA-Awards'!AA41</f>
        <v>94</v>
      </c>
      <c r="AF119" s="12">
        <f>'RAW DATA-Awards'!AB41</f>
        <v>0</v>
      </c>
      <c r="AG119" s="12">
        <f>'RAW DATA-Awards'!AC41</f>
        <v>0</v>
      </c>
      <c r="AH119" s="12">
        <f>'RAW DATA-Awards'!AD41</f>
        <v>0</v>
      </c>
      <c r="AI119" s="12">
        <f>'RAW DATA-Awards'!AE41</f>
        <v>0</v>
      </c>
      <c r="AJ119" s="12">
        <f>'RAW DATA-Awards'!AF41</f>
        <v>0</v>
      </c>
      <c r="AK119" s="365">
        <f>'RAW DATA-Awards'!AG41</f>
        <v>0</v>
      </c>
      <c r="AL119" s="12"/>
      <c r="AM119" s="12"/>
      <c r="AN119" s="364">
        <f>'RAW DATA-Awards'!AH41</f>
        <v>1</v>
      </c>
      <c r="AO119" s="12">
        <f>'RAW DATA-Awards'!AI41</f>
        <v>50</v>
      </c>
      <c r="AP119" s="12">
        <f>'RAW DATA-Awards'!AJ41</f>
        <v>0</v>
      </c>
      <c r="AQ119" s="12">
        <f>'RAW DATA-Awards'!AK41</f>
        <v>128</v>
      </c>
      <c r="AR119" s="12">
        <f>'RAW DATA-Awards'!AL41</f>
        <v>0</v>
      </c>
      <c r="AS119" s="12">
        <f>'RAW DATA-Awards'!AM41</f>
        <v>0</v>
      </c>
      <c r="AT119" s="12">
        <f>'RAW DATA-Awards'!AN41</f>
        <v>0</v>
      </c>
      <c r="AU119" s="12">
        <f>'RAW DATA-Awards'!AO41</f>
        <v>0</v>
      </c>
      <c r="AV119" s="12">
        <f>'RAW DATA-Awards'!AP41</f>
        <v>0</v>
      </c>
      <c r="AW119" s="365">
        <f>'RAW DATA-Awards'!AQ41</f>
        <v>0</v>
      </c>
      <c r="AX119" s="536"/>
    </row>
    <row r="120" spans="1:50" ht="15.75" thickBot="1" x14ac:dyDescent="0.3">
      <c r="A120" s="1059"/>
      <c r="B120" s="484" t="str">
        <f>'RAW DATA-Awards'!B42</f>
        <v>NMSU-DA</v>
      </c>
      <c r="C120" s="485" t="str">
        <f>'RAW DATA-Awards'!C42</f>
        <v>3</v>
      </c>
      <c r="D120" s="364">
        <f>'RAW DATA-Awards'!D42</f>
        <v>2</v>
      </c>
      <c r="E120" s="12">
        <f>'RAW DATA-Awards'!E42</f>
        <v>143</v>
      </c>
      <c r="F120" s="12">
        <f>'RAW DATA-Awards'!F42</f>
        <v>0</v>
      </c>
      <c r="G120" s="12">
        <f>'RAW DATA-Awards'!G42</f>
        <v>77</v>
      </c>
      <c r="H120" s="12">
        <f>'RAW DATA-Awards'!H42</f>
        <v>0</v>
      </c>
      <c r="I120" s="12">
        <f>'RAW DATA-Awards'!I42</f>
        <v>0</v>
      </c>
      <c r="J120" s="12">
        <f>'RAW DATA-Awards'!J42</f>
        <v>0</v>
      </c>
      <c r="K120" s="12">
        <f>'RAW DATA-Awards'!K42</f>
        <v>0</v>
      </c>
      <c r="L120" s="12">
        <f>'RAW DATA-Awards'!L42</f>
        <v>0</v>
      </c>
      <c r="M120" s="365">
        <f>'RAW DATA-Awards'!M42</f>
        <v>0</v>
      </c>
      <c r="N120" s="12" t="s">
        <v>321</v>
      </c>
      <c r="O120" s="12"/>
      <c r="P120" s="364">
        <f>'RAW DATA-Awards'!N42</f>
        <v>14</v>
      </c>
      <c r="Q120" s="12">
        <f>'RAW DATA-Awards'!O42</f>
        <v>86</v>
      </c>
      <c r="R120" s="12">
        <f>'RAW DATA-Awards'!P42</f>
        <v>0</v>
      </c>
      <c r="S120" s="12">
        <f>'RAW DATA-Awards'!Q42</f>
        <v>68</v>
      </c>
      <c r="T120" s="12">
        <f>'RAW DATA-Awards'!R42</f>
        <v>0</v>
      </c>
      <c r="U120" s="12">
        <f>'RAW DATA-Awards'!S42</f>
        <v>0</v>
      </c>
      <c r="V120" s="12">
        <f>'RAW DATA-Awards'!T42</f>
        <v>0</v>
      </c>
      <c r="W120" s="12">
        <f>'RAW DATA-Awards'!U42</f>
        <v>0</v>
      </c>
      <c r="X120" s="12">
        <f>'RAW DATA-Awards'!V42</f>
        <v>0</v>
      </c>
      <c r="Y120" s="365">
        <f>'RAW DATA-Awards'!W42</f>
        <v>0</v>
      </c>
      <c r="Z120" s="12" t="s">
        <v>321</v>
      </c>
      <c r="AA120" s="12"/>
      <c r="AB120" s="364">
        <f>'RAW DATA-Awards'!X42</f>
        <v>15</v>
      </c>
      <c r="AC120" s="12">
        <f>'RAW DATA-Awards'!Y42</f>
        <v>91</v>
      </c>
      <c r="AD120" s="12">
        <f>'RAW DATA-Awards'!Z42</f>
        <v>0</v>
      </c>
      <c r="AE120" s="12">
        <f>'RAW DATA-Awards'!AA42</f>
        <v>93</v>
      </c>
      <c r="AF120" s="12">
        <f>'RAW DATA-Awards'!AB42</f>
        <v>0</v>
      </c>
      <c r="AG120" s="12">
        <f>'RAW DATA-Awards'!AC42</f>
        <v>0</v>
      </c>
      <c r="AH120" s="12">
        <f>'RAW DATA-Awards'!AD42</f>
        <v>0</v>
      </c>
      <c r="AI120" s="12">
        <f>'RAW DATA-Awards'!AE42</f>
        <v>0</v>
      </c>
      <c r="AJ120" s="12">
        <f>'RAW DATA-Awards'!AF42</f>
        <v>0</v>
      </c>
      <c r="AK120" s="365">
        <f>'RAW DATA-Awards'!AG42</f>
        <v>0</v>
      </c>
      <c r="AL120" s="12" t="s">
        <v>321</v>
      </c>
      <c r="AM120" s="12"/>
      <c r="AN120" s="364">
        <f>'RAW DATA-Awards'!AH42</f>
        <v>20</v>
      </c>
      <c r="AO120" s="12">
        <f>'RAW DATA-Awards'!AI42</f>
        <v>159</v>
      </c>
      <c r="AP120" s="12">
        <f>'RAW DATA-Awards'!AJ42</f>
        <v>0</v>
      </c>
      <c r="AQ120" s="12">
        <f>'RAW DATA-Awards'!AK42</f>
        <v>103</v>
      </c>
      <c r="AR120" s="12">
        <f>'RAW DATA-Awards'!AL42</f>
        <v>0</v>
      </c>
      <c r="AS120" s="12">
        <f>'RAW DATA-Awards'!AM42</f>
        <v>0</v>
      </c>
      <c r="AT120" s="12">
        <f>'RAW DATA-Awards'!AN42</f>
        <v>0</v>
      </c>
      <c r="AU120" s="12">
        <f>'RAW DATA-Awards'!AO42</f>
        <v>0</v>
      </c>
      <c r="AV120" s="12">
        <f>'RAW DATA-Awards'!AP42</f>
        <v>0</v>
      </c>
      <c r="AW120" s="365">
        <f>'RAW DATA-Awards'!AQ42</f>
        <v>0</v>
      </c>
      <c r="AX120" s="536" t="s">
        <v>321</v>
      </c>
    </row>
    <row r="121" spans="1:50" x14ac:dyDescent="0.25">
      <c r="A121" s="541"/>
      <c r="B121" s="304"/>
      <c r="C121" s="498"/>
      <c r="D121" s="11">
        <f t="shared" ref="D121:M121" si="88">SUM(D118:D120)</f>
        <v>7</v>
      </c>
      <c r="E121" s="11">
        <f t="shared" si="88"/>
        <v>245</v>
      </c>
      <c r="F121" s="11">
        <f t="shared" si="88"/>
        <v>0</v>
      </c>
      <c r="G121" s="11">
        <f t="shared" si="88"/>
        <v>958</v>
      </c>
      <c r="H121" s="11">
        <f t="shared" si="88"/>
        <v>0</v>
      </c>
      <c r="I121" s="11">
        <f t="shared" si="88"/>
        <v>0</v>
      </c>
      <c r="J121" s="11">
        <f t="shared" si="88"/>
        <v>0</v>
      </c>
      <c r="K121" s="11">
        <f t="shared" si="88"/>
        <v>0</v>
      </c>
      <c r="L121" s="11">
        <f t="shared" si="88"/>
        <v>0</v>
      </c>
      <c r="M121" s="367">
        <f t="shared" si="88"/>
        <v>0</v>
      </c>
      <c r="N121" s="12">
        <f>SUM(D121:M121)</f>
        <v>1210</v>
      </c>
      <c r="O121" s="12"/>
      <c r="P121" s="366">
        <f t="shared" ref="P121:Y121" si="89">SUM(P118:P120)</f>
        <v>21</v>
      </c>
      <c r="Q121" s="11">
        <f t="shared" si="89"/>
        <v>189</v>
      </c>
      <c r="R121" s="11">
        <f t="shared" si="89"/>
        <v>0</v>
      </c>
      <c r="S121" s="11">
        <f t="shared" si="89"/>
        <v>1017</v>
      </c>
      <c r="T121" s="11">
        <f t="shared" si="89"/>
        <v>0</v>
      </c>
      <c r="U121" s="11">
        <f t="shared" si="89"/>
        <v>0</v>
      </c>
      <c r="V121" s="11">
        <f t="shared" si="89"/>
        <v>0</v>
      </c>
      <c r="W121" s="11">
        <f t="shared" si="89"/>
        <v>0</v>
      </c>
      <c r="X121" s="11">
        <f t="shared" si="89"/>
        <v>0</v>
      </c>
      <c r="Y121" s="367">
        <f t="shared" si="89"/>
        <v>0</v>
      </c>
      <c r="Z121" s="12">
        <f>SUM(P121:Y121)</f>
        <v>1227</v>
      </c>
      <c r="AA121" s="12"/>
      <c r="AB121" s="366">
        <f t="shared" ref="AB121:AK121" si="90">SUM(AB118:AB120)</f>
        <v>24</v>
      </c>
      <c r="AC121" s="11">
        <f t="shared" si="90"/>
        <v>182</v>
      </c>
      <c r="AD121" s="11">
        <f t="shared" si="90"/>
        <v>0</v>
      </c>
      <c r="AE121" s="11">
        <f t="shared" si="90"/>
        <v>965</v>
      </c>
      <c r="AF121" s="11">
        <f t="shared" si="90"/>
        <v>0</v>
      </c>
      <c r="AG121" s="11">
        <f t="shared" si="90"/>
        <v>0</v>
      </c>
      <c r="AH121" s="11">
        <f t="shared" si="90"/>
        <v>0</v>
      </c>
      <c r="AI121" s="11">
        <f t="shared" si="90"/>
        <v>0</v>
      </c>
      <c r="AJ121" s="11">
        <f t="shared" si="90"/>
        <v>0</v>
      </c>
      <c r="AK121" s="367">
        <f t="shared" si="90"/>
        <v>0</v>
      </c>
      <c r="AL121" s="12">
        <f>SUM(AB121:AK121)</f>
        <v>1171</v>
      </c>
      <c r="AM121" s="12"/>
      <c r="AN121" s="366">
        <f t="shared" ref="AN121:AW121" si="91">SUM(AN118:AN120)</f>
        <v>27</v>
      </c>
      <c r="AO121" s="11">
        <f t="shared" si="91"/>
        <v>263</v>
      </c>
      <c r="AP121" s="11">
        <f t="shared" si="91"/>
        <v>0</v>
      </c>
      <c r="AQ121" s="11">
        <f t="shared" si="91"/>
        <v>1101</v>
      </c>
      <c r="AR121" s="11">
        <f t="shared" si="91"/>
        <v>0</v>
      </c>
      <c r="AS121" s="11">
        <f t="shared" si="91"/>
        <v>0</v>
      </c>
      <c r="AT121" s="11">
        <f t="shared" si="91"/>
        <v>0</v>
      </c>
      <c r="AU121" s="11">
        <f t="shared" si="91"/>
        <v>0</v>
      </c>
      <c r="AV121" s="11">
        <f t="shared" si="91"/>
        <v>0</v>
      </c>
      <c r="AW121" s="367">
        <f t="shared" si="91"/>
        <v>0</v>
      </c>
      <c r="AX121" s="536">
        <f>SUM(AN121:AW121)</f>
        <v>1391</v>
      </c>
    </row>
    <row r="122" spans="1:50" ht="15.75" thickBot="1" x14ac:dyDescent="0.3">
      <c r="A122" s="542"/>
      <c r="B122" s="487"/>
      <c r="C122" s="500"/>
      <c r="D122" s="12"/>
      <c r="E122" s="12"/>
      <c r="F122" s="12"/>
      <c r="G122" s="12"/>
      <c r="H122" s="12"/>
      <c r="I122" s="12"/>
      <c r="J122" s="12"/>
      <c r="K122" s="12"/>
      <c r="L122" s="12"/>
      <c r="M122" s="365"/>
      <c r="N122" s="12"/>
      <c r="O122" s="12"/>
      <c r="P122" s="364"/>
      <c r="Q122" s="12"/>
      <c r="R122" s="12"/>
      <c r="S122" s="12"/>
      <c r="T122" s="12"/>
      <c r="U122" s="12"/>
      <c r="V122" s="12"/>
      <c r="W122" s="12"/>
      <c r="X122" s="12"/>
      <c r="Y122" s="365"/>
      <c r="Z122" s="12"/>
      <c r="AA122" s="12"/>
      <c r="AB122" s="364"/>
      <c r="AC122" s="12"/>
      <c r="AD122" s="12"/>
      <c r="AE122" s="12"/>
      <c r="AF122" s="12"/>
      <c r="AG122" s="12"/>
      <c r="AH122" s="12"/>
      <c r="AI122" s="12"/>
      <c r="AJ122" s="12"/>
      <c r="AK122" s="365"/>
      <c r="AL122" s="12"/>
      <c r="AM122" s="12"/>
      <c r="AN122" s="364"/>
      <c r="AO122" s="12"/>
      <c r="AP122" s="12"/>
      <c r="AQ122" s="12"/>
      <c r="AR122" s="12"/>
      <c r="AS122" s="12"/>
      <c r="AT122" s="12"/>
      <c r="AU122" s="12"/>
      <c r="AV122" s="12"/>
      <c r="AW122" s="365"/>
      <c r="AX122" s="536"/>
    </row>
    <row r="123" spans="1:50" x14ac:dyDescent="0.25">
      <c r="A123" s="1058" t="s">
        <v>303</v>
      </c>
      <c r="B123" s="304" t="s">
        <v>58</v>
      </c>
      <c r="C123" s="498" t="s">
        <v>95</v>
      </c>
      <c r="D123" s="364">
        <f>D118*'DATA - Awards Matrices'!$B$15</f>
        <v>500</v>
      </c>
      <c r="E123" s="12">
        <f>E118*'DATA - Awards Matrices'!$C$15</f>
        <v>8400</v>
      </c>
      <c r="F123" s="12">
        <f>F118*'DATA - Awards Matrices'!$D$15</f>
        <v>0</v>
      </c>
      <c r="G123" s="12">
        <f>G118*'DATA - Awards Matrices'!$E$15</f>
        <v>194250</v>
      </c>
      <c r="H123" s="12">
        <f>H118*'DATA - Awards Matrices'!$F$15</f>
        <v>0</v>
      </c>
      <c r="I123" s="12">
        <f>I118*'DATA - Awards Matrices'!$G$15</f>
        <v>0</v>
      </c>
      <c r="J123" s="12">
        <f>J118*'DATA - Awards Matrices'!$H$15</f>
        <v>0</v>
      </c>
      <c r="K123" s="12">
        <f>K118*'DATA - Awards Matrices'!$I$15</f>
        <v>0</v>
      </c>
      <c r="L123" s="12">
        <f>L118*'DATA - Awards Matrices'!$J$15</f>
        <v>0</v>
      </c>
      <c r="M123" s="365">
        <f>M118*'DATA - Awards Matrices'!$K$15</f>
        <v>0</v>
      </c>
      <c r="N123" s="12"/>
      <c r="O123" s="12"/>
      <c r="P123" s="364">
        <f>P118*'DATA - Awards Matrices'!$B$15</f>
        <v>700</v>
      </c>
      <c r="Q123" s="12">
        <f>Q118*'DATA - Awards Matrices'!$C$15</f>
        <v>7200</v>
      </c>
      <c r="R123" s="12">
        <f>R118*'DATA - Awards Matrices'!$D$15</f>
        <v>0</v>
      </c>
      <c r="S123" s="12">
        <f>S118*'DATA - Awards Matrices'!$E$15</f>
        <v>211000</v>
      </c>
      <c r="T123" s="12">
        <f>T118*'DATA - Awards Matrices'!$F$15</f>
        <v>0</v>
      </c>
      <c r="U123" s="12">
        <f>U118*'DATA - Awards Matrices'!$G$15</f>
        <v>0</v>
      </c>
      <c r="V123" s="12">
        <f>V118*'DATA - Awards Matrices'!$H$15</f>
        <v>0</v>
      </c>
      <c r="W123" s="12">
        <f>W118*'DATA - Awards Matrices'!$I$15</f>
        <v>0</v>
      </c>
      <c r="X123" s="12">
        <f>X118*'DATA - Awards Matrices'!$J$15</f>
        <v>0</v>
      </c>
      <c r="Y123" s="365">
        <f>Y118*'DATA - Awards Matrices'!$K$15</f>
        <v>0</v>
      </c>
      <c r="Z123" s="12"/>
      <c r="AA123" s="12"/>
      <c r="AB123" s="364">
        <f>AB118*'DATA - Awards Matrices'!$B$15</f>
        <v>700</v>
      </c>
      <c r="AC123" s="12">
        <f>AC118*'DATA - Awards Matrices'!$C$15</f>
        <v>8600</v>
      </c>
      <c r="AD123" s="12">
        <f>AD118*'DATA - Awards Matrices'!$D$15</f>
        <v>0</v>
      </c>
      <c r="AE123" s="12">
        <f>AE118*'DATA - Awards Matrices'!$E$15</f>
        <v>194500</v>
      </c>
      <c r="AF123" s="12">
        <f>AF118*'DATA - Awards Matrices'!$F$15</f>
        <v>0</v>
      </c>
      <c r="AG123" s="12">
        <f>AG118*'DATA - Awards Matrices'!$G$15</f>
        <v>0</v>
      </c>
      <c r="AH123" s="12">
        <f>AH118*'DATA - Awards Matrices'!$H$15</f>
        <v>0</v>
      </c>
      <c r="AI123" s="12">
        <f>AI118*'DATA - Awards Matrices'!$I$15</f>
        <v>0</v>
      </c>
      <c r="AJ123" s="12">
        <f>AJ118*'DATA - Awards Matrices'!$J$15</f>
        <v>0</v>
      </c>
      <c r="AK123" s="365">
        <f>AK118*'DATA - Awards Matrices'!$K$15</f>
        <v>0</v>
      </c>
      <c r="AL123" s="12"/>
      <c r="AM123" s="12"/>
      <c r="AN123" s="364">
        <f>AN118*'DATA - Awards Matrices'!$B$15</f>
        <v>600</v>
      </c>
      <c r="AO123" s="12">
        <f>AO118*'DATA - Awards Matrices'!$C$15</f>
        <v>10800</v>
      </c>
      <c r="AP123" s="12">
        <f>AP118*'DATA - Awards Matrices'!$D$15</f>
        <v>0</v>
      </c>
      <c r="AQ123" s="12">
        <f>AQ118*'DATA - Awards Matrices'!$E$15</f>
        <v>217500</v>
      </c>
      <c r="AR123" s="12">
        <f>AR118*'DATA - Awards Matrices'!$F$15</f>
        <v>0</v>
      </c>
      <c r="AS123" s="12">
        <f>AS118*'DATA - Awards Matrices'!$G$15</f>
        <v>0</v>
      </c>
      <c r="AT123" s="12">
        <f>AT118*'DATA - Awards Matrices'!$H$15</f>
        <v>0</v>
      </c>
      <c r="AU123" s="12">
        <f>AU118*'DATA - Awards Matrices'!$I$15</f>
        <v>0</v>
      </c>
      <c r="AV123" s="12">
        <f>AV118*'DATA - Awards Matrices'!$J$15</f>
        <v>0</v>
      </c>
      <c r="AW123" s="365">
        <f>AW118*'DATA - Awards Matrices'!$K$15</f>
        <v>0</v>
      </c>
      <c r="AX123" s="536"/>
    </row>
    <row r="124" spans="1:50" x14ac:dyDescent="0.25">
      <c r="A124" s="1059"/>
      <c r="B124" s="484" t="s">
        <v>58</v>
      </c>
      <c r="C124" s="499" t="s">
        <v>94</v>
      </c>
      <c r="D124" s="364">
        <f>D119*'DATA - Awards Matrices'!$B$16</f>
        <v>0</v>
      </c>
      <c r="E124" s="12">
        <f>E119*'DATA - Awards Matrices'!$C$16</f>
        <v>12000</v>
      </c>
      <c r="F124" s="12">
        <f>F119*'DATA - Awards Matrices'!$D$16</f>
        <v>0</v>
      </c>
      <c r="G124" s="12">
        <f>G119*'DATA - Awards Matrices'!$E$16</f>
        <v>26000</v>
      </c>
      <c r="H124" s="12">
        <f>H119*'DATA - Awards Matrices'!$F$16</f>
        <v>0</v>
      </c>
      <c r="I124" s="12">
        <f>I119*'DATA - Awards Matrices'!$G$16</f>
        <v>0</v>
      </c>
      <c r="J124" s="12">
        <f>J119*'DATA - Awards Matrices'!$H$16</f>
        <v>0</v>
      </c>
      <c r="K124" s="12">
        <f>K119*'DATA - Awards Matrices'!$I$16</f>
        <v>0</v>
      </c>
      <c r="L124" s="12">
        <f>L119*'DATA - Awards Matrices'!$J$16</f>
        <v>0</v>
      </c>
      <c r="M124" s="365">
        <f>M119*'DATA - Awards Matrices'!$K$16</f>
        <v>0</v>
      </c>
      <c r="N124" s="12"/>
      <c r="O124" s="12"/>
      <c r="P124" s="364">
        <f>P119*'DATA - Awards Matrices'!$B$16</f>
        <v>0</v>
      </c>
      <c r="Q124" s="12">
        <f>Q119*'DATA - Awards Matrices'!$C$16</f>
        <v>13400</v>
      </c>
      <c r="R124" s="12">
        <f>R119*'DATA - Awards Matrices'!$D$16</f>
        <v>0</v>
      </c>
      <c r="S124" s="12">
        <f>S119*'DATA - Awards Matrices'!$E$16</f>
        <v>26250</v>
      </c>
      <c r="T124" s="12">
        <f>T119*'DATA - Awards Matrices'!$F$16</f>
        <v>0</v>
      </c>
      <c r="U124" s="12">
        <f>U119*'DATA - Awards Matrices'!$G$16</f>
        <v>0</v>
      </c>
      <c r="V124" s="12">
        <f>V119*'DATA - Awards Matrices'!$H$16</f>
        <v>0</v>
      </c>
      <c r="W124" s="12">
        <f>W119*'DATA - Awards Matrices'!$I$16</f>
        <v>0</v>
      </c>
      <c r="X124" s="12">
        <f>X119*'DATA - Awards Matrices'!$J$16</f>
        <v>0</v>
      </c>
      <c r="Y124" s="365">
        <f>Y119*'DATA - Awards Matrices'!$K$16</f>
        <v>0</v>
      </c>
      <c r="Z124" s="12"/>
      <c r="AA124" s="12"/>
      <c r="AB124" s="364">
        <f>AB119*'DATA - Awards Matrices'!$B$16</f>
        <v>200</v>
      </c>
      <c r="AC124" s="12">
        <f>AC119*'DATA - Awards Matrices'!$C$16</f>
        <v>9600</v>
      </c>
      <c r="AD124" s="12">
        <f>AD119*'DATA - Awards Matrices'!$D$16</f>
        <v>0</v>
      </c>
      <c r="AE124" s="12">
        <f>AE119*'DATA - Awards Matrices'!$E$16</f>
        <v>23500</v>
      </c>
      <c r="AF124" s="12">
        <f>AF119*'DATA - Awards Matrices'!$F$16</f>
        <v>0</v>
      </c>
      <c r="AG124" s="12">
        <f>AG119*'DATA - Awards Matrices'!$G$16</f>
        <v>0</v>
      </c>
      <c r="AH124" s="12">
        <f>AH119*'DATA - Awards Matrices'!$H$16</f>
        <v>0</v>
      </c>
      <c r="AI124" s="12">
        <f>AI119*'DATA - Awards Matrices'!$I$16</f>
        <v>0</v>
      </c>
      <c r="AJ124" s="12">
        <f>AJ119*'DATA - Awards Matrices'!$J$16</f>
        <v>0</v>
      </c>
      <c r="AK124" s="365">
        <f>AK119*'DATA - Awards Matrices'!$K$16</f>
        <v>0</v>
      </c>
      <c r="AL124" s="12"/>
      <c r="AM124" s="12"/>
      <c r="AN124" s="364">
        <f>AN119*'DATA - Awards Matrices'!$B$16</f>
        <v>100</v>
      </c>
      <c r="AO124" s="12">
        <f>AO119*'DATA - Awards Matrices'!$C$16</f>
        <v>10000</v>
      </c>
      <c r="AP124" s="12">
        <f>AP119*'DATA - Awards Matrices'!$D$16</f>
        <v>0</v>
      </c>
      <c r="AQ124" s="12">
        <f>AQ119*'DATA - Awards Matrices'!$E$16</f>
        <v>32000</v>
      </c>
      <c r="AR124" s="12">
        <f>AR119*'DATA - Awards Matrices'!$F$16</f>
        <v>0</v>
      </c>
      <c r="AS124" s="12">
        <f>AS119*'DATA - Awards Matrices'!$G$16</f>
        <v>0</v>
      </c>
      <c r="AT124" s="12">
        <f>AT119*'DATA - Awards Matrices'!$H$16</f>
        <v>0</v>
      </c>
      <c r="AU124" s="12">
        <f>AU119*'DATA - Awards Matrices'!$I$16</f>
        <v>0</v>
      </c>
      <c r="AV124" s="12">
        <f>AV119*'DATA - Awards Matrices'!$J$16</f>
        <v>0</v>
      </c>
      <c r="AW124" s="365">
        <f>AW119*'DATA - Awards Matrices'!$K$16</f>
        <v>0</v>
      </c>
      <c r="AX124" s="536"/>
    </row>
    <row r="125" spans="1:50" ht="15.75" thickBot="1" x14ac:dyDescent="0.3">
      <c r="A125" s="1060"/>
      <c r="B125" s="487" t="s">
        <v>58</v>
      </c>
      <c r="C125" s="500" t="s">
        <v>93</v>
      </c>
      <c r="D125" s="364">
        <f>D120*'DATA - Awards Matrices'!$B$17</f>
        <v>200</v>
      </c>
      <c r="E125" s="12">
        <f>E120*'DATA - Awards Matrices'!$C$17</f>
        <v>28600</v>
      </c>
      <c r="F125" s="12">
        <f>F120*'DATA - Awards Matrices'!$D$17</f>
        <v>0</v>
      </c>
      <c r="G125" s="12">
        <f>G120*'DATA - Awards Matrices'!$E$17</f>
        <v>19250</v>
      </c>
      <c r="H125" s="12">
        <f>H120*'DATA - Awards Matrices'!$F$17</f>
        <v>0</v>
      </c>
      <c r="I125" s="12">
        <f>I120*'DATA - Awards Matrices'!$G$17</f>
        <v>0</v>
      </c>
      <c r="J125" s="12">
        <f>J120*'DATA - Awards Matrices'!$H$17</f>
        <v>0</v>
      </c>
      <c r="K125" s="12">
        <f>K120*'DATA - Awards Matrices'!$I$17</f>
        <v>0</v>
      </c>
      <c r="L125" s="12">
        <f>L120*'DATA - Awards Matrices'!$J$17</f>
        <v>0</v>
      </c>
      <c r="M125" s="365">
        <f>M120*'DATA - Awards Matrices'!$K$17</f>
        <v>0</v>
      </c>
      <c r="N125" s="12" t="s">
        <v>322</v>
      </c>
      <c r="O125" s="12"/>
      <c r="P125" s="364">
        <f>P120*'DATA - Awards Matrices'!$B$17</f>
        <v>1400</v>
      </c>
      <c r="Q125" s="12">
        <f>Q120*'DATA - Awards Matrices'!$C$17</f>
        <v>17200</v>
      </c>
      <c r="R125" s="12">
        <f>R120*'DATA - Awards Matrices'!$D$17</f>
        <v>0</v>
      </c>
      <c r="S125" s="12">
        <f>S120*'DATA - Awards Matrices'!$E$17</f>
        <v>17000</v>
      </c>
      <c r="T125" s="12">
        <f>T120*'DATA - Awards Matrices'!$F$17</f>
        <v>0</v>
      </c>
      <c r="U125" s="12">
        <f>U120*'DATA - Awards Matrices'!$G$17</f>
        <v>0</v>
      </c>
      <c r="V125" s="12">
        <f>V120*'DATA - Awards Matrices'!$H$17</f>
        <v>0</v>
      </c>
      <c r="W125" s="12">
        <f>W120*'DATA - Awards Matrices'!$I$17</f>
        <v>0</v>
      </c>
      <c r="X125" s="12">
        <f>X120*'DATA - Awards Matrices'!$J$17</f>
        <v>0</v>
      </c>
      <c r="Y125" s="365">
        <f>Y120*'DATA - Awards Matrices'!$K$17</f>
        <v>0</v>
      </c>
      <c r="Z125" s="12" t="s">
        <v>322</v>
      </c>
      <c r="AA125" s="12"/>
      <c r="AB125" s="364">
        <f>AB120*'DATA - Awards Matrices'!$B$17</f>
        <v>1500</v>
      </c>
      <c r="AC125" s="12">
        <f>AC120*'DATA - Awards Matrices'!$C$17</f>
        <v>18200</v>
      </c>
      <c r="AD125" s="12">
        <f>AD120*'DATA - Awards Matrices'!$D$17</f>
        <v>0</v>
      </c>
      <c r="AE125" s="12">
        <f>AE120*'DATA - Awards Matrices'!$E$17</f>
        <v>23250</v>
      </c>
      <c r="AF125" s="12">
        <f>AF120*'DATA - Awards Matrices'!$F$17</f>
        <v>0</v>
      </c>
      <c r="AG125" s="12">
        <f>AG120*'DATA - Awards Matrices'!$G$17</f>
        <v>0</v>
      </c>
      <c r="AH125" s="12">
        <f>AH120*'DATA - Awards Matrices'!$H$17</f>
        <v>0</v>
      </c>
      <c r="AI125" s="12">
        <f>AI120*'DATA - Awards Matrices'!$I$17</f>
        <v>0</v>
      </c>
      <c r="AJ125" s="12">
        <f>AJ120*'DATA - Awards Matrices'!$J$17</f>
        <v>0</v>
      </c>
      <c r="AK125" s="365">
        <f>AK120*'DATA - Awards Matrices'!$K$17</f>
        <v>0</v>
      </c>
      <c r="AL125" s="12" t="s">
        <v>322</v>
      </c>
      <c r="AM125" s="12"/>
      <c r="AN125" s="364">
        <f>AN120*'DATA - Awards Matrices'!$B$17</f>
        <v>2000</v>
      </c>
      <c r="AO125" s="12">
        <f>AO120*'DATA - Awards Matrices'!$C$17</f>
        <v>31800</v>
      </c>
      <c r="AP125" s="12">
        <f>AP120*'DATA - Awards Matrices'!$D$17</f>
        <v>0</v>
      </c>
      <c r="AQ125" s="12">
        <f>AQ120*'DATA - Awards Matrices'!$E$17</f>
        <v>25750</v>
      </c>
      <c r="AR125" s="12">
        <f>AR120*'DATA - Awards Matrices'!$F$17</f>
        <v>0</v>
      </c>
      <c r="AS125" s="12">
        <f>AS120*'DATA - Awards Matrices'!$G$17</f>
        <v>0</v>
      </c>
      <c r="AT125" s="12">
        <f>AT120*'DATA - Awards Matrices'!$H$17</f>
        <v>0</v>
      </c>
      <c r="AU125" s="12">
        <f>AU120*'DATA - Awards Matrices'!$I$17</f>
        <v>0</v>
      </c>
      <c r="AV125" s="12">
        <f>AV120*'DATA - Awards Matrices'!$J$17</f>
        <v>0</v>
      </c>
      <c r="AW125" s="365">
        <f>AW120*'DATA - Awards Matrices'!$K$17</f>
        <v>0</v>
      </c>
      <c r="AX125" s="12" t="s">
        <v>322</v>
      </c>
    </row>
    <row r="126" spans="1:50" ht="30.75" thickBot="1" x14ac:dyDescent="0.3">
      <c r="A126" s="540" t="s">
        <v>304</v>
      </c>
      <c r="B126" s="487" t="str">
        <f>B120</f>
        <v>NMSU-DA</v>
      </c>
      <c r="C126" s="488"/>
      <c r="D126" s="368">
        <f t="shared" ref="D126:M126" si="92">SUM(D123:D125)</f>
        <v>700</v>
      </c>
      <c r="E126" s="369">
        <f t="shared" si="92"/>
        <v>49000</v>
      </c>
      <c r="F126" s="369">
        <f t="shared" si="92"/>
        <v>0</v>
      </c>
      <c r="G126" s="369">
        <f t="shared" si="92"/>
        <v>239500</v>
      </c>
      <c r="H126" s="369">
        <f t="shared" si="92"/>
        <v>0</v>
      </c>
      <c r="I126" s="369">
        <f t="shared" si="92"/>
        <v>0</v>
      </c>
      <c r="J126" s="369">
        <f t="shared" si="92"/>
        <v>0</v>
      </c>
      <c r="K126" s="369">
        <f t="shared" si="92"/>
        <v>0</v>
      </c>
      <c r="L126" s="369">
        <f t="shared" si="92"/>
        <v>0</v>
      </c>
      <c r="M126" s="370">
        <f t="shared" si="92"/>
        <v>0</v>
      </c>
      <c r="N126" s="489">
        <f>SUM(D126:M126)/'DATA - Awards Matrices'!$L$17</f>
        <v>69.468576598794144</v>
      </c>
      <c r="O126" s="489"/>
      <c r="P126" s="368">
        <f t="shared" ref="P126:Y126" si="93">SUM(P123:P125)</f>
        <v>2100</v>
      </c>
      <c r="Q126" s="369">
        <f t="shared" si="93"/>
        <v>37800</v>
      </c>
      <c r="R126" s="369">
        <f t="shared" si="93"/>
        <v>0</v>
      </c>
      <c r="S126" s="369">
        <f t="shared" si="93"/>
        <v>254250</v>
      </c>
      <c r="T126" s="369">
        <f t="shared" si="93"/>
        <v>0</v>
      </c>
      <c r="U126" s="369">
        <f t="shared" si="93"/>
        <v>0</v>
      </c>
      <c r="V126" s="369">
        <f t="shared" si="93"/>
        <v>0</v>
      </c>
      <c r="W126" s="369">
        <f t="shared" si="93"/>
        <v>0</v>
      </c>
      <c r="X126" s="369">
        <f t="shared" si="93"/>
        <v>0</v>
      </c>
      <c r="Y126" s="370">
        <f t="shared" si="93"/>
        <v>0</v>
      </c>
      <c r="Z126" s="489">
        <f>SUM(P126:Y126)/'DATA - Awards Matrices'!$L$17</f>
        <v>70.65761343891873</v>
      </c>
      <c r="AA126" s="489"/>
      <c r="AB126" s="368">
        <f t="shared" ref="AB126:AK126" si="94">SUM(AB123:AB125)</f>
        <v>2400</v>
      </c>
      <c r="AC126" s="369">
        <f t="shared" si="94"/>
        <v>36400</v>
      </c>
      <c r="AD126" s="369">
        <f t="shared" si="94"/>
        <v>0</v>
      </c>
      <c r="AE126" s="369">
        <f t="shared" si="94"/>
        <v>241250</v>
      </c>
      <c r="AF126" s="369">
        <f t="shared" si="94"/>
        <v>0</v>
      </c>
      <c r="AG126" s="369">
        <f t="shared" si="94"/>
        <v>0</v>
      </c>
      <c r="AH126" s="369">
        <f t="shared" si="94"/>
        <v>0</v>
      </c>
      <c r="AI126" s="369">
        <f t="shared" si="94"/>
        <v>0</v>
      </c>
      <c r="AJ126" s="369">
        <f t="shared" si="94"/>
        <v>0</v>
      </c>
      <c r="AK126" s="370">
        <f t="shared" si="94"/>
        <v>0</v>
      </c>
      <c r="AL126" s="489">
        <f>SUM(AB126:AK126)/'DATA - Awards Matrices'!$L$17</f>
        <v>67.270660015533537</v>
      </c>
      <c r="AM126" s="489"/>
      <c r="AN126" s="368">
        <f t="shared" ref="AN126:AW126" si="95">SUM(AN123:AN125)</f>
        <v>2700</v>
      </c>
      <c r="AO126" s="369">
        <f t="shared" si="95"/>
        <v>52600</v>
      </c>
      <c r="AP126" s="369">
        <f t="shared" si="95"/>
        <v>0</v>
      </c>
      <c r="AQ126" s="369">
        <f t="shared" si="95"/>
        <v>275250</v>
      </c>
      <c r="AR126" s="369">
        <f t="shared" si="95"/>
        <v>0</v>
      </c>
      <c r="AS126" s="369">
        <f t="shared" si="95"/>
        <v>0</v>
      </c>
      <c r="AT126" s="369">
        <f t="shared" si="95"/>
        <v>0</v>
      </c>
      <c r="AU126" s="369">
        <f t="shared" si="95"/>
        <v>0</v>
      </c>
      <c r="AV126" s="369">
        <f t="shared" si="95"/>
        <v>0</v>
      </c>
      <c r="AW126" s="370">
        <f t="shared" si="95"/>
        <v>0</v>
      </c>
      <c r="AX126" s="537">
        <f>SUM(AN126:AW126)/'DATA - Awards Matrices'!$L$17</f>
        <v>79.401237879430852</v>
      </c>
    </row>
    <row r="127" spans="1:50" ht="51" customHeight="1" thickBot="1" x14ac:dyDescent="0.3">
      <c r="A127" s="502"/>
      <c r="B127" s="503"/>
      <c r="C127" s="504"/>
      <c r="D127" s="505"/>
      <c r="E127" s="506"/>
      <c r="F127" s="506"/>
      <c r="G127" s="506"/>
      <c r="H127" s="506"/>
      <c r="I127" s="506"/>
      <c r="J127" s="506"/>
      <c r="K127" s="506"/>
      <c r="L127" s="506"/>
      <c r="M127" s="507"/>
      <c r="N127" s="508"/>
      <c r="O127" s="508"/>
      <c r="P127" s="505"/>
      <c r="Q127" s="506"/>
      <c r="R127" s="506"/>
      <c r="S127" s="506"/>
      <c r="T127" s="506"/>
      <c r="U127" s="506"/>
      <c r="V127" s="506"/>
      <c r="W127" s="506"/>
      <c r="X127" s="506"/>
      <c r="Y127" s="507"/>
      <c r="Z127" s="508"/>
      <c r="AA127" s="508"/>
      <c r="AB127" s="505"/>
      <c r="AC127" s="506"/>
      <c r="AD127" s="506"/>
      <c r="AE127" s="506"/>
      <c r="AF127" s="506"/>
      <c r="AG127" s="506"/>
      <c r="AH127" s="506"/>
      <c r="AI127" s="506"/>
      <c r="AJ127" s="506"/>
      <c r="AK127" s="507"/>
      <c r="AL127" s="508"/>
      <c r="AM127" s="508"/>
      <c r="AN127" s="505"/>
      <c r="AO127" s="506"/>
      <c r="AP127" s="506"/>
      <c r="AQ127" s="506"/>
      <c r="AR127" s="506"/>
      <c r="AS127" s="506"/>
      <c r="AT127" s="506"/>
      <c r="AU127" s="506"/>
      <c r="AV127" s="506"/>
      <c r="AW127" s="507"/>
      <c r="AX127" s="538"/>
    </row>
    <row r="128" spans="1:50" ht="15" customHeight="1" x14ac:dyDescent="0.25">
      <c r="A128" s="1058" t="s">
        <v>302</v>
      </c>
      <c r="B128" s="304" t="str">
        <f>'RAW DATA-Awards'!B43</f>
        <v>NMSU-GR</v>
      </c>
      <c r="C128" s="498" t="str">
        <f>'RAW DATA-Awards'!C43</f>
        <v>1</v>
      </c>
      <c r="D128" s="481">
        <f>'RAW DATA-Awards'!D43</f>
        <v>0</v>
      </c>
      <c r="E128" s="482">
        <f>'RAW DATA-Awards'!E43</f>
        <v>21</v>
      </c>
      <c r="F128" s="482">
        <f>'RAW DATA-Awards'!F43</f>
        <v>0</v>
      </c>
      <c r="G128" s="482">
        <f>'RAW DATA-Awards'!G43</f>
        <v>91</v>
      </c>
      <c r="H128" s="482">
        <f>'RAW DATA-Awards'!H43</f>
        <v>0</v>
      </c>
      <c r="I128" s="482">
        <f>'RAW DATA-Awards'!I43</f>
        <v>0</v>
      </c>
      <c r="J128" s="482">
        <f>'RAW DATA-Awards'!J43</f>
        <v>0</v>
      </c>
      <c r="K128" s="482">
        <f>'RAW DATA-Awards'!K43</f>
        <v>0</v>
      </c>
      <c r="L128" s="482">
        <f>'RAW DATA-Awards'!L43</f>
        <v>0</v>
      </c>
      <c r="M128" s="483">
        <f>'RAW DATA-Awards'!M43</f>
        <v>0</v>
      </c>
      <c r="N128" s="482"/>
      <c r="O128" s="482"/>
      <c r="P128" s="481">
        <f>'RAW DATA-Awards'!N43</f>
        <v>0</v>
      </c>
      <c r="Q128" s="482">
        <f>'RAW DATA-Awards'!O43</f>
        <v>6</v>
      </c>
      <c r="R128" s="482">
        <f>'RAW DATA-Awards'!P43</f>
        <v>0</v>
      </c>
      <c r="S128" s="482">
        <f>'RAW DATA-Awards'!Q43</f>
        <v>59</v>
      </c>
      <c r="T128" s="482">
        <f>'RAW DATA-Awards'!R43</f>
        <v>0</v>
      </c>
      <c r="U128" s="482">
        <f>'RAW DATA-Awards'!S43</f>
        <v>0</v>
      </c>
      <c r="V128" s="482">
        <f>'RAW DATA-Awards'!T43</f>
        <v>0</v>
      </c>
      <c r="W128" s="482">
        <f>'RAW DATA-Awards'!U43</f>
        <v>0</v>
      </c>
      <c r="X128" s="482">
        <f>'RAW DATA-Awards'!V43</f>
        <v>0</v>
      </c>
      <c r="Y128" s="483">
        <f>'RAW DATA-Awards'!W43</f>
        <v>0</v>
      </c>
      <c r="Z128" s="482"/>
      <c r="AA128" s="482"/>
      <c r="AB128" s="481">
        <f>'RAW DATA-Awards'!X43</f>
        <v>0</v>
      </c>
      <c r="AC128" s="482">
        <f>'RAW DATA-Awards'!Y43</f>
        <v>2</v>
      </c>
      <c r="AD128" s="482">
        <f>'RAW DATA-Awards'!Z43</f>
        <v>0</v>
      </c>
      <c r="AE128" s="482">
        <f>'RAW DATA-Awards'!AA43</f>
        <v>54</v>
      </c>
      <c r="AF128" s="482">
        <f>'RAW DATA-Awards'!AB43</f>
        <v>0</v>
      </c>
      <c r="AG128" s="482">
        <f>'RAW DATA-Awards'!AC43</f>
        <v>0</v>
      </c>
      <c r="AH128" s="482">
        <f>'RAW DATA-Awards'!AD43</f>
        <v>0</v>
      </c>
      <c r="AI128" s="482">
        <f>'RAW DATA-Awards'!AE43</f>
        <v>0</v>
      </c>
      <c r="AJ128" s="482">
        <f>'RAW DATA-Awards'!AF43</f>
        <v>0</v>
      </c>
      <c r="AK128" s="483">
        <f>'RAW DATA-Awards'!AG43</f>
        <v>0</v>
      </c>
      <c r="AL128" s="482"/>
      <c r="AM128" s="482"/>
      <c r="AN128" s="481">
        <f>'RAW DATA-Awards'!AH43</f>
        <v>0</v>
      </c>
      <c r="AO128" s="482">
        <f>'RAW DATA-Awards'!AI43</f>
        <v>3</v>
      </c>
      <c r="AP128" s="482">
        <f>'RAW DATA-Awards'!AJ43</f>
        <v>0</v>
      </c>
      <c r="AQ128" s="482">
        <f>'RAW DATA-Awards'!AK43</f>
        <v>48</v>
      </c>
      <c r="AR128" s="482">
        <f>'RAW DATA-Awards'!AL43</f>
        <v>0</v>
      </c>
      <c r="AS128" s="482">
        <f>'RAW DATA-Awards'!AM43</f>
        <v>0</v>
      </c>
      <c r="AT128" s="482">
        <f>'RAW DATA-Awards'!AN43</f>
        <v>0</v>
      </c>
      <c r="AU128" s="482">
        <f>'RAW DATA-Awards'!AO43</f>
        <v>0</v>
      </c>
      <c r="AV128" s="482">
        <f>'RAW DATA-Awards'!AP43</f>
        <v>0</v>
      </c>
      <c r="AW128" s="483">
        <f>'RAW DATA-Awards'!AQ43</f>
        <v>0</v>
      </c>
      <c r="AX128" s="535"/>
    </row>
    <row r="129" spans="1:50" x14ac:dyDescent="0.25">
      <c r="A129" s="1059"/>
      <c r="B129" s="484" t="str">
        <f>'RAW DATA-Awards'!B44</f>
        <v>NMSU-GR</v>
      </c>
      <c r="C129" s="499" t="str">
        <f>'RAW DATA-Awards'!C44</f>
        <v>2</v>
      </c>
      <c r="D129" s="364">
        <f>'RAW DATA-Awards'!D44</f>
        <v>0</v>
      </c>
      <c r="E129" s="12">
        <f>'RAW DATA-Awards'!E44</f>
        <v>2</v>
      </c>
      <c r="F129" s="12">
        <f>'RAW DATA-Awards'!F44</f>
        <v>0</v>
      </c>
      <c r="G129" s="12">
        <f>'RAW DATA-Awards'!G44</f>
        <v>5</v>
      </c>
      <c r="H129" s="12">
        <f>'RAW DATA-Awards'!H44</f>
        <v>0</v>
      </c>
      <c r="I129" s="12">
        <f>'RAW DATA-Awards'!I44</f>
        <v>0</v>
      </c>
      <c r="J129" s="12">
        <f>'RAW DATA-Awards'!J44</f>
        <v>0</v>
      </c>
      <c r="K129" s="12">
        <f>'RAW DATA-Awards'!K44</f>
        <v>0</v>
      </c>
      <c r="L129" s="12">
        <f>'RAW DATA-Awards'!L44</f>
        <v>0</v>
      </c>
      <c r="M129" s="365">
        <f>'RAW DATA-Awards'!M44</f>
        <v>0</v>
      </c>
      <c r="N129" s="12"/>
      <c r="O129" s="12"/>
      <c r="P129" s="364">
        <f>'RAW DATA-Awards'!N44</f>
        <v>0</v>
      </c>
      <c r="Q129" s="12">
        <f>'RAW DATA-Awards'!O44</f>
        <v>12</v>
      </c>
      <c r="R129" s="12">
        <f>'RAW DATA-Awards'!P44</f>
        <v>0</v>
      </c>
      <c r="S129" s="12">
        <f>'RAW DATA-Awards'!Q44</f>
        <v>5</v>
      </c>
      <c r="T129" s="12">
        <f>'RAW DATA-Awards'!R44</f>
        <v>0</v>
      </c>
      <c r="U129" s="12">
        <f>'RAW DATA-Awards'!S44</f>
        <v>0</v>
      </c>
      <c r="V129" s="12">
        <f>'RAW DATA-Awards'!T44</f>
        <v>0</v>
      </c>
      <c r="W129" s="12">
        <f>'RAW DATA-Awards'!U44</f>
        <v>0</v>
      </c>
      <c r="X129" s="12">
        <f>'RAW DATA-Awards'!V44</f>
        <v>0</v>
      </c>
      <c r="Y129" s="365">
        <f>'RAW DATA-Awards'!W44</f>
        <v>0</v>
      </c>
      <c r="Z129" s="12"/>
      <c r="AA129" s="12"/>
      <c r="AB129" s="364">
        <f>'RAW DATA-Awards'!X44</f>
        <v>0</v>
      </c>
      <c r="AC129" s="12">
        <f>'RAW DATA-Awards'!Y44</f>
        <v>4</v>
      </c>
      <c r="AD129" s="12">
        <f>'RAW DATA-Awards'!Z44</f>
        <v>0</v>
      </c>
      <c r="AE129" s="12">
        <f>'RAW DATA-Awards'!AA44</f>
        <v>7</v>
      </c>
      <c r="AF129" s="12">
        <f>'RAW DATA-Awards'!AB44</f>
        <v>0</v>
      </c>
      <c r="AG129" s="12">
        <f>'RAW DATA-Awards'!AC44</f>
        <v>0</v>
      </c>
      <c r="AH129" s="12">
        <f>'RAW DATA-Awards'!AD44</f>
        <v>0</v>
      </c>
      <c r="AI129" s="12">
        <f>'RAW DATA-Awards'!AE44</f>
        <v>0</v>
      </c>
      <c r="AJ129" s="12">
        <f>'RAW DATA-Awards'!AF44</f>
        <v>0</v>
      </c>
      <c r="AK129" s="365">
        <f>'RAW DATA-Awards'!AG44</f>
        <v>0</v>
      </c>
      <c r="AL129" s="12"/>
      <c r="AM129" s="12"/>
      <c r="AN129" s="364">
        <f>'RAW DATA-Awards'!AH44</f>
        <v>0</v>
      </c>
      <c r="AO129" s="12">
        <f>'RAW DATA-Awards'!AI44</f>
        <v>2</v>
      </c>
      <c r="AP129" s="12">
        <f>'RAW DATA-Awards'!AJ44</f>
        <v>0</v>
      </c>
      <c r="AQ129" s="12">
        <f>'RAW DATA-Awards'!AK44</f>
        <v>8</v>
      </c>
      <c r="AR129" s="12">
        <f>'RAW DATA-Awards'!AL44</f>
        <v>0</v>
      </c>
      <c r="AS129" s="12">
        <f>'RAW DATA-Awards'!AM44</f>
        <v>0</v>
      </c>
      <c r="AT129" s="12">
        <f>'RAW DATA-Awards'!AN44</f>
        <v>0</v>
      </c>
      <c r="AU129" s="12">
        <f>'RAW DATA-Awards'!AO44</f>
        <v>0</v>
      </c>
      <c r="AV129" s="12">
        <f>'RAW DATA-Awards'!AP44</f>
        <v>0</v>
      </c>
      <c r="AW129" s="365">
        <f>'RAW DATA-Awards'!AQ44</f>
        <v>0</v>
      </c>
      <c r="AX129" s="536"/>
    </row>
    <row r="130" spans="1:50" ht="15.75" thickBot="1" x14ac:dyDescent="0.3">
      <c r="A130" s="1059"/>
      <c r="B130" s="484" t="str">
        <f>'RAW DATA-Awards'!B45</f>
        <v>NMSU-GR</v>
      </c>
      <c r="C130" s="499" t="str">
        <f>'RAW DATA-Awards'!C45</f>
        <v>3</v>
      </c>
      <c r="D130" s="364">
        <f>'RAW DATA-Awards'!D45</f>
        <v>0</v>
      </c>
      <c r="E130" s="12">
        <f>'RAW DATA-Awards'!E45</f>
        <v>7</v>
      </c>
      <c r="F130" s="12">
        <f>'RAW DATA-Awards'!F45</f>
        <v>0</v>
      </c>
      <c r="G130" s="12">
        <f>'RAW DATA-Awards'!G45</f>
        <v>1</v>
      </c>
      <c r="H130" s="12">
        <f>'RAW DATA-Awards'!H45</f>
        <v>0</v>
      </c>
      <c r="I130" s="12">
        <f>'RAW DATA-Awards'!I45</f>
        <v>0</v>
      </c>
      <c r="J130" s="12">
        <f>'RAW DATA-Awards'!J45</f>
        <v>0</v>
      </c>
      <c r="K130" s="12">
        <f>'RAW DATA-Awards'!K45</f>
        <v>0</v>
      </c>
      <c r="L130" s="12">
        <f>'RAW DATA-Awards'!L45</f>
        <v>0</v>
      </c>
      <c r="M130" s="365">
        <f>'RAW DATA-Awards'!M45</f>
        <v>0</v>
      </c>
      <c r="N130" s="12" t="s">
        <v>321</v>
      </c>
      <c r="O130" s="12"/>
      <c r="P130" s="364">
        <f>'RAW DATA-Awards'!N45</f>
        <v>0</v>
      </c>
      <c r="Q130" s="12">
        <f>'RAW DATA-Awards'!O45</f>
        <v>29</v>
      </c>
      <c r="R130" s="12">
        <f>'RAW DATA-Awards'!P45</f>
        <v>0</v>
      </c>
      <c r="S130" s="12">
        <f>'RAW DATA-Awards'!Q45</f>
        <v>0</v>
      </c>
      <c r="T130" s="12">
        <f>'RAW DATA-Awards'!R45</f>
        <v>0</v>
      </c>
      <c r="U130" s="12">
        <f>'RAW DATA-Awards'!S45</f>
        <v>0</v>
      </c>
      <c r="V130" s="12">
        <f>'RAW DATA-Awards'!T45</f>
        <v>0</v>
      </c>
      <c r="W130" s="12">
        <f>'RAW DATA-Awards'!U45</f>
        <v>0</v>
      </c>
      <c r="X130" s="12">
        <f>'RAW DATA-Awards'!V45</f>
        <v>0</v>
      </c>
      <c r="Y130" s="365">
        <f>'RAW DATA-Awards'!W45</f>
        <v>0</v>
      </c>
      <c r="Z130" s="12" t="s">
        <v>321</v>
      </c>
      <c r="AA130" s="12"/>
      <c r="AB130" s="364">
        <f>'RAW DATA-Awards'!X45</f>
        <v>0</v>
      </c>
      <c r="AC130" s="12">
        <f>'RAW DATA-Awards'!Y45</f>
        <v>31</v>
      </c>
      <c r="AD130" s="12">
        <f>'RAW DATA-Awards'!Z45</f>
        <v>0</v>
      </c>
      <c r="AE130" s="12">
        <f>'RAW DATA-Awards'!AA45</f>
        <v>0</v>
      </c>
      <c r="AF130" s="12">
        <f>'RAW DATA-Awards'!AB45</f>
        <v>0</v>
      </c>
      <c r="AG130" s="12">
        <f>'RAW DATA-Awards'!AC45</f>
        <v>0</v>
      </c>
      <c r="AH130" s="12">
        <f>'RAW DATA-Awards'!AD45</f>
        <v>0</v>
      </c>
      <c r="AI130" s="12">
        <f>'RAW DATA-Awards'!AE45</f>
        <v>0</v>
      </c>
      <c r="AJ130" s="12">
        <f>'RAW DATA-Awards'!AF45</f>
        <v>0</v>
      </c>
      <c r="AK130" s="365">
        <f>'RAW DATA-Awards'!AG45</f>
        <v>0</v>
      </c>
      <c r="AL130" s="12" t="s">
        <v>321</v>
      </c>
      <c r="AM130" s="12"/>
      <c r="AN130" s="364">
        <f>'RAW DATA-Awards'!AH45</f>
        <v>0</v>
      </c>
      <c r="AO130" s="12">
        <f>'RAW DATA-Awards'!AI45</f>
        <v>22</v>
      </c>
      <c r="AP130" s="12">
        <f>'RAW DATA-Awards'!AJ45</f>
        <v>0</v>
      </c>
      <c r="AQ130" s="12">
        <f>'RAW DATA-Awards'!AK45</f>
        <v>0</v>
      </c>
      <c r="AR130" s="12">
        <f>'RAW DATA-Awards'!AL45</f>
        <v>0</v>
      </c>
      <c r="AS130" s="12">
        <f>'RAW DATA-Awards'!AM45</f>
        <v>0</v>
      </c>
      <c r="AT130" s="12">
        <f>'RAW DATA-Awards'!AN45</f>
        <v>0</v>
      </c>
      <c r="AU130" s="12">
        <f>'RAW DATA-Awards'!AO45</f>
        <v>0</v>
      </c>
      <c r="AV130" s="12">
        <f>'RAW DATA-Awards'!AP45</f>
        <v>0</v>
      </c>
      <c r="AW130" s="365">
        <f>'RAW DATA-Awards'!AQ45</f>
        <v>0</v>
      </c>
      <c r="AX130" s="536" t="s">
        <v>321</v>
      </c>
    </row>
    <row r="131" spans="1:50" x14ac:dyDescent="0.25">
      <c r="A131" s="541"/>
      <c r="B131" s="304"/>
      <c r="C131" s="498"/>
      <c r="D131" s="11">
        <f t="shared" ref="D131:M131" si="96">SUM(D128:D130)</f>
        <v>0</v>
      </c>
      <c r="E131" s="11">
        <f t="shared" si="96"/>
        <v>30</v>
      </c>
      <c r="F131" s="11">
        <f t="shared" si="96"/>
        <v>0</v>
      </c>
      <c r="G131" s="11">
        <f t="shared" si="96"/>
        <v>97</v>
      </c>
      <c r="H131" s="11">
        <f t="shared" si="96"/>
        <v>0</v>
      </c>
      <c r="I131" s="11">
        <f t="shared" si="96"/>
        <v>0</v>
      </c>
      <c r="J131" s="11">
        <f t="shared" si="96"/>
        <v>0</v>
      </c>
      <c r="K131" s="11">
        <f t="shared" si="96"/>
        <v>0</v>
      </c>
      <c r="L131" s="11">
        <f t="shared" si="96"/>
        <v>0</v>
      </c>
      <c r="M131" s="367">
        <f t="shared" si="96"/>
        <v>0</v>
      </c>
      <c r="N131" s="12">
        <f>SUM(D131:M131)</f>
        <v>127</v>
      </c>
      <c r="O131" s="12"/>
      <c r="P131" s="366">
        <f t="shared" ref="P131:Y131" si="97">SUM(P128:P130)</f>
        <v>0</v>
      </c>
      <c r="Q131" s="11">
        <f t="shared" si="97"/>
        <v>47</v>
      </c>
      <c r="R131" s="11">
        <f t="shared" si="97"/>
        <v>0</v>
      </c>
      <c r="S131" s="11">
        <f t="shared" si="97"/>
        <v>64</v>
      </c>
      <c r="T131" s="11">
        <f t="shared" si="97"/>
        <v>0</v>
      </c>
      <c r="U131" s="11">
        <f t="shared" si="97"/>
        <v>0</v>
      </c>
      <c r="V131" s="11">
        <f t="shared" si="97"/>
        <v>0</v>
      </c>
      <c r="W131" s="11">
        <f t="shared" si="97"/>
        <v>0</v>
      </c>
      <c r="X131" s="11">
        <f t="shared" si="97"/>
        <v>0</v>
      </c>
      <c r="Y131" s="367">
        <f t="shared" si="97"/>
        <v>0</v>
      </c>
      <c r="Z131" s="12">
        <f>SUM(P131:Y131)</f>
        <v>111</v>
      </c>
      <c r="AA131" s="12"/>
      <c r="AB131" s="366">
        <f t="shared" ref="AB131:AK131" si="98">SUM(AB128:AB130)</f>
        <v>0</v>
      </c>
      <c r="AC131" s="11">
        <f t="shared" si="98"/>
        <v>37</v>
      </c>
      <c r="AD131" s="11">
        <f t="shared" si="98"/>
        <v>0</v>
      </c>
      <c r="AE131" s="11">
        <f t="shared" si="98"/>
        <v>61</v>
      </c>
      <c r="AF131" s="11">
        <f t="shared" si="98"/>
        <v>0</v>
      </c>
      <c r="AG131" s="11">
        <f t="shared" si="98"/>
        <v>0</v>
      </c>
      <c r="AH131" s="11">
        <f t="shared" si="98"/>
        <v>0</v>
      </c>
      <c r="AI131" s="11">
        <f t="shared" si="98"/>
        <v>0</v>
      </c>
      <c r="AJ131" s="11">
        <f t="shared" si="98"/>
        <v>0</v>
      </c>
      <c r="AK131" s="367">
        <f t="shared" si="98"/>
        <v>0</v>
      </c>
      <c r="AL131" s="12">
        <f>SUM(AB131:AK131)</f>
        <v>98</v>
      </c>
      <c r="AM131" s="12"/>
      <c r="AN131" s="366">
        <f t="shared" ref="AN131:AW131" si="99">SUM(AN128:AN130)</f>
        <v>0</v>
      </c>
      <c r="AO131" s="11">
        <f t="shared" si="99"/>
        <v>27</v>
      </c>
      <c r="AP131" s="11">
        <f t="shared" si="99"/>
        <v>0</v>
      </c>
      <c r="AQ131" s="11">
        <f t="shared" si="99"/>
        <v>56</v>
      </c>
      <c r="AR131" s="11">
        <f t="shared" si="99"/>
        <v>0</v>
      </c>
      <c r="AS131" s="11">
        <f t="shared" si="99"/>
        <v>0</v>
      </c>
      <c r="AT131" s="11">
        <f t="shared" si="99"/>
        <v>0</v>
      </c>
      <c r="AU131" s="11">
        <f t="shared" si="99"/>
        <v>0</v>
      </c>
      <c r="AV131" s="11">
        <f t="shared" si="99"/>
        <v>0</v>
      </c>
      <c r="AW131" s="367">
        <f t="shared" si="99"/>
        <v>0</v>
      </c>
      <c r="AX131" s="536">
        <f>SUM(AN131:AW131)</f>
        <v>83</v>
      </c>
    </row>
    <row r="132" spans="1:50" ht="15.75" thickBot="1" x14ac:dyDescent="0.3">
      <c r="A132" s="542"/>
      <c r="B132" s="487"/>
      <c r="C132" s="500"/>
      <c r="D132" s="12"/>
      <c r="E132" s="12"/>
      <c r="F132" s="12"/>
      <c r="G132" s="12"/>
      <c r="H132" s="12"/>
      <c r="I132" s="12"/>
      <c r="J132" s="12"/>
      <c r="K132" s="12"/>
      <c r="L132" s="12"/>
      <c r="M132" s="365"/>
      <c r="N132" s="12"/>
      <c r="O132" s="12"/>
      <c r="P132" s="364"/>
      <c r="Q132" s="12"/>
      <c r="R132" s="12"/>
      <c r="S132" s="12"/>
      <c r="T132" s="12"/>
      <c r="U132" s="12"/>
      <c r="V132" s="12"/>
      <c r="W132" s="12"/>
      <c r="X132" s="12"/>
      <c r="Y132" s="365"/>
      <c r="Z132" s="12"/>
      <c r="AA132" s="12"/>
      <c r="AB132" s="364"/>
      <c r="AC132" s="12"/>
      <c r="AD132" s="12"/>
      <c r="AE132" s="12"/>
      <c r="AF132" s="12"/>
      <c r="AG132" s="12"/>
      <c r="AH132" s="12"/>
      <c r="AI132" s="12"/>
      <c r="AJ132" s="12"/>
      <c r="AK132" s="365"/>
      <c r="AL132" s="12"/>
      <c r="AM132" s="12"/>
      <c r="AN132" s="364"/>
      <c r="AO132" s="12"/>
      <c r="AP132" s="12"/>
      <c r="AQ132" s="12"/>
      <c r="AR132" s="12"/>
      <c r="AS132" s="12"/>
      <c r="AT132" s="12"/>
      <c r="AU132" s="12"/>
      <c r="AV132" s="12"/>
      <c r="AW132" s="365"/>
      <c r="AX132" s="536"/>
    </row>
    <row r="133" spans="1:50" x14ac:dyDescent="0.25">
      <c r="A133" s="1058" t="s">
        <v>303</v>
      </c>
      <c r="B133" s="304" t="s">
        <v>60</v>
      </c>
      <c r="C133" s="498" t="s">
        <v>95</v>
      </c>
      <c r="D133" s="364">
        <f>D128*'DATA - Awards Matrices'!$B$15</f>
        <v>0</v>
      </c>
      <c r="E133" s="12">
        <f>E128*'DATA - Awards Matrices'!$C$15</f>
        <v>4200</v>
      </c>
      <c r="F133" s="12">
        <f>F128*'DATA - Awards Matrices'!$D$15</f>
        <v>0</v>
      </c>
      <c r="G133" s="12">
        <f>G128*'DATA - Awards Matrices'!$E$15</f>
        <v>22750</v>
      </c>
      <c r="H133" s="12">
        <f>H128*'DATA - Awards Matrices'!$F$15</f>
        <v>0</v>
      </c>
      <c r="I133" s="12">
        <f>I128*'DATA - Awards Matrices'!$G$15</f>
        <v>0</v>
      </c>
      <c r="J133" s="12">
        <f>J128*'DATA - Awards Matrices'!$H$15</f>
        <v>0</v>
      </c>
      <c r="K133" s="12">
        <f>K128*'DATA - Awards Matrices'!$I$15</f>
        <v>0</v>
      </c>
      <c r="L133" s="12">
        <f>L128*'DATA - Awards Matrices'!$J$15</f>
        <v>0</v>
      </c>
      <c r="M133" s="365">
        <f>M128*'DATA - Awards Matrices'!$K$15</f>
        <v>0</v>
      </c>
      <c r="N133" s="12"/>
      <c r="O133" s="12"/>
      <c r="P133" s="364">
        <f>P128*'DATA - Awards Matrices'!$B$15</f>
        <v>0</v>
      </c>
      <c r="Q133" s="12">
        <f>Q128*'DATA - Awards Matrices'!$C$15</f>
        <v>1200</v>
      </c>
      <c r="R133" s="12">
        <f>R128*'DATA - Awards Matrices'!$D$15</f>
        <v>0</v>
      </c>
      <c r="S133" s="12">
        <f>S128*'DATA - Awards Matrices'!$E$15</f>
        <v>14750</v>
      </c>
      <c r="T133" s="12">
        <f>T128*'DATA - Awards Matrices'!$F$15</f>
        <v>0</v>
      </c>
      <c r="U133" s="12">
        <f>U128*'DATA - Awards Matrices'!$G$15</f>
        <v>0</v>
      </c>
      <c r="V133" s="12">
        <f>V128*'DATA - Awards Matrices'!$H$15</f>
        <v>0</v>
      </c>
      <c r="W133" s="12">
        <f>W128*'DATA - Awards Matrices'!$I$15</f>
        <v>0</v>
      </c>
      <c r="X133" s="12">
        <f>X128*'DATA - Awards Matrices'!$J$15</f>
        <v>0</v>
      </c>
      <c r="Y133" s="365">
        <f>Y128*'DATA - Awards Matrices'!$K$15</f>
        <v>0</v>
      </c>
      <c r="Z133" s="12"/>
      <c r="AA133" s="12"/>
      <c r="AB133" s="364">
        <f>AB128*'DATA - Awards Matrices'!$B$15</f>
        <v>0</v>
      </c>
      <c r="AC133" s="12">
        <f>AC128*'DATA - Awards Matrices'!$C$15</f>
        <v>400</v>
      </c>
      <c r="AD133" s="12">
        <f>AD128*'DATA - Awards Matrices'!$D$15</f>
        <v>0</v>
      </c>
      <c r="AE133" s="12">
        <f>AE128*'DATA - Awards Matrices'!$E$15</f>
        <v>13500</v>
      </c>
      <c r="AF133" s="12">
        <f>AF128*'DATA - Awards Matrices'!$F$15</f>
        <v>0</v>
      </c>
      <c r="AG133" s="12">
        <f>AG128*'DATA - Awards Matrices'!$G$15</f>
        <v>0</v>
      </c>
      <c r="AH133" s="12">
        <f>AH128*'DATA - Awards Matrices'!$H$15</f>
        <v>0</v>
      </c>
      <c r="AI133" s="12">
        <f>AI128*'DATA - Awards Matrices'!$I$15</f>
        <v>0</v>
      </c>
      <c r="AJ133" s="12">
        <f>AJ128*'DATA - Awards Matrices'!$J$15</f>
        <v>0</v>
      </c>
      <c r="AK133" s="365">
        <f>AK128*'DATA - Awards Matrices'!$K$15</f>
        <v>0</v>
      </c>
      <c r="AL133" s="12"/>
      <c r="AM133" s="12"/>
      <c r="AN133" s="364">
        <f>AN128*'DATA - Awards Matrices'!$B$15</f>
        <v>0</v>
      </c>
      <c r="AO133" s="12">
        <f>AO128*'DATA - Awards Matrices'!$C$15</f>
        <v>600</v>
      </c>
      <c r="AP133" s="12">
        <f>AP128*'DATA - Awards Matrices'!$D$15</f>
        <v>0</v>
      </c>
      <c r="AQ133" s="12">
        <f>AQ128*'DATA - Awards Matrices'!$E$15</f>
        <v>12000</v>
      </c>
      <c r="AR133" s="12">
        <f>AR128*'DATA - Awards Matrices'!$F$15</f>
        <v>0</v>
      </c>
      <c r="AS133" s="12">
        <f>AS128*'DATA - Awards Matrices'!$G$15</f>
        <v>0</v>
      </c>
      <c r="AT133" s="12">
        <f>AT128*'DATA - Awards Matrices'!$H$15</f>
        <v>0</v>
      </c>
      <c r="AU133" s="12">
        <f>AU128*'DATA - Awards Matrices'!$I$15</f>
        <v>0</v>
      </c>
      <c r="AV133" s="12">
        <f>AV128*'DATA - Awards Matrices'!$J$15</f>
        <v>0</v>
      </c>
      <c r="AW133" s="365">
        <f>AW128*'DATA - Awards Matrices'!$K$15</f>
        <v>0</v>
      </c>
      <c r="AX133" s="536"/>
    </row>
    <row r="134" spans="1:50" x14ac:dyDescent="0.25">
      <c r="A134" s="1059"/>
      <c r="B134" s="484" t="s">
        <v>60</v>
      </c>
      <c r="C134" s="499" t="s">
        <v>94</v>
      </c>
      <c r="D134" s="364">
        <f>D129*'DATA - Awards Matrices'!$B$16</f>
        <v>0</v>
      </c>
      <c r="E134" s="12">
        <f>E129*'DATA - Awards Matrices'!$C$16</f>
        <v>400</v>
      </c>
      <c r="F134" s="12">
        <f>F129*'DATA - Awards Matrices'!$D$16</f>
        <v>0</v>
      </c>
      <c r="G134" s="12">
        <f>G129*'DATA - Awards Matrices'!$E$16</f>
        <v>1250</v>
      </c>
      <c r="H134" s="12">
        <f>H129*'DATA - Awards Matrices'!$F$16</f>
        <v>0</v>
      </c>
      <c r="I134" s="12">
        <f>I129*'DATA - Awards Matrices'!$G$16</f>
        <v>0</v>
      </c>
      <c r="J134" s="12">
        <f>J129*'DATA - Awards Matrices'!$H$16</f>
        <v>0</v>
      </c>
      <c r="K134" s="12">
        <f>K129*'DATA - Awards Matrices'!$I$16</f>
        <v>0</v>
      </c>
      <c r="L134" s="12">
        <f>L129*'DATA - Awards Matrices'!$J$16</f>
        <v>0</v>
      </c>
      <c r="M134" s="365">
        <f>M129*'DATA - Awards Matrices'!$K$16</f>
        <v>0</v>
      </c>
      <c r="N134" s="12"/>
      <c r="O134" s="12"/>
      <c r="P134" s="364">
        <f>P129*'DATA - Awards Matrices'!$B$16</f>
        <v>0</v>
      </c>
      <c r="Q134" s="12">
        <f>Q129*'DATA - Awards Matrices'!$C$16</f>
        <v>2400</v>
      </c>
      <c r="R134" s="12">
        <f>R129*'DATA - Awards Matrices'!$D$16</f>
        <v>0</v>
      </c>
      <c r="S134" s="12">
        <f>S129*'DATA - Awards Matrices'!$E$16</f>
        <v>1250</v>
      </c>
      <c r="T134" s="12">
        <f>T129*'DATA - Awards Matrices'!$F$16</f>
        <v>0</v>
      </c>
      <c r="U134" s="12">
        <f>U129*'DATA - Awards Matrices'!$G$16</f>
        <v>0</v>
      </c>
      <c r="V134" s="12">
        <f>V129*'DATA - Awards Matrices'!$H$16</f>
        <v>0</v>
      </c>
      <c r="W134" s="12">
        <f>W129*'DATA - Awards Matrices'!$I$16</f>
        <v>0</v>
      </c>
      <c r="X134" s="12">
        <f>X129*'DATA - Awards Matrices'!$J$16</f>
        <v>0</v>
      </c>
      <c r="Y134" s="365">
        <f>Y129*'DATA - Awards Matrices'!$K$16</f>
        <v>0</v>
      </c>
      <c r="Z134" s="12"/>
      <c r="AA134" s="12"/>
      <c r="AB134" s="364">
        <f>AB129*'DATA - Awards Matrices'!$B$16</f>
        <v>0</v>
      </c>
      <c r="AC134" s="12">
        <f>AC129*'DATA - Awards Matrices'!$C$16</f>
        <v>800</v>
      </c>
      <c r="AD134" s="12">
        <f>AD129*'DATA - Awards Matrices'!$D$16</f>
        <v>0</v>
      </c>
      <c r="AE134" s="12">
        <f>AE129*'DATA - Awards Matrices'!$E$16</f>
        <v>1750</v>
      </c>
      <c r="AF134" s="12">
        <f>AF129*'DATA - Awards Matrices'!$F$16</f>
        <v>0</v>
      </c>
      <c r="AG134" s="12">
        <f>AG129*'DATA - Awards Matrices'!$G$16</f>
        <v>0</v>
      </c>
      <c r="AH134" s="12">
        <f>AH129*'DATA - Awards Matrices'!$H$16</f>
        <v>0</v>
      </c>
      <c r="AI134" s="12">
        <f>AI129*'DATA - Awards Matrices'!$I$16</f>
        <v>0</v>
      </c>
      <c r="AJ134" s="12">
        <f>AJ129*'DATA - Awards Matrices'!$J$16</f>
        <v>0</v>
      </c>
      <c r="AK134" s="365">
        <f>AK129*'DATA - Awards Matrices'!$K$16</f>
        <v>0</v>
      </c>
      <c r="AL134" s="12"/>
      <c r="AM134" s="12"/>
      <c r="AN134" s="364">
        <f>AN129*'DATA - Awards Matrices'!$B$16</f>
        <v>0</v>
      </c>
      <c r="AO134" s="12">
        <f>AO129*'DATA - Awards Matrices'!$C$16</f>
        <v>400</v>
      </c>
      <c r="AP134" s="12">
        <f>AP129*'DATA - Awards Matrices'!$D$16</f>
        <v>0</v>
      </c>
      <c r="AQ134" s="12">
        <f>AQ129*'DATA - Awards Matrices'!$E$16</f>
        <v>2000</v>
      </c>
      <c r="AR134" s="12">
        <f>AR129*'DATA - Awards Matrices'!$F$16</f>
        <v>0</v>
      </c>
      <c r="AS134" s="12">
        <f>AS129*'DATA - Awards Matrices'!$G$16</f>
        <v>0</v>
      </c>
      <c r="AT134" s="12">
        <f>AT129*'DATA - Awards Matrices'!$H$16</f>
        <v>0</v>
      </c>
      <c r="AU134" s="12">
        <f>AU129*'DATA - Awards Matrices'!$I$16</f>
        <v>0</v>
      </c>
      <c r="AV134" s="12">
        <f>AV129*'DATA - Awards Matrices'!$J$16</f>
        <v>0</v>
      </c>
      <c r="AW134" s="365">
        <f>AW129*'DATA - Awards Matrices'!$K$16</f>
        <v>0</v>
      </c>
      <c r="AX134" s="536"/>
    </row>
    <row r="135" spans="1:50" ht="15.75" thickBot="1" x14ac:dyDescent="0.3">
      <c r="A135" s="1060"/>
      <c r="B135" s="487" t="s">
        <v>60</v>
      </c>
      <c r="C135" s="500" t="s">
        <v>93</v>
      </c>
      <c r="D135" s="364">
        <f>D130*'DATA - Awards Matrices'!$B$17</f>
        <v>0</v>
      </c>
      <c r="E135" s="12">
        <f>E130*'DATA - Awards Matrices'!$C$17</f>
        <v>1400</v>
      </c>
      <c r="F135" s="12">
        <f>F130*'DATA - Awards Matrices'!$D$17</f>
        <v>0</v>
      </c>
      <c r="G135" s="12">
        <f>G130*'DATA - Awards Matrices'!$E$17</f>
        <v>250</v>
      </c>
      <c r="H135" s="12">
        <f>H130*'DATA - Awards Matrices'!$F$17</f>
        <v>0</v>
      </c>
      <c r="I135" s="12">
        <f>I130*'DATA - Awards Matrices'!$G$17</f>
        <v>0</v>
      </c>
      <c r="J135" s="12">
        <f>J130*'DATA - Awards Matrices'!$H$17</f>
        <v>0</v>
      </c>
      <c r="K135" s="12">
        <f>K130*'DATA - Awards Matrices'!$I$17</f>
        <v>0</v>
      </c>
      <c r="L135" s="12">
        <f>L130*'DATA - Awards Matrices'!$J$17</f>
        <v>0</v>
      </c>
      <c r="M135" s="365">
        <f>M130*'DATA - Awards Matrices'!$K$17</f>
        <v>0</v>
      </c>
      <c r="N135" s="12" t="s">
        <v>322</v>
      </c>
      <c r="O135" s="12"/>
      <c r="P135" s="364">
        <f>P130*'DATA - Awards Matrices'!$B$17</f>
        <v>0</v>
      </c>
      <c r="Q135" s="12">
        <f>Q130*'DATA - Awards Matrices'!$C$17</f>
        <v>5800</v>
      </c>
      <c r="R135" s="12">
        <f>R130*'DATA - Awards Matrices'!$D$17</f>
        <v>0</v>
      </c>
      <c r="S135" s="12">
        <f>S130*'DATA - Awards Matrices'!$E$17</f>
        <v>0</v>
      </c>
      <c r="T135" s="12">
        <f>T130*'DATA - Awards Matrices'!$F$17</f>
        <v>0</v>
      </c>
      <c r="U135" s="12">
        <f>U130*'DATA - Awards Matrices'!$G$17</f>
        <v>0</v>
      </c>
      <c r="V135" s="12">
        <f>V130*'DATA - Awards Matrices'!$H$17</f>
        <v>0</v>
      </c>
      <c r="W135" s="12">
        <f>W130*'DATA - Awards Matrices'!$I$17</f>
        <v>0</v>
      </c>
      <c r="X135" s="12">
        <f>X130*'DATA - Awards Matrices'!$J$17</f>
        <v>0</v>
      </c>
      <c r="Y135" s="365">
        <f>Y130*'DATA - Awards Matrices'!$K$17</f>
        <v>0</v>
      </c>
      <c r="Z135" s="12" t="s">
        <v>322</v>
      </c>
      <c r="AA135" s="12"/>
      <c r="AB135" s="364">
        <f>AB130*'DATA - Awards Matrices'!$B$17</f>
        <v>0</v>
      </c>
      <c r="AC135" s="12">
        <f>AC130*'DATA - Awards Matrices'!$C$17</f>
        <v>6200</v>
      </c>
      <c r="AD135" s="12">
        <f>AD130*'DATA - Awards Matrices'!$D$17</f>
        <v>0</v>
      </c>
      <c r="AE135" s="12">
        <f>AE130*'DATA - Awards Matrices'!$E$17</f>
        <v>0</v>
      </c>
      <c r="AF135" s="12">
        <f>AF130*'DATA - Awards Matrices'!$F$17</f>
        <v>0</v>
      </c>
      <c r="AG135" s="12">
        <f>AG130*'DATA - Awards Matrices'!$G$17</f>
        <v>0</v>
      </c>
      <c r="AH135" s="12">
        <f>AH130*'DATA - Awards Matrices'!$H$17</f>
        <v>0</v>
      </c>
      <c r="AI135" s="12">
        <f>AI130*'DATA - Awards Matrices'!$I$17</f>
        <v>0</v>
      </c>
      <c r="AJ135" s="12">
        <f>AJ130*'DATA - Awards Matrices'!$J$17</f>
        <v>0</v>
      </c>
      <c r="AK135" s="365">
        <f>AK130*'DATA - Awards Matrices'!$K$17</f>
        <v>0</v>
      </c>
      <c r="AL135" s="12" t="s">
        <v>322</v>
      </c>
      <c r="AM135" s="12"/>
      <c r="AN135" s="364">
        <f>AN130*'DATA - Awards Matrices'!$B$17</f>
        <v>0</v>
      </c>
      <c r="AO135" s="12">
        <f>AO130*'DATA - Awards Matrices'!$C$17</f>
        <v>4400</v>
      </c>
      <c r="AP135" s="12">
        <f>AP130*'DATA - Awards Matrices'!$D$17</f>
        <v>0</v>
      </c>
      <c r="AQ135" s="12">
        <f>AQ130*'DATA - Awards Matrices'!$E$17</f>
        <v>0</v>
      </c>
      <c r="AR135" s="12">
        <f>AR130*'DATA - Awards Matrices'!$F$17</f>
        <v>0</v>
      </c>
      <c r="AS135" s="12">
        <f>AS130*'DATA - Awards Matrices'!$G$17</f>
        <v>0</v>
      </c>
      <c r="AT135" s="12">
        <f>AT130*'DATA - Awards Matrices'!$H$17</f>
        <v>0</v>
      </c>
      <c r="AU135" s="12">
        <f>AU130*'DATA - Awards Matrices'!$I$17</f>
        <v>0</v>
      </c>
      <c r="AV135" s="12">
        <f>AV130*'DATA - Awards Matrices'!$J$17</f>
        <v>0</v>
      </c>
      <c r="AW135" s="365">
        <f>AW130*'DATA - Awards Matrices'!$K$17</f>
        <v>0</v>
      </c>
      <c r="AX135" s="12" t="s">
        <v>322</v>
      </c>
    </row>
    <row r="136" spans="1:50" ht="30.75" thickBot="1" x14ac:dyDescent="0.3">
      <c r="A136" s="540" t="s">
        <v>304</v>
      </c>
      <c r="B136" s="487" t="str">
        <f>B130</f>
        <v>NMSU-GR</v>
      </c>
      <c r="C136" s="488"/>
      <c r="D136" s="368">
        <f t="shared" ref="D136:M136" si="100">SUM(D133:D135)</f>
        <v>0</v>
      </c>
      <c r="E136" s="369">
        <f t="shared" si="100"/>
        <v>6000</v>
      </c>
      <c r="F136" s="369">
        <f t="shared" si="100"/>
        <v>0</v>
      </c>
      <c r="G136" s="369">
        <f t="shared" si="100"/>
        <v>24250</v>
      </c>
      <c r="H136" s="369">
        <f t="shared" si="100"/>
        <v>0</v>
      </c>
      <c r="I136" s="369">
        <f t="shared" si="100"/>
        <v>0</v>
      </c>
      <c r="J136" s="369">
        <f t="shared" si="100"/>
        <v>0</v>
      </c>
      <c r="K136" s="369">
        <f t="shared" si="100"/>
        <v>0</v>
      </c>
      <c r="L136" s="369">
        <f t="shared" si="100"/>
        <v>0</v>
      </c>
      <c r="M136" s="370">
        <f t="shared" si="100"/>
        <v>0</v>
      </c>
      <c r="N136" s="489">
        <f>SUM(D136:M136)/'DATA - Awards Matrices'!$L$17</f>
        <v>7.2663362452058191</v>
      </c>
      <c r="O136" s="489"/>
      <c r="P136" s="368">
        <f t="shared" ref="P136:Y136" si="101">SUM(P133:P135)</f>
        <v>0</v>
      </c>
      <c r="Q136" s="369">
        <f t="shared" si="101"/>
        <v>9400</v>
      </c>
      <c r="R136" s="369">
        <f t="shared" si="101"/>
        <v>0</v>
      </c>
      <c r="S136" s="369">
        <f t="shared" si="101"/>
        <v>16000</v>
      </c>
      <c r="T136" s="369">
        <f t="shared" si="101"/>
        <v>0</v>
      </c>
      <c r="U136" s="369">
        <f t="shared" si="101"/>
        <v>0</v>
      </c>
      <c r="V136" s="369">
        <f t="shared" si="101"/>
        <v>0</v>
      </c>
      <c r="W136" s="369">
        <f t="shared" si="101"/>
        <v>0</v>
      </c>
      <c r="X136" s="369">
        <f t="shared" si="101"/>
        <v>0</v>
      </c>
      <c r="Y136" s="370">
        <f t="shared" si="101"/>
        <v>0</v>
      </c>
      <c r="Z136" s="489">
        <f>SUM(P136:Y136)/'DATA - Awards Matrices'!$L$17</f>
        <v>6.1013203513463736</v>
      </c>
      <c r="AA136" s="489"/>
      <c r="AB136" s="368">
        <f t="shared" ref="AB136:AK136" si="102">SUM(AB133:AB135)</f>
        <v>0</v>
      </c>
      <c r="AC136" s="369">
        <f t="shared" si="102"/>
        <v>7400</v>
      </c>
      <c r="AD136" s="369">
        <f t="shared" si="102"/>
        <v>0</v>
      </c>
      <c r="AE136" s="369">
        <f t="shared" si="102"/>
        <v>15250</v>
      </c>
      <c r="AF136" s="369">
        <f t="shared" si="102"/>
        <v>0</v>
      </c>
      <c r="AG136" s="369">
        <f t="shared" si="102"/>
        <v>0</v>
      </c>
      <c r="AH136" s="369">
        <f t="shared" si="102"/>
        <v>0</v>
      </c>
      <c r="AI136" s="369">
        <f t="shared" si="102"/>
        <v>0</v>
      </c>
      <c r="AJ136" s="369">
        <f t="shared" si="102"/>
        <v>0</v>
      </c>
      <c r="AK136" s="370">
        <f t="shared" si="102"/>
        <v>0</v>
      </c>
      <c r="AL136" s="489">
        <f>SUM(AB136:AK136)/'DATA - Awards Matrices'!$L$17</f>
        <v>5.4407443290549358</v>
      </c>
      <c r="AM136" s="489"/>
      <c r="AN136" s="368">
        <f t="shared" ref="AN136:AW136" si="103">SUM(AN133:AN135)</f>
        <v>0</v>
      </c>
      <c r="AO136" s="369">
        <f t="shared" si="103"/>
        <v>5400</v>
      </c>
      <c r="AP136" s="369">
        <f t="shared" si="103"/>
        <v>0</v>
      </c>
      <c r="AQ136" s="369">
        <f t="shared" si="103"/>
        <v>14000</v>
      </c>
      <c r="AR136" s="369">
        <f t="shared" si="103"/>
        <v>0</v>
      </c>
      <c r="AS136" s="369">
        <f t="shared" si="103"/>
        <v>0</v>
      </c>
      <c r="AT136" s="369">
        <f t="shared" si="103"/>
        <v>0</v>
      </c>
      <c r="AU136" s="369">
        <f t="shared" si="103"/>
        <v>0</v>
      </c>
      <c r="AV136" s="369">
        <f t="shared" si="103"/>
        <v>0</v>
      </c>
      <c r="AW136" s="370">
        <f t="shared" si="103"/>
        <v>0</v>
      </c>
      <c r="AX136" s="537">
        <f>SUM(AN136:AW136)/'DATA - Awards Matrices'!$L$17</f>
        <v>4.660063575437781</v>
      </c>
    </row>
    <row r="137" spans="1:50" ht="58.5" customHeight="1" thickBot="1" x14ac:dyDescent="0.3">
      <c r="A137" s="502"/>
      <c r="B137" s="503"/>
      <c r="C137" s="504"/>
      <c r="D137" s="505"/>
      <c r="E137" s="506"/>
      <c r="F137" s="506"/>
      <c r="G137" s="506"/>
      <c r="H137" s="506"/>
      <c r="I137" s="506"/>
      <c r="J137" s="506"/>
      <c r="K137" s="506"/>
      <c r="L137" s="506"/>
      <c r="M137" s="507"/>
      <c r="N137" s="508"/>
      <c r="O137" s="508"/>
      <c r="P137" s="505"/>
      <c r="Q137" s="506"/>
      <c r="R137" s="506"/>
      <c r="S137" s="506"/>
      <c r="T137" s="506"/>
      <c r="U137" s="506"/>
      <c r="V137" s="506"/>
      <c r="W137" s="506"/>
      <c r="X137" s="506"/>
      <c r="Y137" s="507"/>
      <c r="Z137" s="508"/>
      <c r="AA137" s="508"/>
      <c r="AB137" s="505"/>
      <c r="AC137" s="506"/>
      <c r="AD137" s="506"/>
      <c r="AE137" s="506"/>
      <c r="AF137" s="506"/>
      <c r="AG137" s="506"/>
      <c r="AH137" s="506"/>
      <c r="AI137" s="506"/>
      <c r="AJ137" s="506"/>
      <c r="AK137" s="507"/>
      <c r="AL137" s="508"/>
      <c r="AM137" s="508"/>
      <c r="AN137" s="505"/>
      <c r="AO137" s="506"/>
      <c r="AP137" s="506"/>
      <c r="AQ137" s="506"/>
      <c r="AR137" s="506"/>
      <c r="AS137" s="506"/>
      <c r="AT137" s="506"/>
      <c r="AU137" s="506"/>
      <c r="AV137" s="506"/>
      <c r="AW137" s="507"/>
      <c r="AX137" s="538"/>
    </row>
    <row r="138" spans="1:50" ht="15" customHeight="1" x14ac:dyDescent="0.25">
      <c r="A138" s="1058" t="s">
        <v>302</v>
      </c>
      <c r="B138" s="304" t="str">
        <f>'RAW DATA-Awards'!B46</f>
        <v>UNM-GA</v>
      </c>
      <c r="C138" s="498" t="str">
        <f>'RAW DATA-Awards'!C46</f>
        <v>1</v>
      </c>
      <c r="D138" s="481">
        <f>'RAW DATA-Awards'!D46</f>
        <v>0</v>
      </c>
      <c r="E138" s="482">
        <f>'RAW DATA-Awards'!E46</f>
        <v>23</v>
      </c>
      <c r="F138" s="482">
        <f>'RAW DATA-Awards'!F46</f>
        <v>0</v>
      </c>
      <c r="G138" s="482">
        <f>'RAW DATA-Awards'!G46</f>
        <v>141</v>
      </c>
      <c r="H138" s="482">
        <f>'RAW DATA-Awards'!H46</f>
        <v>0</v>
      </c>
      <c r="I138" s="482">
        <f>'RAW DATA-Awards'!I46</f>
        <v>0</v>
      </c>
      <c r="J138" s="482">
        <f>'RAW DATA-Awards'!J46</f>
        <v>0</v>
      </c>
      <c r="K138" s="482">
        <f>'RAW DATA-Awards'!K46</f>
        <v>0</v>
      </c>
      <c r="L138" s="482">
        <f>'RAW DATA-Awards'!L46</f>
        <v>0</v>
      </c>
      <c r="M138" s="483">
        <f>'RAW DATA-Awards'!M46</f>
        <v>0</v>
      </c>
      <c r="N138" s="482"/>
      <c r="O138" s="482"/>
      <c r="P138" s="481">
        <f>'RAW DATA-Awards'!N46</f>
        <v>0</v>
      </c>
      <c r="Q138" s="482">
        <f>'RAW DATA-Awards'!O46</f>
        <v>23</v>
      </c>
      <c r="R138" s="482">
        <f>'RAW DATA-Awards'!P46</f>
        <v>0</v>
      </c>
      <c r="S138" s="482">
        <f>'RAW DATA-Awards'!Q46</f>
        <v>135</v>
      </c>
      <c r="T138" s="482">
        <f>'RAW DATA-Awards'!R46</f>
        <v>0</v>
      </c>
      <c r="U138" s="482">
        <f>'RAW DATA-Awards'!S46</f>
        <v>0</v>
      </c>
      <c r="V138" s="482">
        <f>'RAW DATA-Awards'!T46</f>
        <v>0</v>
      </c>
      <c r="W138" s="482">
        <f>'RAW DATA-Awards'!U46</f>
        <v>0</v>
      </c>
      <c r="X138" s="482">
        <f>'RAW DATA-Awards'!V46</f>
        <v>0</v>
      </c>
      <c r="Y138" s="483">
        <f>'RAW DATA-Awards'!W46</f>
        <v>0</v>
      </c>
      <c r="Z138" s="482"/>
      <c r="AA138" s="482"/>
      <c r="AB138" s="481">
        <f>'RAW DATA-Awards'!X46</f>
        <v>0</v>
      </c>
      <c r="AC138" s="482">
        <f>'RAW DATA-Awards'!Y46</f>
        <v>16</v>
      </c>
      <c r="AD138" s="482">
        <f>'RAW DATA-Awards'!Z46</f>
        <v>0</v>
      </c>
      <c r="AE138" s="482">
        <f>'RAW DATA-Awards'!AA46</f>
        <v>128</v>
      </c>
      <c r="AF138" s="482">
        <f>'RAW DATA-Awards'!AB46</f>
        <v>0</v>
      </c>
      <c r="AG138" s="482">
        <f>'RAW DATA-Awards'!AC46</f>
        <v>0</v>
      </c>
      <c r="AH138" s="482">
        <f>'RAW DATA-Awards'!AD46</f>
        <v>0</v>
      </c>
      <c r="AI138" s="482">
        <f>'RAW DATA-Awards'!AE46</f>
        <v>0</v>
      </c>
      <c r="AJ138" s="482">
        <f>'RAW DATA-Awards'!AF46</f>
        <v>0</v>
      </c>
      <c r="AK138" s="483">
        <f>'RAW DATA-Awards'!AG46</f>
        <v>0</v>
      </c>
      <c r="AL138" s="482"/>
      <c r="AM138" s="482"/>
      <c r="AN138" s="481">
        <f>'RAW DATA-Awards'!AH46</f>
        <v>0</v>
      </c>
      <c r="AO138" s="482">
        <f>'RAW DATA-Awards'!AI46</f>
        <v>24</v>
      </c>
      <c r="AP138" s="482">
        <f>'RAW DATA-Awards'!AJ46</f>
        <v>0</v>
      </c>
      <c r="AQ138" s="482">
        <f>'RAW DATA-Awards'!AK46</f>
        <v>105</v>
      </c>
      <c r="AR138" s="482">
        <f>'RAW DATA-Awards'!AL46</f>
        <v>0</v>
      </c>
      <c r="AS138" s="482">
        <f>'RAW DATA-Awards'!AM46</f>
        <v>0</v>
      </c>
      <c r="AT138" s="482">
        <f>'RAW DATA-Awards'!AN46</f>
        <v>0</v>
      </c>
      <c r="AU138" s="482">
        <f>'RAW DATA-Awards'!AO46</f>
        <v>0</v>
      </c>
      <c r="AV138" s="482">
        <f>'RAW DATA-Awards'!AP46</f>
        <v>0</v>
      </c>
      <c r="AW138" s="483">
        <f>'RAW DATA-Awards'!AQ46</f>
        <v>0</v>
      </c>
      <c r="AX138" s="535"/>
    </row>
    <row r="139" spans="1:50" x14ac:dyDescent="0.25">
      <c r="A139" s="1059"/>
      <c r="B139" s="484" t="str">
        <f>'RAW DATA-Awards'!B47</f>
        <v>UNM-GA</v>
      </c>
      <c r="C139" s="499" t="str">
        <f>'RAW DATA-Awards'!C47</f>
        <v>2</v>
      </c>
      <c r="D139" s="364">
        <f>'RAW DATA-Awards'!D47</f>
        <v>0</v>
      </c>
      <c r="E139" s="12">
        <f>'RAW DATA-Awards'!E47</f>
        <v>17</v>
      </c>
      <c r="F139" s="12">
        <f>'RAW DATA-Awards'!F47</f>
        <v>0</v>
      </c>
      <c r="G139" s="12">
        <f>'RAW DATA-Awards'!G47</f>
        <v>20</v>
      </c>
      <c r="H139" s="12">
        <f>'RAW DATA-Awards'!H47</f>
        <v>0</v>
      </c>
      <c r="I139" s="12">
        <f>'RAW DATA-Awards'!I47</f>
        <v>0</v>
      </c>
      <c r="J139" s="12">
        <f>'RAW DATA-Awards'!J47</f>
        <v>0</v>
      </c>
      <c r="K139" s="12">
        <f>'RAW DATA-Awards'!K47</f>
        <v>0</v>
      </c>
      <c r="L139" s="12">
        <f>'RAW DATA-Awards'!L47</f>
        <v>0</v>
      </c>
      <c r="M139" s="365">
        <f>'RAW DATA-Awards'!M47</f>
        <v>0</v>
      </c>
      <c r="N139" s="12"/>
      <c r="O139" s="12"/>
      <c r="P139" s="364">
        <f>'RAW DATA-Awards'!N47</f>
        <v>0</v>
      </c>
      <c r="Q139" s="12">
        <f>'RAW DATA-Awards'!O47</f>
        <v>35</v>
      </c>
      <c r="R139" s="12">
        <f>'RAW DATA-Awards'!P47</f>
        <v>0</v>
      </c>
      <c r="S139" s="12">
        <f>'RAW DATA-Awards'!Q47</f>
        <v>14</v>
      </c>
      <c r="T139" s="12">
        <f>'RAW DATA-Awards'!R47</f>
        <v>0</v>
      </c>
      <c r="U139" s="12">
        <f>'RAW DATA-Awards'!S47</f>
        <v>0</v>
      </c>
      <c r="V139" s="12">
        <f>'RAW DATA-Awards'!T47</f>
        <v>0</v>
      </c>
      <c r="W139" s="12">
        <f>'RAW DATA-Awards'!U47</f>
        <v>0</v>
      </c>
      <c r="X139" s="12">
        <f>'RAW DATA-Awards'!V47</f>
        <v>0</v>
      </c>
      <c r="Y139" s="365">
        <f>'RAW DATA-Awards'!W47</f>
        <v>0</v>
      </c>
      <c r="Z139" s="12"/>
      <c r="AA139" s="12"/>
      <c r="AB139" s="364">
        <f>'RAW DATA-Awards'!X47</f>
        <v>0</v>
      </c>
      <c r="AC139" s="12">
        <f>'RAW DATA-Awards'!Y47</f>
        <v>20</v>
      </c>
      <c r="AD139" s="12">
        <f>'RAW DATA-Awards'!Z47</f>
        <v>0</v>
      </c>
      <c r="AE139" s="12">
        <f>'RAW DATA-Awards'!AA47</f>
        <v>9</v>
      </c>
      <c r="AF139" s="12">
        <f>'RAW DATA-Awards'!AB47</f>
        <v>0</v>
      </c>
      <c r="AG139" s="12">
        <f>'RAW DATA-Awards'!AC47</f>
        <v>0</v>
      </c>
      <c r="AH139" s="12">
        <f>'RAW DATA-Awards'!AD47</f>
        <v>0</v>
      </c>
      <c r="AI139" s="12">
        <f>'RAW DATA-Awards'!AE47</f>
        <v>0</v>
      </c>
      <c r="AJ139" s="12">
        <f>'RAW DATA-Awards'!AF47</f>
        <v>0</v>
      </c>
      <c r="AK139" s="365">
        <f>'RAW DATA-Awards'!AG47</f>
        <v>0</v>
      </c>
      <c r="AL139" s="12"/>
      <c r="AM139" s="12"/>
      <c r="AN139" s="364">
        <f>'RAW DATA-Awards'!AH47</f>
        <v>0</v>
      </c>
      <c r="AO139" s="12">
        <f>'RAW DATA-Awards'!AI47</f>
        <v>21</v>
      </c>
      <c r="AP139" s="12">
        <f>'RAW DATA-Awards'!AJ47</f>
        <v>0</v>
      </c>
      <c r="AQ139" s="12">
        <f>'RAW DATA-Awards'!AK47</f>
        <v>24</v>
      </c>
      <c r="AR139" s="12">
        <f>'RAW DATA-Awards'!AL47</f>
        <v>0</v>
      </c>
      <c r="AS139" s="12">
        <f>'RAW DATA-Awards'!AM47</f>
        <v>0</v>
      </c>
      <c r="AT139" s="12">
        <f>'RAW DATA-Awards'!AN47</f>
        <v>0</v>
      </c>
      <c r="AU139" s="12">
        <f>'RAW DATA-Awards'!AO47</f>
        <v>0</v>
      </c>
      <c r="AV139" s="12">
        <f>'RAW DATA-Awards'!AP47</f>
        <v>0</v>
      </c>
      <c r="AW139" s="365">
        <f>'RAW DATA-Awards'!AQ47</f>
        <v>0</v>
      </c>
      <c r="AX139" s="536"/>
    </row>
    <row r="140" spans="1:50" ht="15.75" thickBot="1" x14ac:dyDescent="0.3">
      <c r="A140" s="1060"/>
      <c r="B140" s="487" t="str">
        <f>'RAW DATA-Awards'!B48</f>
        <v>UNM-GA</v>
      </c>
      <c r="C140" s="500" t="str">
        <f>'RAW DATA-Awards'!C48</f>
        <v>3</v>
      </c>
      <c r="D140" s="364">
        <f>'RAW DATA-Awards'!D48</f>
        <v>0</v>
      </c>
      <c r="E140" s="12">
        <f>'RAW DATA-Awards'!E48</f>
        <v>4</v>
      </c>
      <c r="F140" s="12">
        <f>'RAW DATA-Awards'!F48</f>
        <v>0</v>
      </c>
      <c r="G140" s="12">
        <f>'RAW DATA-Awards'!G48</f>
        <v>35</v>
      </c>
      <c r="H140" s="12">
        <f>'RAW DATA-Awards'!H48</f>
        <v>0</v>
      </c>
      <c r="I140" s="12">
        <f>'RAW DATA-Awards'!I48</f>
        <v>0</v>
      </c>
      <c r="J140" s="12">
        <f>'RAW DATA-Awards'!J48</f>
        <v>0</v>
      </c>
      <c r="K140" s="12">
        <f>'RAW DATA-Awards'!K48</f>
        <v>0</v>
      </c>
      <c r="L140" s="12">
        <f>'RAW DATA-Awards'!L48</f>
        <v>0</v>
      </c>
      <c r="M140" s="365">
        <f>'RAW DATA-Awards'!M48</f>
        <v>0</v>
      </c>
      <c r="N140" s="12" t="s">
        <v>321</v>
      </c>
      <c r="O140" s="12"/>
      <c r="P140" s="364">
        <f>'RAW DATA-Awards'!N48</f>
        <v>0</v>
      </c>
      <c r="Q140" s="12">
        <f>'RAW DATA-Awards'!O48</f>
        <v>3</v>
      </c>
      <c r="R140" s="12">
        <f>'RAW DATA-Awards'!P48</f>
        <v>0</v>
      </c>
      <c r="S140" s="12">
        <f>'RAW DATA-Awards'!Q48</f>
        <v>33</v>
      </c>
      <c r="T140" s="12">
        <f>'RAW DATA-Awards'!R48</f>
        <v>0</v>
      </c>
      <c r="U140" s="12">
        <f>'RAW DATA-Awards'!S48</f>
        <v>0</v>
      </c>
      <c r="V140" s="12">
        <f>'RAW DATA-Awards'!T48</f>
        <v>0</v>
      </c>
      <c r="W140" s="12">
        <f>'RAW DATA-Awards'!U48</f>
        <v>0</v>
      </c>
      <c r="X140" s="12">
        <f>'RAW DATA-Awards'!V48</f>
        <v>0</v>
      </c>
      <c r="Y140" s="365">
        <f>'RAW DATA-Awards'!W48</f>
        <v>0</v>
      </c>
      <c r="Z140" s="12" t="s">
        <v>321</v>
      </c>
      <c r="AA140" s="12"/>
      <c r="AB140" s="364">
        <f>'RAW DATA-Awards'!X48</f>
        <v>0</v>
      </c>
      <c r="AC140" s="12">
        <f>'RAW DATA-Awards'!Y48</f>
        <v>12</v>
      </c>
      <c r="AD140" s="12">
        <f>'RAW DATA-Awards'!Z48</f>
        <v>0</v>
      </c>
      <c r="AE140" s="12">
        <f>'RAW DATA-Awards'!AA48</f>
        <v>29</v>
      </c>
      <c r="AF140" s="12">
        <f>'RAW DATA-Awards'!AB48</f>
        <v>0</v>
      </c>
      <c r="AG140" s="12">
        <f>'RAW DATA-Awards'!AC48</f>
        <v>0</v>
      </c>
      <c r="AH140" s="12">
        <f>'RAW DATA-Awards'!AD48</f>
        <v>0</v>
      </c>
      <c r="AI140" s="12">
        <f>'RAW DATA-Awards'!AE48</f>
        <v>0</v>
      </c>
      <c r="AJ140" s="12">
        <f>'RAW DATA-Awards'!AF48</f>
        <v>0</v>
      </c>
      <c r="AK140" s="365">
        <f>'RAW DATA-Awards'!AG48</f>
        <v>0</v>
      </c>
      <c r="AL140" s="12" t="s">
        <v>321</v>
      </c>
      <c r="AM140" s="12"/>
      <c r="AN140" s="364">
        <f>'RAW DATA-Awards'!AH48</f>
        <v>0</v>
      </c>
      <c r="AO140" s="12">
        <f>'RAW DATA-Awards'!AI48</f>
        <v>10</v>
      </c>
      <c r="AP140" s="12">
        <f>'RAW DATA-Awards'!AJ48</f>
        <v>0</v>
      </c>
      <c r="AQ140" s="12">
        <f>'RAW DATA-Awards'!AK48</f>
        <v>41</v>
      </c>
      <c r="AR140" s="12">
        <f>'RAW DATA-Awards'!AL48</f>
        <v>0</v>
      </c>
      <c r="AS140" s="12">
        <f>'RAW DATA-Awards'!AM48</f>
        <v>0</v>
      </c>
      <c r="AT140" s="12">
        <f>'RAW DATA-Awards'!AN48</f>
        <v>0</v>
      </c>
      <c r="AU140" s="12">
        <f>'RAW DATA-Awards'!AO48</f>
        <v>0</v>
      </c>
      <c r="AV140" s="12">
        <f>'RAW DATA-Awards'!AP48</f>
        <v>0</v>
      </c>
      <c r="AW140" s="365">
        <f>'RAW DATA-Awards'!AQ48</f>
        <v>0</v>
      </c>
      <c r="AX140" s="536" t="s">
        <v>321</v>
      </c>
    </row>
    <row r="141" spans="1:50" x14ac:dyDescent="0.25">
      <c r="A141" s="541"/>
      <c r="B141" s="304"/>
      <c r="C141" s="498"/>
      <c r="D141" s="366">
        <f t="shared" ref="D141:M141" si="104">SUM(D138:D140)</f>
        <v>0</v>
      </c>
      <c r="E141" s="11">
        <f t="shared" si="104"/>
        <v>44</v>
      </c>
      <c r="F141" s="11">
        <f t="shared" si="104"/>
        <v>0</v>
      </c>
      <c r="G141" s="11">
        <f t="shared" si="104"/>
        <v>196</v>
      </c>
      <c r="H141" s="11">
        <f t="shared" si="104"/>
        <v>0</v>
      </c>
      <c r="I141" s="11">
        <f t="shared" si="104"/>
        <v>0</v>
      </c>
      <c r="J141" s="11">
        <f t="shared" si="104"/>
        <v>0</v>
      </c>
      <c r="K141" s="11">
        <f t="shared" si="104"/>
        <v>0</v>
      </c>
      <c r="L141" s="11">
        <f t="shared" si="104"/>
        <v>0</v>
      </c>
      <c r="M141" s="367">
        <f t="shared" si="104"/>
        <v>0</v>
      </c>
      <c r="N141" s="12">
        <f>SUM(D141:M141)</f>
        <v>240</v>
      </c>
      <c r="O141" s="12"/>
      <c r="P141" s="366">
        <f t="shared" ref="P141:Y141" si="105">SUM(P138:P140)</f>
        <v>0</v>
      </c>
      <c r="Q141" s="11">
        <f t="shared" si="105"/>
        <v>61</v>
      </c>
      <c r="R141" s="11">
        <f t="shared" si="105"/>
        <v>0</v>
      </c>
      <c r="S141" s="11">
        <f t="shared" si="105"/>
        <v>182</v>
      </c>
      <c r="T141" s="11">
        <f t="shared" si="105"/>
        <v>0</v>
      </c>
      <c r="U141" s="11">
        <f t="shared" si="105"/>
        <v>0</v>
      </c>
      <c r="V141" s="11">
        <f t="shared" si="105"/>
        <v>0</v>
      </c>
      <c r="W141" s="11">
        <f t="shared" si="105"/>
        <v>0</v>
      </c>
      <c r="X141" s="11">
        <f t="shared" si="105"/>
        <v>0</v>
      </c>
      <c r="Y141" s="367">
        <f t="shared" si="105"/>
        <v>0</v>
      </c>
      <c r="Z141" s="12">
        <f>SUM(P141:Y141)</f>
        <v>243</v>
      </c>
      <c r="AA141" s="12"/>
      <c r="AB141" s="366">
        <f t="shared" ref="AB141:AK141" si="106">SUM(AB138:AB140)</f>
        <v>0</v>
      </c>
      <c r="AC141" s="11">
        <f t="shared" si="106"/>
        <v>48</v>
      </c>
      <c r="AD141" s="11">
        <f t="shared" si="106"/>
        <v>0</v>
      </c>
      <c r="AE141" s="11">
        <f t="shared" si="106"/>
        <v>166</v>
      </c>
      <c r="AF141" s="11">
        <f t="shared" si="106"/>
        <v>0</v>
      </c>
      <c r="AG141" s="11">
        <f t="shared" si="106"/>
        <v>0</v>
      </c>
      <c r="AH141" s="11">
        <f t="shared" si="106"/>
        <v>0</v>
      </c>
      <c r="AI141" s="11">
        <f t="shared" si="106"/>
        <v>0</v>
      </c>
      <c r="AJ141" s="11">
        <f t="shared" si="106"/>
        <v>0</v>
      </c>
      <c r="AK141" s="367">
        <f t="shared" si="106"/>
        <v>0</v>
      </c>
      <c r="AL141" s="12">
        <f>SUM(AB141:AK141)</f>
        <v>214</v>
      </c>
      <c r="AM141" s="12"/>
      <c r="AN141" s="366">
        <f t="shared" ref="AN141:AW141" si="107">SUM(AN138:AN140)</f>
        <v>0</v>
      </c>
      <c r="AO141" s="11">
        <f t="shared" si="107"/>
        <v>55</v>
      </c>
      <c r="AP141" s="11">
        <f t="shared" si="107"/>
        <v>0</v>
      </c>
      <c r="AQ141" s="11">
        <f t="shared" si="107"/>
        <v>170</v>
      </c>
      <c r="AR141" s="11">
        <f t="shared" si="107"/>
        <v>0</v>
      </c>
      <c r="AS141" s="11">
        <f t="shared" si="107"/>
        <v>0</v>
      </c>
      <c r="AT141" s="11">
        <f t="shared" si="107"/>
        <v>0</v>
      </c>
      <c r="AU141" s="11">
        <f t="shared" si="107"/>
        <v>0</v>
      </c>
      <c r="AV141" s="11">
        <f t="shared" si="107"/>
        <v>0</v>
      </c>
      <c r="AW141" s="367">
        <f t="shared" si="107"/>
        <v>0</v>
      </c>
      <c r="AX141" s="536">
        <f>SUM(AN141:AW141)</f>
        <v>225</v>
      </c>
    </row>
    <row r="142" spans="1:50" ht="15.75" thickBot="1" x14ac:dyDescent="0.3">
      <c r="A142" s="542"/>
      <c r="B142" s="487"/>
      <c r="C142" s="500"/>
      <c r="D142" s="364"/>
      <c r="E142" s="12"/>
      <c r="F142" s="12"/>
      <c r="G142" s="12"/>
      <c r="H142" s="12"/>
      <c r="I142" s="12"/>
      <c r="J142" s="12"/>
      <c r="K142" s="12"/>
      <c r="L142" s="12"/>
      <c r="M142" s="365"/>
      <c r="N142" s="12"/>
      <c r="O142" s="12"/>
      <c r="P142" s="364"/>
      <c r="Q142" s="12"/>
      <c r="R142" s="12"/>
      <c r="S142" s="12"/>
      <c r="T142" s="12"/>
      <c r="U142" s="12"/>
      <c r="V142" s="12"/>
      <c r="W142" s="12"/>
      <c r="X142" s="12"/>
      <c r="Y142" s="365"/>
      <c r="Z142" s="12"/>
      <c r="AA142" s="12"/>
      <c r="AB142" s="364"/>
      <c r="AC142" s="12"/>
      <c r="AD142" s="12"/>
      <c r="AE142" s="12"/>
      <c r="AF142" s="12"/>
      <c r="AG142" s="12"/>
      <c r="AH142" s="12"/>
      <c r="AI142" s="12"/>
      <c r="AJ142" s="12"/>
      <c r="AK142" s="365"/>
      <c r="AL142" s="12"/>
      <c r="AM142" s="12"/>
      <c r="AN142" s="364"/>
      <c r="AO142" s="12"/>
      <c r="AP142" s="12"/>
      <c r="AQ142" s="12"/>
      <c r="AR142" s="12"/>
      <c r="AS142" s="12"/>
      <c r="AT142" s="12"/>
      <c r="AU142" s="12"/>
      <c r="AV142" s="12"/>
      <c r="AW142" s="365"/>
      <c r="AX142" s="536"/>
    </row>
    <row r="143" spans="1:50" x14ac:dyDescent="0.25">
      <c r="A143" s="1058" t="s">
        <v>303</v>
      </c>
      <c r="B143" s="304" t="s">
        <v>62</v>
      </c>
      <c r="C143" s="498" t="s">
        <v>95</v>
      </c>
      <c r="D143" s="364">
        <f>D138*'DATA - Awards Matrices'!$B$15</f>
        <v>0</v>
      </c>
      <c r="E143" s="12">
        <f>E138*'DATA - Awards Matrices'!$C$15</f>
        <v>4600</v>
      </c>
      <c r="F143" s="12">
        <f>F138*'DATA - Awards Matrices'!$D$15</f>
        <v>0</v>
      </c>
      <c r="G143" s="12">
        <f>G138*'DATA - Awards Matrices'!$E$15</f>
        <v>35250</v>
      </c>
      <c r="H143" s="12">
        <f>H138*'DATA - Awards Matrices'!$F$15</f>
        <v>0</v>
      </c>
      <c r="I143" s="12">
        <f>I138*'DATA - Awards Matrices'!$G$15</f>
        <v>0</v>
      </c>
      <c r="J143" s="12">
        <f>J138*'DATA - Awards Matrices'!$H$15</f>
        <v>0</v>
      </c>
      <c r="K143" s="12">
        <f>K138*'DATA - Awards Matrices'!$I$15</f>
        <v>0</v>
      </c>
      <c r="L143" s="12">
        <f>L138*'DATA - Awards Matrices'!$J$15</f>
        <v>0</v>
      </c>
      <c r="M143" s="365">
        <f>M138*'DATA - Awards Matrices'!$K$15</f>
        <v>0</v>
      </c>
      <c r="N143" s="12"/>
      <c r="O143" s="12"/>
      <c r="P143" s="364">
        <f>P138*'DATA - Awards Matrices'!$B$15</f>
        <v>0</v>
      </c>
      <c r="Q143" s="12">
        <f>Q138*'DATA - Awards Matrices'!$C$15</f>
        <v>4600</v>
      </c>
      <c r="R143" s="12">
        <f>R138*'DATA - Awards Matrices'!$D$15</f>
        <v>0</v>
      </c>
      <c r="S143" s="12">
        <f>S138*'DATA - Awards Matrices'!$E$15</f>
        <v>33750</v>
      </c>
      <c r="T143" s="12">
        <f>T138*'DATA - Awards Matrices'!$F$15</f>
        <v>0</v>
      </c>
      <c r="U143" s="12">
        <f>U138*'DATA - Awards Matrices'!$G$15</f>
        <v>0</v>
      </c>
      <c r="V143" s="12">
        <f>V138*'DATA - Awards Matrices'!$H$15</f>
        <v>0</v>
      </c>
      <c r="W143" s="12">
        <f>W138*'DATA - Awards Matrices'!$I$15</f>
        <v>0</v>
      </c>
      <c r="X143" s="12">
        <f>X138*'DATA - Awards Matrices'!$J$15</f>
        <v>0</v>
      </c>
      <c r="Y143" s="365">
        <f>Y138*'DATA - Awards Matrices'!$K$15</f>
        <v>0</v>
      </c>
      <c r="Z143" s="12"/>
      <c r="AA143" s="12"/>
      <c r="AB143" s="364">
        <f>AB138*'DATA - Awards Matrices'!$B$15</f>
        <v>0</v>
      </c>
      <c r="AC143" s="12">
        <f>AC138*'DATA - Awards Matrices'!$C$15</f>
        <v>3200</v>
      </c>
      <c r="AD143" s="12">
        <f>AD138*'DATA - Awards Matrices'!$D$15</f>
        <v>0</v>
      </c>
      <c r="AE143" s="12">
        <f>AE138*'DATA - Awards Matrices'!$E$15</f>
        <v>32000</v>
      </c>
      <c r="AF143" s="12">
        <f>AF138*'DATA - Awards Matrices'!$F$15</f>
        <v>0</v>
      </c>
      <c r="AG143" s="12">
        <f>AG138*'DATA - Awards Matrices'!$G$15</f>
        <v>0</v>
      </c>
      <c r="AH143" s="12">
        <f>AH138*'DATA - Awards Matrices'!$H$15</f>
        <v>0</v>
      </c>
      <c r="AI143" s="12">
        <f>AI138*'DATA - Awards Matrices'!$I$15</f>
        <v>0</v>
      </c>
      <c r="AJ143" s="12">
        <f>AJ138*'DATA - Awards Matrices'!$J$15</f>
        <v>0</v>
      </c>
      <c r="AK143" s="365">
        <f>AK138*'DATA - Awards Matrices'!$K$15</f>
        <v>0</v>
      </c>
      <c r="AL143" s="12"/>
      <c r="AM143" s="12"/>
      <c r="AN143" s="364">
        <f>AN138*'DATA - Awards Matrices'!$B$15</f>
        <v>0</v>
      </c>
      <c r="AO143" s="12">
        <f>AO138*'DATA - Awards Matrices'!$C$15</f>
        <v>4800</v>
      </c>
      <c r="AP143" s="12">
        <f>AP138*'DATA - Awards Matrices'!$D$15</f>
        <v>0</v>
      </c>
      <c r="AQ143" s="12">
        <f>AQ138*'DATA - Awards Matrices'!$E$15</f>
        <v>26250</v>
      </c>
      <c r="AR143" s="12">
        <f>AR138*'DATA - Awards Matrices'!$F$15</f>
        <v>0</v>
      </c>
      <c r="AS143" s="12">
        <f>AS138*'DATA - Awards Matrices'!$G$15</f>
        <v>0</v>
      </c>
      <c r="AT143" s="12">
        <f>AT138*'DATA - Awards Matrices'!$H$15</f>
        <v>0</v>
      </c>
      <c r="AU143" s="12">
        <f>AU138*'DATA - Awards Matrices'!$I$15</f>
        <v>0</v>
      </c>
      <c r="AV143" s="12">
        <f>AV138*'DATA - Awards Matrices'!$J$15</f>
        <v>0</v>
      </c>
      <c r="AW143" s="365">
        <f>AW138*'DATA - Awards Matrices'!$K$15</f>
        <v>0</v>
      </c>
      <c r="AX143" s="536"/>
    </row>
    <row r="144" spans="1:50" x14ac:dyDescent="0.25">
      <c r="A144" s="1059"/>
      <c r="B144" s="484" t="s">
        <v>62</v>
      </c>
      <c r="C144" s="499" t="s">
        <v>94</v>
      </c>
      <c r="D144" s="364">
        <f>D139*'DATA - Awards Matrices'!$B$16</f>
        <v>0</v>
      </c>
      <c r="E144" s="12">
        <f>E139*'DATA - Awards Matrices'!$C$16</f>
        <v>3400</v>
      </c>
      <c r="F144" s="12">
        <f>F139*'DATA - Awards Matrices'!$D$16</f>
        <v>0</v>
      </c>
      <c r="G144" s="12">
        <f>G139*'DATA - Awards Matrices'!$E$16</f>
        <v>5000</v>
      </c>
      <c r="H144" s="12">
        <f>H139*'DATA - Awards Matrices'!$F$16</f>
        <v>0</v>
      </c>
      <c r="I144" s="12">
        <f>I139*'DATA - Awards Matrices'!$G$16</f>
        <v>0</v>
      </c>
      <c r="J144" s="12">
        <f>J139*'DATA - Awards Matrices'!$H$16</f>
        <v>0</v>
      </c>
      <c r="K144" s="12">
        <f>K139*'DATA - Awards Matrices'!$I$16</f>
        <v>0</v>
      </c>
      <c r="L144" s="12">
        <f>L139*'DATA - Awards Matrices'!$J$16</f>
        <v>0</v>
      </c>
      <c r="M144" s="365">
        <f>M139*'DATA - Awards Matrices'!$K$16</f>
        <v>0</v>
      </c>
      <c r="N144" s="12"/>
      <c r="O144" s="12"/>
      <c r="P144" s="364">
        <f>P139*'DATA - Awards Matrices'!$B$16</f>
        <v>0</v>
      </c>
      <c r="Q144" s="12">
        <f>Q139*'DATA - Awards Matrices'!$C$16</f>
        <v>7000</v>
      </c>
      <c r="R144" s="12">
        <f>R139*'DATA - Awards Matrices'!$D$16</f>
        <v>0</v>
      </c>
      <c r="S144" s="12">
        <f>S139*'DATA - Awards Matrices'!$E$16</f>
        <v>3500</v>
      </c>
      <c r="T144" s="12">
        <f>T139*'DATA - Awards Matrices'!$F$16</f>
        <v>0</v>
      </c>
      <c r="U144" s="12">
        <f>U139*'DATA - Awards Matrices'!$G$16</f>
        <v>0</v>
      </c>
      <c r="V144" s="12">
        <f>V139*'DATA - Awards Matrices'!$H$16</f>
        <v>0</v>
      </c>
      <c r="W144" s="12">
        <f>W139*'DATA - Awards Matrices'!$I$16</f>
        <v>0</v>
      </c>
      <c r="X144" s="12">
        <f>X139*'DATA - Awards Matrices'!$J$16</f>
        <v>0</v>
      </c>
      <c r="Y144" s="365">
        <f>Y139*'DATA - Awards Matrices'!$K$16</f>
        <v>0</v>
      </c>
      <c r="Z144" s="12"/>
      <c r="AA144" s="12"/>
      <c r="AB144" s="364">
        <f>AB139*'DATA - Awards Matrices'!$B$16</f>
        <v>0</v>
      </c>
      <c r="AC144" s="12">
        <f>AC139*'DATA - Awards Matrices'!$C$16</f>
        <v>4000</v>
      </c>
      <c r="AD144" s="12">
        <f>AD139*'DATA - Awards Matrices'!$D$16</f>
        <v>0</v>
      </c>
      <c r="AE144" s="12">
        <f>AE139*'DATA - Awards Matrices'!$E$16</f>
        <v>2250</v>
      </c>
      <c r="AF144" s="12">
        <f>AF139*'DATA - Awards Matrices'!$F$16</f>
        <v>0</v>
      </c>
      <c r="AG144" s="12">
        <f>AG139*'DATA - Awards Matrices'!$G$16</f>
        <v>0</v>
      </c>
      <c r="AH144" s="12">
        <f>AH139*'DATA - Awards Matrices'!$H$16</f>
        <v>0</v>
      </c>
      <c r="AI144" s="12">
        <f>AI139*'DATA - Awards Matrices'!$I$16</f>
        <v>0</v>
      </c>
      <c r="AJ144" s="12">
        <f>AJ139*'DATA - Awards Matrices'!$J$16</f>
        <v>0</v>
      </c>
      <c r="AK144" s="365">
        <f>AK139*'DATA - Awards Matrices'!$K$16</f>
        <v>0</v>
      </c>
      <c r="AL144" s="12"/>
      <c r="AM144" s="12"/>
      <c r="AN144" s="364">
        <f>AN139*'DATA - Awards Matrices'!$B$16</f>
        <v>0</v>
      </c>
      <c r="AO144" s="12">
        <f>AO139*'DATA - Awards Matrices'!$C$16</f>
        <v>4200</v>
      </c>
      <c r="AP144" s="12">
        <f>AP139*'DATA - Awards Matrices'!$D$16</f>
        <v>0</v>
      </c>
      <c r="AQ144" s="12">
        <f>AQ139*'DATA - Awards Matrices'!$E$16</f>
        <v>6000</v>
      </c>
      <c r="AR144" s="12">
        <f>AR139*'DATA - Awards Matrices'!$F$16</f>
        <v>0</v>
      </c>
      <c r="AS144" s="12">
        <f>AS139*'DATA - Awards Matrices'!$G$16</f>
        <v>0</v>
      </c>
      <c r="AT144" s="12">
        <f>AT139*'DATA - Awards Matrices'!$H$16</f>
        <v>0</v>
      </c>
      <c r="AU144" s="12">
        <f>AU139*'DATA - Awards Matrices'!$I$16</f>
        <v>0</v>
      </c>
      <c r="AV144" s="12">
        <f>AV139*'DATA - Awards Matrices'!$J$16</f>
        <v>0</v>
      </c>
      <c r="AW144" s="365">
        <f>AW139*'DATA - Awards Matrices'!$K$16</f>
        <v>0</v>
      </c>
      <c r="AX144" s="536"/>
    </row>
    <row r="145" spans="1:78" ht="15.75" thickBot="1" x14ac:dyDescent="0.3">
      <c r="A145" s="1060"/>
      <c r="B145" s="487" t="s">
        <v>62</v>
      </c>
      <c r="C145" s="500" t="s">
        <v>93</v>
      </c>
      <c r="D145" s="364">
        <f>D140*'DATA - Awards Matrices'!$B$17</f>
        <v>0</v>
      </c>
      <c r="E145" s="12">
        <f>E140*'DATA - Awards Matrices'!$C$17</f>
        <v>800</v>
      </c>
      <c r="F145" s="12">
        <f>F140*'DATA - Awards Matrices'!$D$17</f>
        <v>0</v>
      </c>
      <c r="G145" s="12">
        <f>G140*'DATA - Awards Matrices'!$E$17</f>
        <v>8750</v>
      </c>
      <c r="H145" s="12">
        <f>H140*'DATA - Awards Matrices'!$F$17</f>
        <v>0</v>
      </c>
      <c r="I145" s="12">
        <f>I140*'DATA - Awards Matrices'!$G$17</f>
        <v>0</v>
      </c>
      <c r="J145" s="12">
        <f>J140*'DATA - Awards Matrices'!$H$17</f>
        <v>0</v>
      </c>
      <c r="K145" s="12">
        <f>K140*'DATA - Awards Matrices'!$I$17</f>
        <v>0</v>
      </c>
      <c r="L145" s="12">
        <f>L140*'DATA - Awards Matrices'!$J$17</f>
        <v>0</v>
      </c>
      <c r="M145" s="365">
        <f>M140*'DATA - Awards Matrices'!$K$17</f>
        <v>0</v>
      </c>
      <c r="N145" s="12" t="s">
        <v>322</v>
      </c>
      <c r="O145" s="12"/>
      <c r="P145" s="364">
        <f>P140*'DATA - Awards Matrices'!$B$17</f>
        <v>0</v>
      </c>
      <c r="Q145" s="12">
        <f>Q140*'DATA - Awards Matrices'!$C$17</f>
        <v>600</v>
      </c>
      <c r="R145" s="12">
        <f>R140*'DATA - Awards Matrices'!$D$17</f>
        <v>0</v>
      </c>
      <c r="S145" s="12">
        <f>S140*'DATA - Awards Matrices'!$E$17</f>
        <v>8250</v>
      </c>
      <c r="T145" s="12">
        <f>T140*'DATA - Awards Matrices'!$F$17</f>
        <v>0</v>
      </c>
      <c r="U145" s="12">
        <f>U140*'DATA - Awards Matrices'!$G$17</f>
        <v>0</v>
      </c>
      <c r="V145" s="12">
        <f>V140*'DATA - Awards Matrices'!$H$17</f>
        <v>0</v>
      </c>
      <c r="W145" s="12">
        <f>W140*'DATA - Awards Matrices'!$I$17</f>
        <v>0</v>
      </c>
      <c r="X145" s="12">
        <f>X140*'DATA - Awards Matrices'!$J$17</f>
        <v>0</v>
      </c>
      <c r="Y145" s="365">
        <f>Y140*'DATA - Awards Matrices'!$K$17</f>
        <v>0</v>
      </c>
      <c r="Z145" s="12" t="s">
        <v>322</v>
      </c>
      <c r="AA145" s="12"/>
      <c r="AB145" s="364">
        <f>AB140*'DATA - Awards Matrices'!$B$17</f>
        <v>0</v>
      </c>
      <c r="AC145" s="12">
        <f>AC140*'DATA - Awards Matrices'!$C$17</f>
        <v>2400</v>
      </c>
      <c r="AD145" s="12">
        <f>AD140*'DATA - Awards Matrices'!$D$17</f>
        <v>0</v>
      </c>
      <c r="AE145" s="12">
        <f>AE140*'DATA - Awards Matrices'!$E$17</f>
        <v>7250</v>
      </c>
      <c r="AF145" s="12">
        <f>AF140*'DATA - Awards Matrices'!$F$17</f>
        <v>0</v>
      </c>
      <c r="AG145" s="12">
        <f>AG140*'DATA - Awards Matrices'!$G$17</f>
        <v>0</v>
      </c>
      <c r="AH145" s="12">
        <f>AH140*'DATA - Awards Matrices'!$H$17</f>
        <v>0</v>
      </c>
      <c r="AI145" s="12">
        <f>AI140*'DATA - Awards Matrices'!$I$17</f>
        <v>0</v>
      </c>
      <c r="AJ145" s="12">
        <f>AJ140*'DATA - Awards Matrices'!$J$17</f>
        <v>0</v>
      </c>
      <c r="AK145" s="365">
        <f>AK140*'DATA - Awards Matrices'!$K$17</f>
        <v>0</v>
      </c>
      <c r="AL145" s="12" t="s">
        <v>322</v>
      </c>
      <c r="AM145" s="12"/>
      <c r="AN145" s="364">
        <f>AN140*'DATA - Awards Matrices'!$B$17</f>
        <v>0</v>
      </c>
      <c r="AO145" s="12">
        <f>AO140*'DATA - Awards Matrices'!$C$17</f>
        <v>2000</v>
      </c>
      <c r="AP145" s="12">
        <f>AP140*'DATA - Awards Matrices'!$D$17</f>
        <v>0</v>
      </c>
      <c r="AQ145" s="12">
        <f>AQ140*'DATA - Awards Matrices'!$E$17</f>
        <v>10250</v>
      </c>
      <c r="AR145" s="12">
        <f>AR140*'DATA - Awards Matrices'!$F$17</f>
        <v>0</v>
      </c>
      <c r="AS145" s="12">
        <f>AS140*'DATA - Awards Matrices'!$G$17</f>
        <v>0</v>
      </c>
      <c r="AT145" s="12">
        <f>AT140*'DATA - Awards Matrices'!$H$17</f>
        <v>0</v>
      </c>
      <c r="AU145" s="12">
        <f>AU140*'DATA - Awards Matrices'!$I$17</f>
        <v>0</v>
      </c>
      <c r="AV145" s="12">
        <f>AV140*'DATA - Awards Matrices'!$J$17</f>
        <v>0</v>
      </c>
      <c r="AW145" s="365">
        <f>AW140*'DATA - Awards Matrices'!$K$17</f>
        <v>0</v>
      </c>
      <c r="AX145" s="12" t="s">
        <v>322</v>
      </c>
    </row>
    <row r="146" spans="1:78" ht="30.75" thickBot="1" x14ac:dyDescent="0.3">
      <c r="A146" s="540" t="s">
        <v>304</v>
      </c>
      <c r="B146" s="487" t="str">
        <f>B140</f>
        <v>UNM-GA</v>
      </c>
      <c r="C146" s="488"/>
      <c r="D146" s="368">
        <f t="shared" ref="D146:M146" si="108">SUM(D143:D145)</f>
        <v>0</v>
      </c>
      <c r="E146" s="369">
        <f t="shared" si="108"/>
        <v>8800</v>
      </c>
      <c r="F146" s="369">
        <f t="shared" si="108"/>
        <v>0</v>
      </c>
      <c r="G146" s="369">
        <f t="shared" si="108"/>
        <v>49000</v>
      </c>
      <c r="H146" s="369">
        <f t="shared" si="108"/>
        <v>0</v>
      </c>
      <c r="I146" s="369">
        <f t="shared" si="108"/>
        <v>0</v>
      </c>
      <c r="J146" s="369">
        <f t="shared" si="108"/>
        <v>0</v>
      </c>
      <c r="K146" s="369">
        <f t="shared" si="108"/>
        <v>0</v>
      </c>
      <c r="L146" s="369">
        <f t="shared" si="108"/>
        <v>0</v>
      </c>
      <c r="M146" s="370">
        <f t="shared" si="108"/>
        <v>0</v>
      </c>
      <c r="N146" s="489">
        <f>SUM(D146:M146)/'DATA - Awards Matrices'!$L$17</f>
        <v>13.884106941252771</v>
      </c>
      <c r="O146" s="489"/>
      <c r="P146" s="368">
        <f t="shared" ref="P146:Y146" si="109">SUM(P143:P145)</f>
        <v>0</v>
      </c>
      <c r="Q146" s="369">
        <f t="shared" si="109"/>
        <v>12200</v>
      </c>
      <c r="R146" s="369">
        <f t="shared" si="109"/>
        <v>0</v>
      </c>
      <c r="S146" s="369">
        <f t="shared" si="109"/>
        <v>45500</v>
      </c>
      <c r="T146" s="369">
        <f t="shared" si="109"/>
        <v>0</v>
      </c>
      <c r="U146" s="369">
        <f t="shared" si="109"/>
        <v>0</v>
      </c>
      <c r="V146" s="369">
        <f t="shared" si="109"/>
        <v>0</v>
      </c>
      <c r="W146" s="369">
        <f t="shared" si="109"/>
        <v>0</v>
      </c>
      <c r="X146" s="369">
        <f t="shared" si="109"/>
        <v>0</v>
      </c>
      <c r="Y146" s="370">
        <f t="shared" si="109"/>
        <v>0</v>
      </c>
      <c r="Z146" s="489">
        <f>SUM(P146:Y146)/'DATA - Awards Matrices'!$L$17</f>
        <v>13.860085994987628</v>
      </c>
      <c r="AA146" s="489"/>
      <c r="AB146" s="368">
        <f t="shared" ref="AB146:AK146" si="110">SUM(AB143:AB145)</f>
        <v>0</v>
      </c>
      <c r="AC146" s="369">
        <f t="shared" si="110"/>
        <v>9600</v>
      </c>
      <c r="AD146" s="369">
        <f t="shared" si="110"/>
        <v>0</v>
      </c>
      <c r="AE146" s="369">
        <f t="shared" si="110"/>
        <v>41500</v>
      </c>
      <c r="AF146" s="369">
        <f t="shared" si="110"/>
        <v>0</v>
      </c>
      <c r="AG146" s="369">
        <f t="shared" si="110"/>
        <v>0</v>
      </c>
      <c r="AH146" s="369">
        <f t="shared" si="110"/>
        <v>0</v>
      </c>
      <c r="AI146" s="369">
        <f t="shared" si="110"/>
        <v>0</v>
      </c>
      <c r="AJ146" s="369">
        <f t="shared" si="110"/>
        <v>0</v>
      </c>
      <c r="AK146" s="370">
        <f t="shared" si="110"/>
        <v>0</v>
      </c>
      <c r="AL146" s="489">
        <f>SUM(AB146:AK146)/'DATA - Awards Matrices'!$L$17</f>
        <v>12.274703541488176</v>
      </c>
      <c r="AM146" s="489"/>
      <c r="AN146" s="368">
        <f t="shared" ref="AN146:AW146" si="111">SUM(AN143:AN145)</f>
        <v>0</v>
      </c>
      <c r="AO146" s="369">
        <f t="shared" si="111"/>
        <v>11000</v>
      </c>
      <c r="AP146" s="369">
        <f t="shared" si="111"/>
        <v>0</v>
      </c>
      <c r="AQ146" s="369">
        <f t="shared" si="111"/>
        <v>42500</v>
      </c>
      <c r="AR146" s="369">
        <f t="shared" si="111"/>
        <v>0</v>
      </c>
      <c r="AS146" s="369">
        <f t="shared" si="111"/>
        <v>0</v>
      </c>
      <c r="AT146" s="369">
        <f t="shared" si="111"/>
        <v>0</v>
      </c>
      <c r="AU146" s="369">
        <f t="shared" si="111"/>
        <v>0</v>
      </c>
      <c r="AV146" s="369">
        <f t="shared" si="111"/>
        <v>0</v>
      </c>
      <c r="AW146" s="370">
        <f t="shared" si="111"/>
        <v>0</v>
      </c>
      <c r="AX146" s="537">
        <f>SUM(AN146:AW146)/'DATA - Awards Matrices'!$L$17</f>
        <v>12.851206251851613</v>
      </c>
    </row>
    <row r="147" spans="1:78" ht="57.75" customHeight="1" thickBot="1" x14ac:dyDescent="0.3">
      <c r="A147" s="502"/>
      <c r="B147" s="503"/>
      <c r="C147" s="504"/>
      <c r="D147" s="505"/>
      <c r="E147" s="506"/>
      <c r="F147" s="506"/>
      <c r="G147" s="506"/>
      <c r="H147" s="506"/>
      <c r="I147" s="506"/>
      <c r="J147" s="506"/>
      <c r="K147" s="506"/>
      <c r="L147" s="506"/>
      <c r="M147" s="507"/>
      <c r="N147" s="508"/>
      <c r="O147" s="508"/>
      <c r="P147" s="505"/>
      <c r="Q147" s="506"/>
      <c r="R147" s="506"/>
      <c r="S147" s="506"/>
      <c r="T147" s="506"/>
      <c r="U147" s="506"/>
      <c r="V147" s="506"/>
      <c r="W147" s="506"/>
      <c r="X147" s="506"/>
      <c r="Y147" s="507"/>
      <c r="Z147" s="508"/>
      <c r="AA147" s="508"/>
      <c r="AB147" s="505"/>
      <c r="AC147" s="506"/>
      <c r="AD147" s="506"/>
      <c r="AE147" s="506"/>
      <c r="AF147" s="506"/>
      <c r="AG147" s="506"/>
      <c r="AH147" s="506"/>
      <c r="AI147" s="506"/>
      <c r="AJ147" s="506"/>
      <c r="AK147" s="507"/>
      <c r="AL147" s="508"/>
      <c r="AM147" s="508"/>
      <c r="AN147" s="505"/>
      <c r="AO147" s="506"/>
      <c r="AP147" s="506"/>
      <c r="AQ147" s="506"/>
      <c r="AR147" s="506"/>
      <c r="AS147" s="506"/>
      <c r="AT147" s="506"/>
      <c r="AU147" s="506"/>
      <c r="AV147" s="506"/>
      <c r="AW147" s="507"/>
      <c r="AX147" s="538"/>
    </row>
    <row r="148" spans="1:78" ht="15" customHeight="1" x14ac:dyDescent="0.25">
      <c r="A148" s="1058" t="s">
        <v>302</v>
      </c>
      <c r="B148" s="304" t="str">
        <f>'RAW DATA-Awards'!B49</f>
        <v>UNM-LA</v>
      </c>
      <c r="C148" s="363" t="str">
        <f>'RAW DATA-Awards'!C49</f>
        <v>1</v>
      </c>
      <c r="D148" s="481">
        <f>'RAW DATA-Awards'!D49</f>
        <v>0</v>
      </c>
      <c r="E148" s="482">
        <f>'RAW DATA-Awards'!E49</f>
        <v>0</v>
      </c>
      <c r="F148" s="482">
        <f>'RAW DATA-Awards'!F49</f>
        <v>0</v>
      </c>
      <c r="G148" s="482">
        <f>'RAW DATA-Awards'!G49</f>
        <v>56</v>
      </c>
      <c r="H148" s="482">
        <f>'RAW DATA-Awards'!H49</f>
        <v>0</v>
      </c>
      <c r="I148" s="482">
        <f>'RAW DATA-Awards'!I49</f>
        <v>0</v>
      </c>
      <c r="J148" s="482">
        <f>'RAW DATA-Awards'!J49</f>
        <v>0</v>
      </c>
      <c r="K148" s="482">
        <f>'RAW DATA-Awards'!K49</f>
        <v>0</v>
      </c>
      <c r="L148" s="482">
        <f>'RAW DATA-Awards'!L49</f>
        <v>0</v>
      </c>
      <c r="M148" s="483">
        <f>'RAW DATA-Awards'!M49</f>
        <v>0</v>
      </c>
      <c r="N148" s="482"/>
      <c r="O148" s="482"/>
      <c r="P148" s="481">
        <f>'RAW DATA-Awards'!N49</f>
        <v>0</v>
      </c>
      <c r="Q148" s="482">
        <f>'RAW DATA-Awards'!O49</f>
        <v>0</v>
      </c>
      <c r="R148" s="482">
        <f>'RAW DATA-Awards'!P49</f>
        <v>0</v>
      </c>
      <c r="S148" s="482">
        <f>'RAW DATA-Awards'!Q49</f>
        <v>28</v>
      </c>
      <c r="T148" s="482">
        <f>'RAW DATA-Awards'!R49</f>
        <v>0</v>
      </c>
      <c r="U148" s="482">
        <f>'RAW DATA-Awards'!S49</f>
        <v>0</v>
      </c>
      <c r="V148" s="482">
        <f>'RAW DATA-Awards'!T49</f>
        <v>0</v>
      </c>
      <c r="W148" s="482">
        <f>'RAW DATA-Awards'!U49</f>
        <v>0</v>
      </c>
      <c r="X148" s="482">
        <f>'RAW DATA-Awards'!V49</f>
        <v>0</v>
      </c>
      <c r="Y148" s="483">
        <f>'RAW DATA-Awards'!W49</f>
        <v>0</v>
      </c>
      <c r="Z148" s="482"/>
      <c r="AA148" s="482"/>
      <c r="AB148" s="481">
        <f>'RAW DATA-Awards'!X49</f>
        <v>0</v>
      </c>
      <c r="AC148" s="482">
        <f>'RAW DATA-Awards'!Y49</f>
        <v>0</v>
      </c>
      <c r="AD148" s="482">
        <f>'RAW DATA-Awards'!Z49</f>
        <v>0</v>
      </c>
      <c r="AE148" s="482">
        <f>'RAW DATA-Awards'!AA49</f>
        <v>35</v>
      </c>
      <c r="AF148" s="482">
        <f>'RAW DATA-Awards'!AB49</f>
        <v>0</v>
      </c>
      <c r="AG148" s="482">
        <f>'RAW DATA-Awards'!AC49</f>
        <v>0</v>
      </c>
      <c r="AH148" s="482">
        <f>'RAW DATA-Awards'!AD49</f>
        <v>0</v>
      </c>
      <c r="AI148" s="482">
        <f>'RAW DATA-Awards'!AE49</f>
        <v>0</v>
      </c>
      <c r="AJ148" s="482">
        <f>'RAW DATA-Awards'!AF49</f>
        <v>0</v>
      </c>
      <c r="AK148" s="483">
        <f>'RAW DATA-Awards'!AG49</f>
        <v>0</v>
      </c>
      <c r="AL148" s="482"/>
      <c r="AM148" s="482"/>
      <c r="AN148" s="481">
        <f>'RAW DATA-Awards'!AH49</f>
        <v>0</v>
      </c>
      <c r="AO148" s="482">
        <f>'RAW DATA-Awards'!AI49</f>
        <v>0</v>
      </c>
      <c r="AP148" s="482">
        <f>'RAW DATA-Awards'!AJ49</f>
        <v>0</v>
      </c>
      <c r="AQ148" s="482">
        <f>'RAW DATA-Awards'!AK49</f>
        <v>35</v>
      </c>
      <c r="AR148" s="482">
        <f>'RAW DATA-Awards'!AL49</f>
        <v>0</v>
      </c>
      <c r="AS148" s="482">
        <f>'RAW DATA-Awards'!AM49</f>
        <v>0</v>
      </c>
      <c r="AT148" s="482">
        <f>'RAW DATA-Awards'!AN49</f>
        <v>0</v>
      </c>
      <c r="AU148" s="482">
        <f>'RAW DATA-Awards'!AO49</f>
        <v>0</v>
      </c>
      <c r="AV148" s="482">
        <f>'RAW DATA-Awards'!AP49</f>
        <v>0</v>
      </c>
      <c r="AW148" s="483">
        <f>'RAW DATA-Awards'!AQ49</f>
        <v>0</v>
      </c>
      <c r="AX148" s="535"/>
    </row>
    <row r="149" spans="1:78" x14ac:dyDescent="0.25">
      <c r="A149" s="1059"/>
      <c r="B149" s="484" t="str">
        <f>'RAW DATA-Awards'!B50</f>
        <v>UNM-LA</v>
      </c>
      <c r="C149" s="485" t="str">
        <f>'RAW DATA-Awards'!C50</f>
        <v>2</v>
      </c>
      <c r="D149" s="364">
        <f>'RAW DATA-Awards'!D50</f>
        <v>0</v>
      </c>
      <c r="E149" s="12">
        <f>'RAW DATA-Awards'!E50</f>
        <v>0</v>
      </c>
      <c r="F149" s="12">
        <f>'RAW DATA-Awards'!F50</f>
        <v>0</v>
      </c>
      <c r="G149" s="12">
        <f>'RAW DATA-Awards'!G50</f>
        <v>11</v>
      </c>
      <c r="H149" s="12">
        <f>'RAW DATA-Awards'!H50</f>
        <v>0</v>
      </c>
      <c r="I149" s="12">
        <f>'RAW DATA-Awards'!I50</f>
        <v>0</v>
      </c>
      <c r="J149" s="12">
        <f>'RAW DATA-Awards'!J50</f>
        <v>0</v>
      </c>
      <c r="K149" s="12">
        <f>'RAW DATA-Awards'!K50</f>
        <v>0</v>
      </c>
      <c r="L149" s="12">
        <f>'RAW DATA-Awards'!L50</f>
        <v>0</v>
      </c>
      <c r="M149" s="365">
        <f>'RAW DATA-Awards'!M50</f>
        <v>0</v>
      </c>
      <c r="N149" s="12"/>
      <c r="O149" s="12"/>
      <c r="P149" s="364">
        <f>'RAW DATA-Awards'!N50</f>
        <v>0</v>
      </c>
      <c r="Q149" s="12">
        <f>'RAW DATA-Awards'!O50</f>
        <v>0</v>
      </c>
      <c r="R149" s="12">
        <f>'RAW DATA-Awards'!P50</f>
        <v>0</v>
      </c>
      <c r="S149" s="12">
        <f>'RAW DATA-Awards'!Q50</f>
        <v>8</v>
      </c>
      <c r="T149" s="12">
        <f>'RAW DATA-Awards'!R50</f>
        <v>0</v>
      </c>
      <c r="U149" s="12">
        <f>'RAW DATA-Awards'!S50</f>
        <v>0</v>
      </c>
      <c r="V149" s="12">
        <f>'RAW DATA-Awards'!T50</f>
        <v>0</v>
      </c>
      <c r="W149" s="12">
        <f>'RAW DATA-Awards'!U50</f>
        <v>0</v>
      </c>
      <c r="X149" s="12">
        <f>'RAW DATA-Awards'!V50</f>
        <v>0</v>
      </c>
      <c r="Y149" s="365">
        <f>'RAW DATA-Awards'!W50</f>
        <v>0</v>
      </c>
      <c r="Z149" s="12"/>
      <c r="AA149" s="12"/>
      <c r="AB149" s="364">
        <f>'RAW DATA-Awards'!X50</f>
        <v>0</v>
      </c>
      <c r="AC149" s="12">
        <f>'RAW DATA-Awards'!Y50</f>
        <v>0</v>
      </c>
      <c r="AD149" s="12">
        <f>'RAW DATA-Awards'!Z50</f>
        <v>0</v>
      </c>
      <c r="AE149" s="12">
        <f>'RAW DATA-Awards'!AA50</f>
        <v>21</v>
      </c>
      <c r="AF149" s="12">
        <f>'RAW DATA-Awards'!AB50</f>
        <v>0</v>
      </c>
      <c r="AG149" s="12">
        <f>'RAW DATA-Awards'!AC50</f>
        <v>0</v>
      </c>
      <c r="AH149" s="12">
        <f>'RAW DATA-Awards'!AD50</f>
        <v>0</v>
      </c>
      <c r="AI149" s="12">
        <f>'RAW DATA-Awards'!AE50</f>
        <v>0</v>
      </c>
      <c r="AJ149" s="12">
        <f>'RAW DATA-Awards'!AF50</f>
        <v>0</v>
      </c>
      <c r="AK149" s="365">
        <f>'RAW DATA-Awards'!AG50</f>
        <v>0</v>
      </c>
      <c r="AL149" s="12"/>
      <c r="AM149" s="12"/>
      <c r="AN149" s="364">
        <f>'RAW DATA-Awards'!AH50</f>
        <v>0</v>
      </c>
      <c r="AO149" s="12">
        <f>'RAW DATA-Awards'!AI50</f>
        <v>1</v>
      </c>
      <c r="AP149" s="12">
        <f>'RAW DATA-Awards'!AJ50</f>
        <v>0</v>
      </c>
      <c r="AQ149" s="12">
        <f>'RAW DATA-Awards'!AK50</f>
        <v>19</v>
      </c>
      <c r="AR149" s="12">
        <f>'RAW DATA-Awards'!AL50</f>
        <v>0</v>
      </c>
      <c r="AS149" s="12">
        <f>'RAW DATA-Awards'!AM50</f>
        <v>0</v>
      </c>
      <c r="AT149" s="12">
        <f>'RAW DATA-Awards'!AN50</f>
        <v>0</v>
      </c>
      <c r="AU149" s="12">
        <f>'RAW DATA-Awards'!AO50</f>
        <v>0</v>
      </c>
      <c r="AV149" s="12">
        <f>'RAW DATA-Awards'!AP50</f>
        <v>0</v>
      </c>
      <c r="AW149" s="365">
        <f>'RAW DATA-Awards'!AQ50</f>
        <v>0</v>
      </c>
      <c r="AX149" s="536"/>
    </row>
    <row r="150" spans="1:78" ht="15.75" thickBot="1" x14ac:dyDescent="0.3">
      <c r="A150" s="1059"/>
      <c r="B150" s="484" t="str">
        <f>'RAW DATA-Awards'!B51</f>
        <v>UNM-LA</v>
      </c>
      <c r="C150" s="485" t="str">
        <f>'RAW DATA-Awards'!C51</f>
        <v>3</v>
      </c>
      <c r="D150" s="364">
        <f>'RAW DATA-Awards'!D51</f>
        <v>0</v>
      </c>
      <c r="E150" s="12">
        <f>'RAW DATA-Awards'!E51</f>
        <v>0</v>
      </c>
      <c r="F150" s="12">
        <f>'RAW DATA-Awards'!F51</f>
        <v>0</v>
      </c>
      <c r="G150" s="12">
        <f>'RAW DATA-Awards'!G51</f>
        <v>0</v>
      </c>
      <c r="H150" s="12">
        <f>'RAW DATA-Awards'!H51</f>
        <v>0</v>
      </c>
      <c r="I150" s="12">
        <f>'RAW DATA-Awards'!I51</f>
        <v>0</v>
      </c>
      <c r="J150" s="12">
        <f>'RAW DATA-Awards'!J51</f>
        <v>0</v>
      </c>
      <c r="K150" s="12">
        <f>'RAW DATA-Awards'!K51</f>
        <v>0</v>
      </c>
      <c r="L150" s="12">
        <f>'RAW DATA-Awards'!L51</f>
        <v>0</v>
      </c>
      <c r="M150" s="365">
        <f>'RAW DATA-Awards'!M51</f>
        <v>0</v>
      </c>
      <c r="N150" s="12" t="s">
        <v>321</v>
      </c>
      <c r="O150" s="12"/>
      <c r="P150" s="364">
        <f>'RAW DATA-Awards'!N51</f>
        <v>0</v>
      </c>
      <c r="Q150" s="12">
        <f>'RAW DATA-Awards'!O51</f>
        <v>0</v>
      </c>
      <c r="R150" s="12">
        <f>'RAW DATA-Awards'!P51</f>
        <v>0</v>
      </c>
      <c r="S150" s="12">
        <f>'RAW DATA-Awards'!Q51</f>
        <v>0</v>
      </c>
      <c r="T150" s="12">
        <f>'RAW DATA-Awards'!R51</f>
        <v>0</v>
      </c>
      <c r="U150" s="12">
        <f>'RAW DATA-Awards'!S51</f>
        <v>0</v>
      </c>
      <c r="V150" s="12">
        <f>'RAW DATA-Awards'!T51</f>
        <v>0</v>
      </c>
      <c r="W150" s="12">
        <f>'RAW DATA-Awards'!U51</f>
        <v>0</v>
      </c>
      <c r="X150" s="12">
        <f>'RAW DATA-Awards'!V51</f>
        <v>0</v>
      </c>
      <c r="Y150" s="365">
        <f>'RAW DATA-Awards'!W51</f>
        <v>0</v>
      </c>
      <c r="Z150" s="12" t="s">
        <v>321</v>
      </c>
      <c r="AA150" s="12"/>
      <c r="AB150" s="364">
        <f>'RAW DATA-Awards'!X51</f>
        <v>0</v>
      </c>
      <c r="AC150" s="12">
        <f>'RAW DATA-Awards'!Y51</f>
        <v>0</v>
      </c>
      <c r="AD150" s="12">
        <f>'RAW DATA-Awards'!Z51</f>
        <v>0</v>
      </c>
      <c r="AE150" s="12">
        <f>'RAW DATA-Awards'!AA51</f>
        <v>0</v>
      </c>
      <c r="AF150" s="12">
        <f>'RAW DATA-Awards'!AB51</f>
        <v>0</v>
      </c>
      <c r="AG150" s="12">
        <f>'RAW DATA-Awards'!AC51</f>
        <v>0</v>
      </c>
      <c r="AH150" s="12">
        <f>'RAW DATA-Awards'!AD51</f>
        <v>0</v>
      </c>
      <c r="AI150" s="12">
        <f>'RAW DATA-Awards'!AE51</f>
        <v>0</v>
      </c>
      <c r="AJ150" s="12">
        <f>'RAW DATA-Awards'!AF51</f>
        <v>0</v>
      </c>
      <c r="AK150" s="365">
        <f>'RAW DATA-Awards'!AG51</f>
        <v>0</v>
      </c>
      <c r="AL150" s="12" t="s">
        <v>321</v>
      </c>
      <c r="AM150" s="12"/>
      <c r="AN150" s="364">
        <f>'RAW DATA-Awards'!AH51</f>
        <v>0</v>
      </c>
      <c r="AO150" s="12">
        <f>'RAW DATA-Awards'!AI51</f>
        <v>0</v>
      </c>
      <c r="AP150" s="12">
        <f>'RAW DATA-Awards'!AJ51</f>
        <v>0</v>
      </c>
      <c r="AQ150" s="12">
        <f>'RAW DATA-Awards'!AK51</f>
        <v>0</v>
      </c>
      <c r="AR150" s="12">
        <f>'RAW DATA-Awards'!AL51</f>
        <v>0</v>
      </c>
      <c r="AS150" s="12">
        <f>'RAW DATA-Awards'!AM51</f>
        <v>0</v>
      </c>
      <c r="AT150" s="12">
        <f>'RAW DATA-Awards'!AN51</f>
        <v>0</v>
      </c>
      <c r="AU150" s="12">
        <f>'RAW DATA-Awards'!AO51</f>
        <v>0</v>
      </c>
      <c r="AV150" s="12">
        <f>'RAW DATA-Awards'!AP51</f>
        <v>0</v>
      </c>
      <c r="AW150" s="365">
        <f>'RAW DATA-Awards'!AQ51</f>
        <v>0</v>
      </c>
      <c r="AX150" s="536" t="s">
        <v>321</v>
      </c>
    </row>
    <row r="151" spans="1:78" x14ac:dyDescent="0.25">
      <c r="A151" s="541"/>
      <c r="B151" s="304"/>
      <c r="C151" s="498"/>
      <c r="D151" s="366">
        <f t="shared" ref="D151:M151" si="112">SUM(D148:D150)</f>
        <v>0</v>
      </c>
      <c r="E151" s="11">
        <f t="shared" si="112"/>
        <v>0</v>
      </c>
      <c r="F151" s="11">
        <f t="shared" si="112"/>
        <v>0</v>
      </c>
      <c r="G151" s="11">
        <f t="shared" si="112"/>
        <v>67</v>
      </c>
      <c r="H151" s="11">
        <f t="shared" si="112"/>
        <v>0</v>
      </c>
      <c r="I151" s="11">
        <f t="shared" si="112"/>
        <v>0</v>
      </c>
      <c r="J151" s="11">
        <f t="shared" si="112"/>
        <v>0</v>
      </c>
      <c r="K151" s="11">
        <f t="shared" si="112"/>
        <v>0</v>
      </c>
      <c r="L151" s="11">
        <f t="shared" si="112"/>
        <v>0</v>
      </c>
      <c r="M151" s="367">
        <f t="shared" si="112"/>
        <v>0</v>
      </c>
      <c r="N151" s="12">
        <f>SUM(D151:M151)</f>
        <v>67</v>
      </c>
      <c r="O151" s="12"/>
      <c r="P151" s="366">
        <f t="shared" ref="P151:Y151" si="113">SUM(P148:P150)</f>
        <v>0</v>
      </c>
      <c r="Q151" s="11">
        <f t="shared" si="113"/>
        <v>0</v>
      </c>
      <c r="R151" s="11">
        <f t="shared" si="113"/>
        <v>0</v>
      </c>
      <c r="S151" s="11">
        <f t="shared" si="113"/>
        <v>36</v>
      </c>
      <c r="T151" s="11">
        <f t="shared" si="113"/>
        <v>0</v>
      </c>
      <c r="U151" s="11">
        <f t="shared" si="113"/>
        <v>0</v>
      </c>
      <c r="V151" s="11">
        <f t="shared" si="113"/>
        <v>0</v>
      </c>
      <c r="W151" s="11">
        <f t="shared" si="113"/>
        <v>0</v>
      </c>
      <c r="X151" s="11">
        <f t="shared" si="113"/>
        <v>0</v>
      </c>
      <c r="Y151" s="367">
        <f t="shared" si="113"/>
        <v>0</v>
      </c>
      <c r="Z151" s="12">
        <f>SUM(P151:Y151)</f>
        <v>36</v>
      </c>
      <c r="AA151" s="12"/>
      <c r="AB151" s="366">
        <f t="shared" ref="AB151:AK151" si="114">SUM(AB148:AB150)</f>
        <v>0</v>
      </c>
      <c r="AC151" s="11">
        <f t="shared" si="114"/>
        <v>0</v>
      </c>
      <c r="AD151" s="11">
        <f t="shared" si="114"/>
        <v>0</v>
      </c>
      <c r="AE151" s="11">
        <f t="shared" si="114"/>
        <v>56</v>
      </c>
      <c r="AF151" s="11">
        <f t="shared" si="114"/>
        <v>0</v>
      </c>
      <c r="AG151" s="11">
        <f t="shared" si="114"/>
        <v>0</v>
      </c>
      <c r="AH151" s="11">
        <f t="shared" si="114"/>
        <v>0</v>
      </c>
      <c r="AI151" s="11">
        <f t="shared" si="114"/>
        <v>0</v>
      </c>
      <c r="AJ151" s="11">
        <f t="shared" si="114"/>
        <v>0</v>
      </c>
      <c r="AK151" s="367">
        <f t="shared" si="114"/>
        <v>0</v>
      </c>
      <c r="AL151" s="12">
        <f>SUM(AB151:AK151)</f>
        <v>56</v>
      </c>
      <c r="AM151" s="12"/>
      <c r="AN151" s="366">
        <f t="shared" ref="AN151:AW151" si="115">SUM(AN148:AN150)</f>
        <v>0</v>
      </c>
      <c r="AO151" s="11">
        <f t="shared" si="115"/>
        <v>1</v>
      </c>
      <c r="AP151" s="11">
        <f t="shared" si="115"/>
        <v>0</v>
      </c>
      <c r="AQ151" s="11">
        <f t="shared" si="115"/>
        <v>54</v>
      </c>
      <c r="AR151" s="11">
        <f t="shared" si="115"/>
        <v>0</v>
      </c>
      <c r="AS151" s="11">
        <f t="shared" si="115"/>
        <v>0</v>
      </c>
      <c r="AT151" s="11">
        <f t="shared" si="115"/>
        <v>0</v>
      </c>
      <c r="AU151" s="11">
        <f t="shared" si="115"/>
        <v>0</v>
      </c>
      <c r="AV151" s="11">
        <f t="shared" si="115"/>
        <v>0</v>
      </c>
      <c r="AW151" s="367">
        <f t="shared" si="115"/>
        <v>0</v>
      </c>
      <c r="AX151" s="536">
        <f>SUM(AN151:AW151)</f>
        <v>55</v>
      </c>
    </row>
    <row r="152" spans="1:78" ht="15.75" thickBot="1" x14ac:dyDescent="0.3">
      <c r="A152" s="542"/>
      <c r="B152" s="487"/>
      <c r="C152" s="500"/>
      <c r="D152" s="364"/>
      <c r="E152" s="12"/>
      <c r="F152" s="12"/>
      <c r="G152" s="12"/>
      <c r="H152" s="12"/>
      <c r="I152" s="12"/>
      <c r="J152" s="12"/>
      <c r="K152" s="12"/>
      <c r="L152" s="12"/>
      <c r="M152" s="365"/>
      <c r="N152" s="12"/>
      <c r="O152" s="12"/>
      <c r="P152" s="364"/>
      <c r="Q152" s="12"/>
      <c r="R152" s="12"/>
      <c r="S152" s="12"/>
      <c r="T152" s="12"/>
      <c r="U152" s="12"/>
      <c r="V152" s="12"/>
      <c r="W152" s="12"/>
      <c r="X152" s="12"/>
      <c r="Y152" s="365"/>
      <c r="Z152" s="12"/>
      <c r="AA152" s="12"/>
      <c r="AB152" s="364"/>
      <c r="AC152" s="12"/>
      <c r="AD152" s="12"/>
      <c r="AE152" s="12"/>
      <c r="AF152" s="12"/>
      <c r="AG152" s="12"/>
      <c r="AH152" s="12"/>
      <c r="AI152" s="12"/>
      <c r="AJ152" s="12"/>
      <c r="AK152" s="365"/>
      <c r="AL152" s="12"/>
      <c r="AM152" s="12"/>
      <c r="AN152" s="364"/>
      <c r="AO152" s="12"/>
      <c r="AP152" s="12"/>
      <c r="AQ152" s="12"/>
      <c r="AR152" s="12"/>
      <c r="AS152" s="12"/>
      <c r="AT152" s="12"/>
      <c r="AU152" s="12"/>
      <c r="AV152" s="12"/>
      <c r="AW152" s="365"/>
      <c r="AX152" s="536"/>
    </row>
    <row r="153" spans="1:78" x14ac:dyDescent="0.25">
      <c r="A153" s="1058" t="s">
        <v>303</v>
      </c>
      <c r="B153" s="304" t="s">
        <v>64</v>
      </c>
      <c r="C153" s="498" t="s">
        <v>95</v>
      </c>
      <c r="D153" s="364">
        <f>D148*'DATA - Awards Matrices'!$B$15</f>
        <v>0</v>
      </c>
      <c r="E153" s="12">
        <f>E148*'DATA - Awards Matrices'!$C$15</f>
        <v>0</v>
      </c>
      <c r="F153" s="12">
        <f>F148*'DATA - Awards Matrices'!$D$15</f>
        <v>0</v>
      </c>
      <c r="G153" s="12">
        <f>G148*'DATA - Awards Matrices'!$E$15</f>
        <v>14000</v>
      </c>
      <c r="H153" s="12">
        <f>H148*'DATA - Awards Matrices'!$F$15</f>
        <v>0</v>
      </c>
      <c r="I153" s="12">
        <f>I148*'DATA - Awards Matrices'!$G$15</f>
        <v>0</v>
      </c>
      <c r="J153" s="12">
        <f>J148*'DATA - Awards Matrices'!$H$15</f>
        <v>0</v>
      </c>
      <c r="K153" s="12">
        <f>K148*'DATA - Awards Matrices'!$I$15</f>
        <v>0</v>
      </c>
      <c r="L153" s="12">
        <f>L148*'DATA - Awards Matrices'!$J$15</f>
        <v>0</v>
      </c>
      <c r="M153" s="365">
        <f>M148*'DATA - Awards Matrices'!$K$15</f>
        <v>0</v>
      </c>
      <c r="N153" s="12"/>
      <c r="O153" s="12"/>
      <c r="P153" s="364">
        <f>P148*'DATA - Awards Matrices'!$B$15</f>
        <v>0</v>
      </c>
      <c r="Q153" s="12">
        <f>Q148*'DATA - Awards Matrices'!$C$15</f>
        <v>0</v>
      </c>
      <c r="R153" s="12">
        <f>R148*'DATA - Awards Matrices'!$D$15</f>
        <v>0</v>
      </c>
      <c r="S153" s="12">
        <f>S148*'DATA - Awards Matrices'!$E$15</f>
        <v>7000</v>
      </c>
      <c r="T153" s="12">
        <f>T148*'DATA - Awards Matrices'!$F$15</f>
        <v>0</v>
      </c>
      <c r="U153" s="12">
        <f>U148*'DATA - Awards Matrices'!$G$15</f>
        <v>0</v>
      </c>
      <c r="V153" s="12">
        <f>V148*'DATA - Awards Matrices'!$H$15</f>
        <v>0</v>
      </c>
      <c r="W153" s="12">
        <f>W148*'DATA - Awards Matrices'!$I$15</f>
        <v>0</v>
      </c>
      <c r="X153" s="12">
        <f>X148*'DATA - Awards Matrices'!$J$15</f>
        <v>0</v>
      </c>
      <c r="Y153" s="365">
        <f>Y148*'DATA - Awards Matrices'!$K$15</f>
        <v>0</v>
      </c>
      <c r="Z153" s="12"/>
      <c r="AA153" s="12"/>
      <c r="AB153" s="364">
        <f>AB148*'DATA - Awards Matrices'!$B$15</f>
        <v>0</v>
      </c>
      <c r="AC153" s="12">
        <f>AC148*'DATA - Awards Matrices'!$C$15</f>
        <v>0</v>
      </c>
      <c r="AD153" s="12">
        <f>AD148*'DATA - Awards Matrices'!$D$15</f>
        <v>0</v>
      </c>
      <c r="AE153" s="12">
        <f>AE148*'DATA - Awards Matrices'!$E$15</f>
        <v>8750</v>
      </c>
      <c r="AF153" s="12">
        <f>AF148*'DATA - Awards Matrices'!$F$15</f>
        <v>0</v>
      </c>
      <c r="AG153" s="12">
        <f>AG148*'DATA - Awards Matrices'!$G$15</f>
        <v>0</v>
      </c>
      <c r="AH153" s="12">
        <f>AH148*'DATA - Awards Matrices'!$H$15</f>
        <v>0</v>
      </c>
      <c r="AI153" s="12">
        <f>AI148*'DATA - Awards Matrices'!$I$15</f>
        <v>0</v>
      </c>
      <c r="AJ153" s="12">
        <f>AJ148*'DATA - Awards Matrices'!$J$15</f>
        <v>0</v>
      </c>
      <c r="AK153" s="365">
        <f>AK148*'DATA - Awards Matrices'!$K$15</f>
        <v>0</v>
      </c>
      <c r="AL153" s="12"/>
      <c r="AM153" s="12"/>
      <c r="AN153" s="364">
        <f>AN148*'DATA - Awards Matrices'!$B$15</f>
        <v>0</v>
      </c>
      <c r="AO153" s="12">
        <f>AO148*'DATA - Awards Matrices'!$C$15</f>
        <v>0</v>
      </c>
      <c r="AP153" s="12">
        <f>AP148*'DATA - Awards Matrices'!$D$15</f>
        <v>0</v>
      </c>
      <c r="AQ153" s="12">
        <f>AQ148*'DATA - Awards Matrices'!$E$15</f>
        <v>8750</v>
      </c>
      <c r="AR153" s="12">
        <f>AR148*'DATA - Awards Matrices'!$F$15</f>
        <v>0</v>
      </c>
      <c r="AS153" s="12">
        <f>AS148*'DATA - Awards Matrices'!$G$15</f>
        <v>0</v>
      </c>
      <c r="AT153" s="12">
        <f>AT148*'DATA - Awards Matrices'!$H$15</f>
        <v>0</v>
      </c>
      <c r="AU153" s="12">
        <f>AU148*'DATA - Awards Matrices'!$I$15</f>
        <v>0</v>
      </c>
      <c r="AV153" s="12">
        <f>AV148*'DATA - Awards Matrices'!$J$15</f>
        <v>0</v>
      </c>
      <c r="AW153" s="365">
        <f>AW148*'DATA - Awards Matrices'!$K$15</f>
        <v>0</v>
      </c>
      <c r="AX153" s="536"/>
    </row>
    <row r="154" spans="1:78" x14ac:dyDescent="0.25">
      <c r="A154" s="1059"/>
      <c r="B154" s="484" t="s">
        <v>64</v>
      </c>
      <c r="C154" s="499" t="s">
        <v>94</v>
      </c>
      <c r="D154" s="364">
        <f>D149*'DATA - Awards Matrices'!$B$16</f>
        <v>0</v>
      </c>
      <c r="E154" s="12">
        <f>E149*'DATA - Awards Matrices'!$C$16</f>
        <v>0</v>
      </c>
      <c r="F154" s="12">
        <f>F149*'DATA - Awards Matrices'!$D$16</f>
        <v>0</v>
      </c>
      <c r="G154" s="12">
        <f>G149*'DATA - Awards Matrices'!$E$16</f>
        <v>2750</v>
      </c>
      <c r="H154" s="12">
        <f>H149*'DATA - Awards Matrices'!$F$16</f>
        <v>0</v>
      </c>
      <c r="I154" s="12">
        <f>I149*'DATA - Awards Matrices'!$G$16</f>
        <v>0</v>
      </c>
      <c r="J154" s="12">
        <f>J149*'DATA - Awards Matrices'!$H$16</f>
        <v>0</v>
      </c>
      <c r="K154" s="12">
        <f>K149*'DATA - Awards Matrices'!$I$16</f>
        <v>0</v>
      </c>
      <c r="L154" s="12">
        <f>L149*'DATA - Awards Matrices'!$J$16</f>
        <v>0</v>
      </c>
      <c r="M154" s="365">
        <f>M149*'DATA - Awards Matrices'!$K$16</f>
        <v>0</v>
      </c>
      <c r="N154" s="12"/>
      <c r="O154" s="12"/>
      <c r="P154" s="364">
        <f>P149*'DATA - Awards Matrices'!$B$16</f>
        <v>0</v>
      </c>
      <c r="Q154" s="12">
        <f>Q149*'DATA - Awards Matrices'!$C$16</f>
        <v>0</v>
      </c>
      <c r="R154" s="12">
        <f>R149*'DATA - Awards Matrices'!$D$16</f>
        <v>0</v>
      </c>
      <c r="S154" s="12">
        <f>S149*'DATA - Awards Matrices'!$E$16</f>
        <v>2000</v>
      </c>
      <c r="T154" s="12">
        <f>T149*'DATA - Awards Matrices'!$F$16</f>
        <v>0</v>
      </c>
      <c r="U154" s="12">
        <f>U149*'DATA - Awards Matrices'!$G$16</f>
        <v>0</v>
      </c>
      <c r="V154" s="12">
        <f>V149*'DATA - Awards Matrices'!$H$16</f>
        <v>0</v>
      </c>
      <c r="W154" s="12">
        <f>W149*'DATA - Awards Matrices'!$I$16</f>
        <v>0</v>
      </c>
      <c r="X154" s="12">
        <f>X149*'DATA - Awards Matrices'!$J$16</f>
        <v>0</v>
      </c>
      <c r="Y154" s="365">
        <f>Y149*'DATA - Awards Matrices'!$K$16</f>
        <v>0</v>
      </c>
      <c r="Z154" s="12"/>
      <c r="AA154" s="12"/>
      <c r="AB154" s="364">
        <f>AB149*'DATA - Awards Matrices'!$B$16</f>
        <v>0</v>
      </c>
      <c r="AC154" s="12">
        <f>AC149*'DATA - Awards Matrices'!$C$16</f>
        <v>0</v>
      </c>
      <c r="AD154" s="12">
        <f>AD149*'DATA - Awards Matrices'!$D$16</f>
        <v>0</v>
      </c>
      <c r="AE154" s="12">
        <f>AE149*'DATA - Awards Matrices'!$E$16</f>
        <v>5250</v>
      </c>
      <c r="AF154" s="12">
        <f>AF149*'DATA - Awards Matrices'!$F$16</f>
        <v>0</v>
      </c>
      <c r="AG154" s="12">
        <f>AG149*'DATA - Awards Matrices'!$G$16</f>
        <v>0</v>
      </c>
      <c r="AH154" s="12">
        <f>AH149*'DATA - Awards Matrices'!$H$16</f>
        <v>0</v>
      </c>
      <c r="AI154" s="12">
        <f>AI149*'DATA - Awards Matrices'!$I$16</f>
        <v>0</v>
      </c>
      <c r="AJ154" s="12">
        <f>AJ149*'DATA - Awards Matrices'!$J$16</f>
        <v>0</v>
      </c>
      <c r="AK154" s="365">
        <f>AK149*'DATA - Awards Matrices'!$K$16</f>
        <v>0</v>
      </c>
      <c r="AL154" s="12"/>
      <c r="AM154" s="12"/>
      <c r="AN154" s="364">
        <f>AN149*'DATA - Awards Matrices'!$B$16</f>
        <v>0</v>
      </c>
      <c r="AO154" s="12">
        <f>AO149*'DATA - Awards Matrices'!$C$16</f>
        <v>200</v>
      </c>
      <c r="AP154" s="12">
        <f>AP149*'DATA - Awards Matrices'!$D$16</f>
        <v>0</v>
      </c>
      <c r="AQ154" s="12">
        <f>AQ149*'DATA - Awards Matrices'!$E$16</f>
        <v>4750</v>
      </c>
      <c r="AR154" s="12">
        <f>AR149*'DATA - Awards Matrices'!$F$16</f>
        <v>0</v>
      </c>
      <c r="AS154" s="12">
        <f>AS149*'DATA - Awards Matrices'!$G$16</f>
        <v>0</v>
      </c>
      <c r="AT154" s="12">
        <f>AT149*'DATA - Awards Matrices'!$H$16</f>
        <v>0</v>
      </c>
      <c r="AU154" s="12">
        <f>AU149*'DATA - Awards Matrices'!$I$16</f>
        <v>0</v>
      </c>
      <c r="AV154" s="12">
        <f>AV149*'DATA - Awards Matrices'!$J$16</f>
        <v>0</v>
      </c>
      <c r="AW154" s="365">
        <f>AW149*'DATA - Awards Matrices'!$K$16</f>
        <v>0</v>
      </c>
      <c r="AX154" s="536"/>
    </row>
    <row r="155" spans="1:78" ht="15.75" thickBot="1" x14ac:dyDescent="0.3">
      <c r="A155" s="1060"/>
      <c r="B155" s="487" t="s">
        <v>64</v>
      </c>
      <c r="C155" s="500" t="s">
        <v>93</v>
      </c>
      <c r="D155" s="364">
        <f>D150*'DATA - Awards Matrices'!$B$17</f>
        <v>0</v>
      </c>
      <c r="E155" s="12">
        <f>E150*'DATA - Awards Matrices'!$C$17</f>
        <v>0</v>
      </c>
      <c r="F155" s="12">
        <f>F150*'DATA - Awards Matrices'!$D$17</f>
        <v>0</v>
      </c>
      <c r="G155" s="12">
        <f>G150*'DATA - Awards Matrices'!$E$17</f>
        <v>0</v>
      </c>
      <c r="H155" s="12">
        <f>H150*'DATA - Awards Matrices'!$F$17</f>
        <v>0</v>
      </c>
      <c r="I155" s="12">
        <f>I150*'DATA - Awards Matrices'!$G$17</f>
        <v>0</v>
      </c>
      <c r="J155" s="12">
        <f>J150*'DATA - Awards Matrices'!$H$17</f>
        <v>0</v>
      </c>
      <c r="K155" s="12">
        <f>K150*'DATA - Awards Matrices'!$I$17</f>
        <v>0</v>
      </c>
      <c r="L155" s="12">
        <f>L150*'DATA - Awards Matrices'!$J$17</f>
        <v>0</v>
      </c>
      <c r="M155" s="365">
        <f>M150*'DATA - Awards Matrices'!$K$17</f>
        <v>0</v>
      </c>
      <c r="N155" s="12" t="s">
        <v>322</v>
      </c>
      <c r="O155" s="12"/>
      <c r="P155" s="364">
        <f>P150*'DATA - Awards Matrices'!$B$17</f>
        <v>0</v>
      </c>
      <c r="Q155" s="12">
        <f>Q150*'DATA - Awards Matrices'!$C$17</f>
        <v>0</v>
      </c>
      <c r="R155" s="12">
        <f>R150*'DATA - Awards Matrices'!$D$17</f>
        <v>0</v>
      </c>
      <c r="S155" s="12">
        <f>S150*'DATA - Awards Matrices'!$E$17</f>
        <v>0</v>
      </c>
      <c r="T155" s="12">
        <f>T150*'DATA - Awards Matrices'!$F$17</f>
        <v>0</v>
      </c>
      <c r="U155" s="12">
        <f>U150*'DATA - Awards Matrices'!$G$17</f>
        <v>0</v>
      </c>
      <c r="V155" s="12">
        <f>V150*'DATA - Awards Matrices'!$H$17</f>
        <v>0</v>
      </c>
      <c r="W155" s="12">
        <f>W150*'DATA - Awards Matrices'!$I$17</f>
        <v>0</v>
      </c>
      <c r="X155" s="12">
        <f>X150*'DATA - Awards Matrices'!$J$17</f>
        <v>0</v>
      </c>
      <c r="Y155" s="365">
        <f>Y150*'DATA - Awards Matrices'!$K$17</f>
        <v>0</v>
      </c>
      <c r="Z155" s="12" t="s">
        <v>322</v>
      </c>
      <c r="AA155" s="12"/>
      <c r="AB155" s="364">
        <f>AB150*'DATA - Awards Matrices'!$B$17</f>
        <v>0</v>
      </c>
      <c r="AC155" s="12">
        <f>AC150*'DATA - Awards Matrices'!$C$17</f>
        <v>0</v>
      </c>
      <c r="AD155" s="12">
        <f>AD150*'DATA - Awards Matrices'!$D$17</f>
        <v>0</v>
      </c>
      <c r="AE155" s="12">
        <f>AE150*'DATA - Awards Matrices'!$E$17</f>
        <v>0</v>
      </c>
      <c r="AF155" s="12">
        <f>AF150*'DATA - Awards Matrices'!$F$17</f>
        <v>0</v>
      </c>
      <c r="AG155" s="12">
        <f>AG150*'DATA - Awards Matrices'!$G$17</f>
        <v>0</v>
      </c>
      <c r="AH155" s="12">
        <f>AH150*'DATA - Awards Matrices'!$H$17</f>
        <v>0</v>
      </c>
      <c r="AI155" s="12">
        <f>AI150*'DATA - Awards Matrices'!$I$17</f>
        <v>0</v>
      </c>
      <c r="AJ155" s="12">
        <f>AJ150*'DATA - Awards Matrices'!$J$17</f>
        <v>0</v>
      </c>
      <c r="AK155" s="365">
        <f>AK150*'DATA - Awards Matrices'!$K$17</f>
        <v>0</v>
      </c>
      <c r="AL155" s="12" t="s">
        <v>322</v>
      </c>
      <c r="AM155" s="12"/>
      <c r="AN155" s="364">
        <f>AN150*'DATA - Awards Matrices'!$B$17</f>
        <v>0</v>
      </c>
      <c r="AO155" s="12">
        <f>AO150*'DATA - Awards Matrices'!$C$17</f>
        <v>0</v>
      </c>
      <c r="AP155" s="12">
        <f>AP150*'DATA - Awards Matrices'!$D$17</f>
        <v>0</v>
      </c>
      <c r="AQ155" s="12">
        <f>AQ150*'DATA - Awards Matrices'!$E$17</f>
        <v>0</v>
      </c>
      <c r="AR155" s="12">
        <f>AR150*'DATA - Awards Matrices'!$F$17</f>
        <v>0</v>
      </c>
      <c r="AS155" s="12">
        <f>AS150*'DATA - Awards Matrices'!$G$17</f>
        <v>0</v>
      </c>
      <c r="AT155" s="12">
        <f>AT150*'DATA - Awards Matrices'!$H$17</f>
        <v>0</v>
      </c>
      <c r="AU155" s="12">
        <f>AU150*'DATA - Awards Matrices'!$I$17</f>
        <v>0</v>
      </c>
      <c r="AV155" s="12">
        <f>AV150*'DATA - Awards Matrices'!$J$17</f>
        <v>0</v>
      </c>
      <c r="AW155" s="365">
        <f>AW150*'DATA - Awards Matrices'!$K$17</f>
        <v>0</v>
      </c>
      <c r="AX155" s="12" t="s">
        <v>322</v>
      </c>
    </row>
    <row r="156" spans="1:78" ht="30.75" thickBot="1" x14ac:dyDescent="0.3">
      <c r="A156" s="540" t="s">
        <v>304</v>
      </c>
      <c r="B156" s="487" t="str">
        <f>B150</f>
        <v>UNM-LA</v>
      </c>
      <c r="C156" s="488"/>
      <c r="D156" s="368">
        <f t="shared" ref="D156:M156" si="116">SUM(D153:D155)</f>
        <v>0</v>
      </c>
      <c r="E156" s="369">
        <f t="shared" si="116"/>
        <v>0</v>
      </c>
      <c r="F156" s="369">
        <f t="shared" si="116"/>
        <v>0</v>
      </c>
      <c r="G156" s="369">
        <f t="shared" si="116"/>
        <v>16750</v>
      </c>
      <c r="H156" s="369">
        <f t="shared" si="116"/>
        <v>0</v>
      </c>
      <c r="I156" s="369">
        <f t="shared" si="116"/>
        <v>0</v>
      </c>
      <c r="J156" s="369">
        <f t="shared" si="116"/>
        <v>0</v>
      </c>
      <c r="K156" s="369">
        <f t="shared" si="116"/>
        <v>0</v>
      </c>
      <c r="L156" s="369">
        <f t="shared" si="116"/>
        <v>0</v>
      </c>
      <c r="M156" s="370">
        <f t="shared" si="116"/>
        <v>0</v>
      </c>
      <c r="N156" s="489">
        <f>SUM(D156:M156)/'DATA - Awards Matrices'!$L$17</f>
        <v>4.023508499411486</v>
      </c>
      <c r="O156" s="489"/>
      <c r="P156" s="368">
        <f t="shared" ref="P156:Y156" si="117">SUM(P153:P155)</f>
        <v>0</v>
      </c>
      <c r="Q156" s="369">
        <f t="shared" si="117"/>
        <v>0</v>
      </c>
      <c r="R156" s="369">
        <f t="shared" si="117"/>
        <v>0</v>
      </c>
      <c r="S156" s="369">
        <f t="shared" si="117"/>
        <v>9000</v>
      </c>
      <c r="T156" s="369">
        <f t="shared" si="117"/>
        <v>0</v>
      </c>
      <c r="U156" s="369">
        <f t="shared" si="117"/>
        <v>0</v>
      </c>
      <c r="V156" s="369">
        <f t="shared" si="117"/>
        <v>0</v>
      </c>
      <c r="W156" s="369">
        <f t="shared" si="117"/>
        <v>0</v>
      </c>
      <c r="X156" s="369">
        <f t="shared" si="117"/>
        <v>0</v>
      </c>
      <c r="Y156" s="370">
        <f t="shared" si="117"/>
        <v>0</v>
      </c>
      <c r="Z156" s="489">
        <f>SUM(P156:Y156)/'DATA - Awards Matrices'!$L$17</f>
        <v>2.1618851638628884</v>
      </c>
      <c r="AA156" s="489"/>
      <c r="AB156" s="368">
        <f t="shared" ref="AB156:AK156" si="118">SUM(AB153:AB155)</f>
        <v>0</v>
      </c>
      <c r="AC156" s="369">
        <f t="shared" si="118"/>
        <v>0</v>
      </c>
      <c r="AD156" s="369">
        <f t="shared" si="118"/>
        <v>0</v>
      </c>
      <c r="AE156" s="369">
        <f t="shared" si="118"/>
        <v>14000</v>
      </c>
      <c r="AF156" s="369">
        <f t="shared" si="118"/>
        <v>0</v>
      </c>
      <c r="AG156" s="369">
        <f t="shared" si="118"/>
        <v>0</v>
      </c>
      <c r="AH156" s="369">
        <f t="shared" si="118"/>
        <v>0</v>
      </c>
      <c r="AI156" s="369">
        <f t="shared" si="118"/>
        <v>0</v>
      </c>
      <c r="AJ156" s="369">
        <f t="shared" si="118"/>
        <v>0</v>
      </c>
      <c r="AK156" s="370">
        <f t="shared" si="118"/>
        <v>0</v>
      </c>
      <c r="AL156" s="489">
        <f>SUM(AB156:AK156)/'DATA - Awards Matrices'!$L$17</f>
        <v>3.3629324771200482</v>
      </c>
      <c r="AM156" s="489"/>
      <c r="AN156" s="368">
        <f t="shared" ref="AN156:AW156" si="119">SUM(AN153:AN155)</f>
        <v>0</v>
      </c>
      <c r="AO156" s="369">
        <f t="shared" si="119"/>
        <v>200</v>
      </c>
      <c r="AP156" s="369">
        <f t="shared" si="119"/>
        <v>0</v>
      </c>
      <c r="AQ156" s="369">
        <f t="shared" si="119"/>
        <v>13500</v>
      </c>
      <c r="AR156" s="369">
        <f t="shared" si="119"/>
        <v>0</v>
      </c>
      <c r="AS156" s="369">
        <f t="shared" si="119"/>
        <v>0</v>
      </c>
      <c r="AT156" s="369">
        <f t="shared" si="119"/>
        <v>0</v>
      </c>
      <c r="AU156" s="369">
        <f t="shared" si="119"/>
        <v>0</v>
      </c>
      <c r="AV156" s="369">
        <f t="shared" si="119"/>
        <v>0</v>
      </c>
      <c r="AW156" s="370">
        <f t="shared" si="119"/>
        <v>0</v>
      </c>
      <c r="AX156" s="537">
        <f>SUM(AN156:AW156)/'DATA - Awards Matrices'!$L$17</f>
        <v>3.2908696383246188</v>
      </c>
    </row>
    <row r="157" spans="1:78" ht="54" customHeight="1" thickBot="1" x14ac:dyDescent="0.3">
      <c r="A157" s="502"/>
      <c r="B157" s="503"/>
      <c r="C157" s="504"/>
      <c r="D157" s="505"/>
      <c r="E157" s="506"/>
      <c r="F157" s="506"/>
      <c r="G157" s="506"/>
      <c r="H157" s="506"/>
      <c r="I157" s="506"/>
      <c r="J157" s="506"/>
      <c r="K157" s="506"/>
      <c r="L157" s="506"/>
      <c r="M157" s="507"/>
      <c r="N157" s="508"/>
      <c r="O157" s="508"/>
      <c r="P157" s="505"/>
      <c r="Q157" s="506"/>
      <c r="R157" s="506"/>
      <c r="S157" s="506"/>
      <c r="T157" s="506"/>
      <c r="U157" s="506"/>
      <c r="V157" s="506"/>
      <c r="W157" s="506"/>
      <c r="X157" s="506"/>
      <c r="Y157" s="507"/>
      <c r="Z157" s="508"/>
      <c r="AA157" s="508"/>
      <c r="AB157" s="505"/>
      <c r="AC157" s="506"/>
      <c r="AD157" s="506"/>
      <c r="AE157" s="506"/>
      <c r="AF157" s="506"/>
      <c r="AG157" s="506"/>
      <c r="AH157" s="506"/>
      <c r="AI157" s="506"/>
      <c r="AJ157" s="506"/>
      <c r="AK157" s="507"/>
      <c r="AL157" s="508"/>
      <c r="AM157" s="508"/>
      <c r="AN157" s="505"/>
      <c r="AO157" s="506"/>
      <c r="AP157" s="506"/>
      <c r="AQ157" s="506"/>
      <c r="AR157" s="506"/>
      <c r="AS157" s="506"/>
      <c r="AT157" s="506"/>
      <c r="AU157" s="506"/>
      <c r="AV157" s="506"/>
      <c r="AW157" s="507"/>
      <c r="AX157" s="538"/>
    </row>
    <row r="158" spans="1:78" ht="15" customHeight="1" x14ac:dyDescent="0.25">
      <c r="A158" s="1058" t="s">
        <v>302</v>
      </c>
      <c r="B158" s="304" t="str">
        <f>'RAW DATA-Awards'!B52</f>
        <v>UNM-TA</v>
      </c>
      <c r="C158" s="498" t="str">
        <f>'RAW DATA-Awards'!C52</f>
        <v>1</v>
      </c>
      <c r="D158" s="481">
        <f>'RAW DATA-Awards'!D52</f>
        <v>0</v>
      </c>
      <c r="E158" s="482">
        <f>'RAW DATA-Awards'!E52</f>
        <v>10</v>
      </c>
      <c r="F158" s="482">
        <f>'RAW DATA-Awards'!F52</f>
        <v>0</v>
      </c>
      <c r="G158" s="482">
        <f>'RAW DATA-Awards'!G52</f>
        <v>33</v>
      </c>
      <c r="H158" s="482">
        <f>'RAW DATA-Awards'!H52</f>
        <v>0</v>
      </c>
      <c r="I158" s="482">
        <f>'RAW DATA-Awards'!I52</f>
        <v>0</v>
      </c>
      <c r="J158" s="482">
        <f>'RAW DATA-Awards'!J52</f>
        <v>0</v>
      </c>
      <c r="K158" s="482">
        <f>'RAW DATA-Awards'!K52</f>
        <v>0</v>
      </c>
      <c r="L158" s="482">
        <f>'RAW DATA-Awards'!L52</f>
        <v>0</v>
      </c>
      <c r="M158" s="483">
        <f>'RAW DATA-Awards'!M52</f>
        <v>0</v>
      </c>
      <c r="N158" s="482"/>
      <c r="O158" s="482"/>
      <c r="P158" s="481">
        <f>'RAW DATA-Awards'!N52</f>
        <v>0</v>
      </c>
      <c r="Q158" s="482">
        <f>'RAW DATA-Awards'!O52</f>
        <v>6</v>
      </c>
      <c r="R158" s="482">
        <f>'RAW DATA-Awards'!P52</f>
        <v>0</v>
      </c>
      <c r="S158" s="482">
        <f>'RAW DATA-Awards'!Q52</f>
        <v>53</v>
      </c>
      <c r="T158" s="482">
        <f>'RAW DATA-Awards'!R52</f>
        <v>0</v>
      </c>
      <c r="U158" s="482">
        <f>'RAW DATA-Awards'!S52</f>
        <v>0</v>
      </c>
      <c r="V158" s="482">
        <f>'RAW DATA-Awards'!T52</f>
        <v>0</v>
      </c>
      <c r="W158" s="482">
        <f>'RAW DATA-Awards'!U52</f>
        <v>0</v>
      </c>
      <c r="X158" s="482">
        <f>'RAW DATA-Awards'!V52</f>
        <v>0</v>
      </c>
      <c r="Y158" s="483">
        <f>'RAW DATA-Awards'!W52</f>
        <v>0</v>
      </c>
      <c r="Z158" s="482"/>
      <c r="AA158" s="482"/>
      <c r="AB158" s="481">
        <f>'RAW DATA-Awards'!X52</f>
        <v>0</v>
      </c>
      <c r="AC158" s="482">
        <f>'RAW DATA-Awards'!Y52</f>
        <v>14</v>
      </c>
      <c r="AD158" s="482">
        <f>'RAW DATA-Awards'!Z52</f>
        <v>0</v>
      </c>
      <c r="AE158" s="482">
        <f>'RAW DATA-Awards'!AA52</f>
        <v>64</v>
      </c>
      <c r="AF158" s="482">
        <f>'RAW DATA-Awards'!AB52</f>
        <v>0</v>
      </c>
      <c r="AG158" s="482">
        <f>'RAW DATA-Awards'!AC52</f>
        <v>0</v>
      </c>
      <c r="AH158" s="482">
        <f>'RAW DATA-Awards'!AD52</f>
        <v>0</v>
      </c>
      <c r="AI158" s="482">
        <f>'RAW DATA-Awards'!AE52</f>
        <v>0</v>
      </c>
      <c r="AJ158" s="482">
        <f>'RAW DATA-Awards'!AF52</f>
        <v>0</v>
      </c>
      <c r="AK158" s="483">
        <f>'RAW DATA-Awards'!AG52</f>
        <v>0</v>
      </c>
      <c r="AL158" s="482"/>
      <c r="AM158" s="482"/>
      <c r="AN158" s="481">
        <f>'RAW DATA-Awards'!AH52</f>
        <v>0</v>
      </c>
      <c r="AO158" s="482">
        <f>'RAW DATA-Awards'!AI52</f>
        <v>10</v>
      </c>
      <c r="AP158" s="482">
        <f>'RAW DATA-Awards'!AJ52</f>
        <v>0</v>
      </c>
      <c r="AQ158" s="482">
        <f>'RAW DATA-Awards'!AK52</f>
        <v>88</v>
      </c>
      <c r="AR158" s="482">
        <f>'RAW DATA-Awards'!AL52</f>
        <v>0</v>
      </c>
      <c r="AS158" s="482">
        <f>'RAW DATA-Awards'!AM52</f>
        <v>0</v>
      </c>
      <c r="AT158" s="482">
        <f>'RAW DATA-Awards'!AN52</f>
        <v>0</v>
      </c>
      <c r="AU158" s="482">
        <f>'RAW DATA-Awards'!AO52</f>
        <v>0</v>
      </c>
      <c r="AV158" s="482">
        <f>'RAW DATA-Awards'!AP52</f>
        <v>0</v>
      </c>
      <c r="AW158" s="483">
        <f>'RAW DATA-Awards'!AQ52</f>
        <v>0</v>
      </c>
      <c r="AX158" s="535"/>
    </row>
    <row r="159" spans="1:78" x14ac:dyDescent="0.25">
      <c r="A159" s="1059"/>
      <c r="B159" s="484" t="str">
        <f>'RAW DATA-Awards'!B53</f>
        <v>UNM-TA</v>
      </c>
      <c r="C159" s="499" t="str">
        <f>'RAW DATA-Awards'!C53</f>
        <v>2</v>
      </c>
      <c r="D159" s="364">
        <f>'RAW DATA-Awards'!D53</f>
        <v>0</v>
      </c>
      <c r="E159" s="12">
        <f>'RAW DATA-Awards'!E53</f>
        <v>14</v>
      </c>
      <c r="F159" s="12">
        <f>'RAW DATA-Awards'!F53</f>
        <v>0</v>
      </c>
      <c r="G159" s="12">
        <f>'RAW DATA-Awards'!G53</f>
        <v>0</v>
      </c>
      <c r="H159" s="12">
        <f>'RAW DATA-Awards'!H53</f>
        <v>0</v>
      </c>
      <c r="I159" s="12">
        <f>'RAW DATA-Awards'!I53</f>
        <v>0</v>
      </c>
      <c r="J159" s="12">
        <f>'RAW DATA-Awards'!J53</f>
        <v>0</v>
      </c>
      <c r="K159" s="12">
        <f>'RAW DATA-Awards'!K53</f>
        <v>0</v>
      </c>
      <c r="L159" s="12">
        <f>'RAW DATA-Awards'!L53</f>
        <v>0</v>
      </c>
      <c r="M159" s="365">
        <f>'RAW DATA-Awards'!M53</f>
        <v>0</v>
      </c>
      <c r="N159" s="12"/>
      <c r="O159" s="12"/>
      <c r="P159" s="364">
        <f>'RAW DATA-Awards'!N53</f>
        <v>0</v>
      </c>
      <c r="Q159" s="12">
        <f>'RAW DATA-Awards'!O53</f>
        <v>11</v>
      </c>
      <c r="R159" s="12">
        <f>'RAW DATA-Awards'!P53</f>
        <v>0</v>
      </c>
      <c r="S159" s="12">
        <f>'RAW DATA-Awards'!Q53</f>
        <v>1</v>
      </c>
      <c r="T159" s="12">
        <f>'RAW DATA-Awards'!R53</f>
        <v>0</v>
      </c>
      <c r="U159" s="12">
        <f>'RAW DATA-Awards'!S53</f>
        <v>0</v>
      </c>
      <c r="V159" s="12">
        <f>'RAW DATA-Awards'!T53</f>
        <v>0</v>
      </c>
      <c r="W159" s="12">
        <f>'RAW DATA-Awards'!U53</f>
        <v>0</v>
      </c>
      <c r="X159" s="12">
        <f>'RAW DATA-Awards'!V53</f>
        <v>0</v>
      </c>
      <c r="Y159" s="365">
        <f>'RAW DATA-Awards'!W53</f>
        <v>0</v>
      </c>
      <c r="Z159" s="12"/>
      <c r="AA159" s="12"/>
      <c r="AB159" s="364">
        <f>'RAW DATA-Awards'!X53</f>
        <v>0</v>
      </c>
      <c r="AC159" s="12">
        <f>'RAW DATA-Awards'!Y53</f>
        <v>22</v>
      </c>
      <c r="AD159" s="12">
        <f>'RAW DATA-Awards'!Z53</f>
        <v>0</v>
      </c>
      <c r="AE159" s="12">
        <f>'RAW DATA-Awards'!AA53</f>
        <v>2</v>
      </c>
      <c r="AF159" s="12">
        <f>'RAW DATA-Awards'!AB53</f>
        <v>0</v>
      </c>
      <c r="AG159" s="12">
        <f>'RAW DATA-Awards'!AC53</f>
        <v>0</v>
      </c>
      <c r="AH159" s="12">
        <f>'RAW DATA-Awards'!AD53</f>
        <v>0</v>
      </c>
      <c r="AI159" s="12">
        <f>'RAW DATA-Awards'!AE53</f>
        <v>0</v>
      </c>
      <c r="AJ159" s="12">
        <f>'RAW DATA-Awards'!AF53</f>
        <v>0</v>
      </c>
      <c r="AK159" s="365">
        <f>'RAW DATA-Awards'!AG53</f>
        <v>0</v>
      </c>
      <c r="AL159" s="12"/>
      <c r="AM159" s="12"/>
      <c r="AN159" s="364">
        <f>'RAW DATA-Awards'!AH53</f>
        <v>0</v>
      </c>
      <c r="AO159" s="12">
        <f>'RAW DATA-Awards'!AI53</f>
        <v>22</v>
      </c>
      <c r="AP159" s="12">
        <f>'RAW DATA-Awards'!AJ53</f>
        <v>0</v>
      </c>
      <c r="AQ159" s="12">
        <f>'RAW DATA-Awards'!AK53</f>
        <v>0</v>
      </c>
      <c r="AR159" s="12">
        <f>'RAW DATA-Awards'!AL53</f>
        <v>0</v>
      </c>
      <c r="AS159" s="12">
        <f>'RAW DATA-Awards'!AM53</f>
        <v>0</v>
      </c>
      <c r="AT159" s="12">
        <f>'RAW DATA-Awards'!AN53</f>
        <v>0</v>
      </c>
      <c r="AU159" s="12">
        <f>'RAW DATA-Awards'!AO53</f>
        <v>0</v>
      </c>
      <c r="AV159" s="12">
        <f>'RAW DATA-Awards'!AP53</f>
        <v>0</v>
      </c>
      <c r="AW159" s="365">
        <f>'RAW DATA-Awards'!AQ53</f>
        <v>0</v>
      </c>
      <c r="AX159" s="536"/>
      <c r="BD159" s="510"/>
      <c r="BE159" s="510"/>
      <c r="BF159" s="510"/>
      <c r="BG159" s="510"/>
      <c r="BH159" s="510"/>
      <c r="BI159" s="510"/>
      <c r="BJ159" s="510"/>
      <c r="BK159" s="510"/>
      <c r="BL159" s="510"/>
      <c r="BM159" s="510"/>
      <c r="BN159" s="510"/>
      <c r="BO159" s="510"/>
      <c r="BP159" s="510"/>
      <c r="BQ159" s="510"/>
      <c r="BR159" s="510"/>
      <c r="BS159" s="510"/>
      <c r="BT159" s="510"/>
      <c r="BU159" s="510"/>
      <c r="BV159" s="510"/>
      <c r="BW159" s="510"/>
      <c r="BX159" s="510"/>
      <c r="BY159" s="510"/>
      <c r="BZ159" s="510"/>
    </row>
    <row r="160" spans="1:78" ht="15.75" thickBot="1" x14ac:dyDescent="0.3">
      <c r="A160" s="1060"/>
      <c r="B160" s="487" t="str">
        <f>'RAW DATA-Awards'!B54</f>
        <v>UNM-TA</v>
      </c>
      <c r="C160" s="500" t="str">
        <f>'RAW DATA-Awards'!C54</f>
        <v>3</v>
      </c>
      <c r="D160" s="364">
        <f>'RAW DATA-Awards'!D54</f>
        <v>10</v>
      </c>
      <c r="E160" s="12">
        <f>'RAW DATA-Awards'!E54</f>
        <v>8</v>
      </c>
      <c r="F160" s="12">
        <f>'RAW DATA-Awards'!F54</f>
        <v>0</v>
      </c>
      <c r="G160" s="12">
        <f>'RAW DATA-Awards'!G54</f>
        <v>0</v>
      </c>
      <c r="H160" s="12">
        <f>'RAW DATA-Awards'!H54</f>
        <v>0</v>
      </c>
      <c r="I160" s="12">
        <f>'RAW DATA-Awards'!I54</f>
        <v>0</v>
      </c>
      <c r="J160" s="12">
        <f>'RAW DATA-Awards'!J54</f>
        <v>0</v>
      </c>
      <c r="K160" s="12">
        <f>'RAW DATA-Awards'!K54</f>
        <v>0</v>
      </c>
      <c r="L160" s="12">
        <f>'RAW DATA-Awards'!L54</f>
        <v>0</v>
      </c>
      <c r="M160" s="365">
        <f>'RAW DATA-Awards'!M54</f>
        <v>0</v>
      </c>
      <c r="N160" s="12" t="s">
        <v>321</v>
      </c>
      <c r="O160" s="12"/>
      <c r="P160" s="364">
        <f>'RAW DATA-Awards'!N54</f>
        <v>8</v>
      </c>
      <c r="Q160" s="12">
        <f>'RAW DATA-Awards'!O54</f>
        <v>7</v>
      </c>
      <c r="R160" s="12">
        <f>'RAW DATA-Awards'!P54</f>
        <v>0</v>
      </c>
      <c r="S160" s="12">
        <f>'RAW DATA-Awards'!Q54</f>
        <v>9</v>
      </c>
      <c r="T160" s="12">
        <f>'RAW DATA-Awards'!R54</f>
        <v>0</v>
      </c>
      <c r="U160" s="12">
        <f>'RAW DATA-Awards'!S54</f>
        <v>0</v>
      </c>
      <c r="V160" s="12">
        <f>'RAW DATA-Awards'!T54</f>
        <v>0</v>
      </c>
      <c r="W160" s="12">
        <f>'RAW DATA-Awards'!U54</f>
        <v>0</v>
      </c>
      <c r="X160" s="12">
        <f>'RAW DATA-Awards'!V54</f>
        <v>0</v>
      </c>
      <c r="Y160" s="365">
        <f>'RAW DATA-Awards'!W54</f>
        <v>0</v>
      </c>
      <c r="Z160" s="12" t="s">
        <v>321</v>
      </c>
      <c r="AA160" s="12"/>
      <c r="AB160" s="364">
        <f>'RAW DATA-Awards'!X54</f>
        <v>12</v>
      </c>
      <c r="AC160" s="12">
        <f>'RAW DATA-Awards'!Y54</f>
        <v>7</v>
      </c>
      <c r="AD160" s="12">
        <f>'RAW DATA-Awards'!Z54</f>
        <v>0</v>
      </c>
      <c r="AE160" s="12">
        <f>'RAW DATA-Awards'!AA54</f>
        <v>0</v>
      </c>
      <c r="AF160" s="12">
        <f>'RAW DATA-Awards'!AB54</f>
        <v>0</v>
      </c>
      <c r="AG160" s="12">
        <f>'RAW DATA-Awards'!AC54</f>
        <v>0</v>
      </c>
      <c r="AH160" s="12">
        <f>'RAW DATA-Awards'!AD54</f>
        <v>0</v>
      </c>
      <c r="AI160" s="12">
        <f>'RAW DATA-Awards'!AE54</f>
        <v>0</v>
      </c>
      <c r="AJ160" s="12">
        <f>'RAW DATA-Awards'!AF54</f>
        <v>0</v>
      </c>
      <c r="AK160" s="365">
        <f>'RAW DATA-Awards'!AG54</f>
        <v>0</v>
      </c>
      <c r="AL160" s="12" t="s">
        <v>321</v>
      </c>
      <c r="AM160" s="12"/>
      <c r="AN160" s="364">
        <f>'RAW DATA-Awards'!AH54</f>
        <v>5</v>
      </c>
      <c r="AO160" s="12">
        <f>'RAW DATA-Awards'!AI54</f>
        <v>13</v>
      </c>
      <c r="AP160" s="12">
        <f>'RAW DATA-Awards'!AJ54</f>
        <v>0</v>
      </c>
      <c r="AQ160" s="12">
        <f>'RAW DATA-Awards'!AK54</f>
        <v>6</v>
      </c>
      <c r="AR160" s="12">
        <f>'RAW DATA-Awards'!AL54</f>
        <v>0</v>
      </c>
      <c r="AS160" s="12">
        <f>'RAW DATA-Awards'!AM54</f>
        <v>0</v>
      </c>
      <c r="AT160" s="12">
        <f>'RAW DATA-Awards'!AN54</f>
        <v>0</v>
      </c>
      <c r="AU160" s="12">
        <f>'RAW DATA-Awards'!AO54</f>
        <v>0</v>
      </c>
      <c r="AV160" s="12">
        <f>'RAW DATA-Awards'!AP54</f>
        <v>0</v>
      </c>
      <c r="AW160" s="365">
        <f>'RAW DATA-Awards'!AQ54</f>
        <v>0</v>
      </c>
      <c r="AX160" s="536" t="s">
        <v>321</v>
      </c>
      <c r="BD160" s="510"/>
      <c r="BE160" s="510"/>
      <c r="BF160" s="510"/>
      <c r="BG160" s="510"/>
      <c r="BH160" s="510"/>
      <c r="BI160" s="510"/>
      <c r="BJ160" s="510"/>
      <c r="BK160" s="510"/>
      <c r="BL160" s="510"/>
      <c r="BM160" s="510"/>
      <c r="BN160" s="510"/>
      <c r="BO160" s="510"/>
      <c r="BP160" s="510"/>
      <c r="BQ160" s="510"/>
      <c r="BR160" s="510"/>
      <c r="BS160" s="510"/>
      <c r="BT160" s="510"/>
      <c r="BU160" s="510"/>
      <c r="BV160" s="510"/>
      <c r="BW160" s="510"/>
      <c r="BX160" s="510"/>
      <c r="BY160" s="510"/>
      <c r="BZ160" s="510"/>
    </row>
    <row r="161" spans="1:78" x14ac:dyDescent="0.25">
      <c r="A161" s="486"/>
      <c r="B161" s="484"/>
      <c r="C161" s="485"/>
      <c r="D161" s="366">
        <f t="shared" ref="D161:M161" si="120">SUM(D158:D160)</f>
        <v>10</v>
      </c>
      <c r="E161" s="11">
        <f t="shared" si="120"/>
        <v>32</v>
      </c>
      <c r="F161" s="11">
        <f t="shared" si="120"/>
        <v>0</v>
      </c>
      <c r="G161" s="11">
        <f t="shared" si="120"/>
        <v>33</v>
      </c>
      <c r="H161" s="11">
        <f t="shared" si="120"/>
        <v>0</v>
      </c>
      <c r="I161" s="11">
        <f t="shared" si="120"/>
        <v>0</v>
      </c>
      <c r="J161" s="11">
        <f t="shared" si="120"/>
        <v>0</v>
      </c>
      <c r="K161" s="11">
        <f t="shared" si="120"/>
        <v>0</v>
      </c>
      <c r="L161" s="11">
        <f t="shared" si="120"/>
        <v>0</v>
      </c>
      <c r="M161" s="367">
        <f t="shared" si="120"/>
        <v>0</v>
      </c>
      <c r="N161" s="12">
        <f>SUM(D161:M161)</f>
        <v>75</v>
      </c>
      <c r="O161" s="12"/>
      <c r="P161" s="366">
        <f t="shared" ref="P161:Y161" si="121">SUM(P158:P160)</f>
        <v>8</v>
      </c>
      <c r="Q161" s="11">
        <f t="shared" si="121"/>
        <v>24</v>
      </c>
      <c r="R161" s="11">
        <f t="shared" si="121"/>
        <v>0</v>
      </c>
      <c r="S161" s="11">
        <f t="shared" si="121"/>
        <v>63</v>
      </c>
      <c r="T161" s="11">
        <f t="shared" si="121"/>
        <v>0</v>
      </c>
      <c r="U161" s="11">
        <f t="shared" si="121"/>
        <v>0</v>
      </c>
      <c r="V161" s="11">
        <f t="shared" si="121"/>
        <v>0</v>
      </c>
      <c r="W161" s="11">
        <f t="shared" si="121"/>
        <v>0</v>
      </c>
      <c r="X161" s="11">
        <f t="shared" si="121"/>
        <v>0</v>
      </c>
      <c r="Y161" s="367">
        <f t="shared" si="121"/>
        <v>0</v>
      </c>
      <c r="Z161" s="12">
        <f>SUM(P161:Y161)</f>
        <v>95</v>
      </c>
      <c r="AA161" s="12"/>
      <c r="AB161" s="366">
        <f t="shared" ref="AB161:AK161" si="122">SUM(AB158:AB160)</f>
        <v>12</v>
      </c>
      <c r="AC161" s="11">
        <f t="shared" si="122"/>
        <v>43</v>
      </c>
      <c r="AD161" s="11">
        <f t="shared" si="122"/>
        <v>0</v>
      </c>
      <c r="AE161" s="11">
        <f t="shared" si="122"/>
        <v>66</v>
      </c>
      <c r="AF161" s="11">
        <f t="shared" si="122"/>
        <v>0</v>
      </c>
      <c r="AG161" s="11">
        <f t="shared" si="122"/>
        <v>0</v>
      </c>
      <c r="AH161" s="11">
        <f t="shared" si="122"/>
        <v>0</v>
      </c>
      <c r="AI161" s="11">
        <f t="shared" si="122"/>
        <v>0</v>
      </c>
      <c r="AJ161" s="11">
        <f t="shared" si="122"/>
        <v>0</v>
      </c>
      <c r="AK161" s="367">
        <f t="shared" si="122"/>
        <v>0</v>
      </c>
      <c r="AL161" s="12">
        <f>SUM(AB161:AK161)</f>
        <v>121</v>
      </c>
      <c r="AM161" s="12"/>
      <c r="AN161" s="366">
        <f t="shared" ref="AN161:AW161" si="123">SUM(AN158:AN160)</f>
        <v>5</v>
      </c>
      <c r="AO161" s="11">
        <f t="shared" si="123"/>
        <v>45</v>
      </c>
      <c r="AP161" s="11">
        <f t="shared" si="123"/>
        <v>0</v>
      </c>
      <c r="AQ161" s="11">
        <f t="shared" si="123"/>
        <v>94</v>
      </c>
      <c r="AR161" s="11">
        <f t="shared" si="123"/>
        <v>0</v>
      </c>
      <c r="AS161" s="11">
        <f t="shared" si="123"/>
        <v>0</v>
      </c>
      <c r="AT161" s="11">
        <f t="shared" si="123"/>
        <v>0</v>
      </c>
      <c r="AU161" s="11">
        <f t="shared" si="123"/>
        <v>0</v>
      </c>
      <c r="AV161" s="11">
        <f t="shared" si="123"/>
        <v>0</v>
      </c>
      <c r="AW161" s="367">
        <f t="shared" si="123"/>
        <v>0</v>
      </c>
      <c r="AX161" s="536">
        <f>SUM(AN161:AW161)</f>
        <v>144</v>
      </c>
      <c r="BD161" s="510"/>
      <c r="BE161" s="510"/>
      <c r="BF161" s="510"/>
      <c r="BG161" s="510"/>
      <c r="BH161" s="510"/>
      <c r="BI161" s="510"/>
      <c r="BJ161" s="510"/>
      <c r="BK161" s="510"/>
      <c r="BL161" s="510"/>
      <c r="BM161" s="510"/>
      <c r="BN161" s="510"/>
      <c r="BO161" s="510"/>
      <c r="BP161" s="510"/>
      <c r="BQ161" s="510"/>
      <c r="BR161" s="510"/>
      <c r="BS161" s="510"/>
      <c r="BT161" s="510"/>
      <c r="BU161" s="510"/>
      <c r="BV161" s="510"/>
      <c r="BW161" s="510"/>
      <c r="BX161" s="510"/>
      <c r="BY161" s="510"/>
      <c r="BZ161" s="510"/>
    </row>
    <row r="162" spans="1:78" ht="15.75" thickBot="1" x14ac:dyDescent="0.3">
      <c r="A162" s="486"/>
      <c r="B162" s="484"/>
      <c r="C162" s="485"/>
      <c r="D162" s="364"/>
      <c r="E162" s="12"/>
      <c r="F162" s="12"/>
      <c r="G162" s="12"/>
      <c r="H162" s="12"/>
      <c r="I162" s="12"/>
      <c r="J162" s="12"/>
      <c r="K162" s="12"/>
      <c r="L162" s="12"/>
      <c r="M162" s="365"/>
      <c r="N162" s="12"/>
      <c r="O162" s="12"/>
      <c r="P162" s="364"/>
      <c r="Q162" s="12"/>
      <c r="R162" s="12"/>
      <c r="S162" s="12"/>
      <c r="T162" s="12"/>
      <c r="U162" s="12"/>
      <c r="V162" s="12"/>
      <c r="W162" s="12"/>
      <c r="X162" s="12"/>
      <c r="Y162" s="365"/>
      <c r="Z162" s="12"/>
      <c r="AA162" s="12"/>
      <c r="AB162" s="364"/>
      <c r="AC162" s="12"/>
      <c r="AD162" s="12"/>
      <c r="AE162" s="12"/>
      <c r="AF162" s="12"/>
      <c r="AG162" s="12"/>
      <c r="AH162" s="12"/>
      <c r="AI162" s="12"/>
      <c r="AJ162" s="12"/>
      <c r="AK162" s="365"/>
      <c r="AL162" s="12"/>
      <c r="AM162" s="12"/>
      <c r="AN162" s="364"/>
      <c r="AO162" s="12"/>
      <c r="AP162" s="12"/>
      <c r="AQ162" s="12"/>
      <c r="AR162" s="12"/>
      <c r="AS162" s="12"/>
      <c r="AT162" s="12"/>
      <c r="AU162" s="12"/>
      <c r="AV162" s="12"/>
      <c r="AW162" s="365"/>
      <c r="AX162" s="536"/>
      <c r="BD162" s="510"/>
      <c r="BE162" s="510"/>
      <c r="BF162" s="510"/>
      <c r="BG162" s="510"/>
      <c r="BH162" s="510"/>
      <c r="BI162" s="510"/>
      <c r="BJ162" s="510"/>
      <c r="BK162" s="510"/>
      <c r="BL162" s="510"/>
      <c r="BM162" s="510"/>
      <c r="BN162" s="510"/>
      <c r="BO162" s="510"/>
      <c r="BP162" s="510"/>
      <c r="BQ162" s="510"/>
      <c r="BR162" s="510"/>
      <c r="BS162" s="510"/>
      <c r="BT162" s="510"/>
      <c r="BU162" s="510"/>
      <c r="BV162" s="510"/>
      <c r="BW162" s="510"/>
      <c r="BX162" s="510"/>
      <c r="BY162" s="510"/>
      <c r="BZ162" s="510"/>
    </row>
    <row r="163" spans="1:78" x14ac:dyDescent="0.25">
      <c r="A163" s="1058" t="s">
        <v>303</v>
      </c>
      <c r="B163" s="304" t="s">
        <v>66</v>
      </c>
      <c r="C163" s="498" t="s">
        <v>95</v>
      </c>
      <c r="D163" s="364">
        <f>D158*'DATA - Awards Matrices'!$B$15</f>
        <v>0</v>
      </c>
      <c r="E163" s="12">
        <f>E158*'DATA - Awards Matrices'!$C$15</f>
        <v>2000</v>
      </c>
      <c r="F163" s="12">
        <f>F158*'DATA - Awards Matrices'!$D$15</f>
        <v>0</v>
      </c>
      <c r="G163" s="12">
        <f>G158*'DATA - Awards Matrices'!$E$15</f>
        <v>8250</v>
      </c>
      <c r="H163" s="12">
        <f>H158*'DATA - Awards Matrices'!$F$15</f>
        <v>0</v>
      </c>
      <c r="I163" s="12">
        <f>I158*'DATA - Awards Matrices'!$G$15</f>
        <v>0</v>
      </c>
      <c r="J163" s="12">
        <f>J158*'DATA - Awards Matrices'!$H$15</f>
        <v>0</v>
      </c>
      <c r="K163" s="12">
        <f>K158*'DATA - Awards Matrices'!$I$15</f>
        <v>0</v>
      </c>
      <c r="L163" s="12">
        <f>L158*'DATA - Awards Matrices'!$J$15</f>
        <v>0</v>
      </c>
      <c r="M163" s="365">
        <f>M158*'DATA - Awards Matrices'!$K$15</f>
        <v>0</v>
      </c>
      <c r="N163" s="12"/>
      <c r="O163" s="12"/>
      <c r="P163" s="364">
        <f>P158*'DATA - Awards Matrices'!$B$15</f>
        <v>0</v>
      </c>
      <c r="Q163" s="12">
        <f>Q158*'DATA - Awards Matrices'!$C$15</f>
        <v>1200</v>
      </c>
      <c r="R163" s="12">
        <f>R158*'DATA - Awards Matrices'!$D$15</f>
        <v>0</v>
      </c>
      <c r="S163" s="12">
        <f>S158*'DATA - Awards Matrices'!$E$15</f>
        <v>13250</v>
      </c>
      <c r="T163" s="12">
        <f>T158*'DATA - Awards Matrices'!$F$15</f>
        <v>0</v>
      </c>
      <c r="U163" s="12">
        <f>U158*'DATA - Awards Matrices'!$G$15</f>
        <v>0</v>
      </c>
      <c r="V163" s="12">
        <f>V158*'DATA - Awards Matrices'!$H$15</f>
        <v>0</v>
      </c>
      <c r="W163" s="12">
        <f>W158*'DATA - Awards Matrices'!$I$15</f>
        <v>0</v>
      </c>
      <c r="X163" s="12">
        <f>X158*'DATA - Awards Matrices'!$J$15</f>
        <v>0</v>
      </c>
      <c r="Y163" s="365">
        <f>Y158*'DATA - Awards Matrices'!$K$15</f>
        <v>0</v>
      </c>
      <c r="Z163" s="12"/>
      <c r="AA163" s="12"/>
      <c r="AB163" s="364">
        <f>AB158*'DATA - Awards Matrices'!$B$15</f>
        <v>0</v>
      </c>
      <c r="AC163" s="12">
        <f>AC158*'DATA - Awards Matrices'!$C$15</f>
        <v>2800</v>
      </c>
      <c r="AD163" s="12">
        <f>AD158*'DATA - Awards Matrices'!$D$15</f>
        <v>0</v>
      </c>
      <c r="AE163" s="12">
        <f>AE158*'DATA - Awards Matrices'!$E$15</f>
        <v>16000</v>
      </c>
      <c r="AF163" s="12">
        <f>AF158*'DATA - Awards Matrices'!$F$15</f>
        <v>0</v>
      </c>
      <c r="AG163" s="12">
        <f>AG158*'DATA - Awards Matrices'!$G$15</f>
        <v>0</v>
      </c>
      <c r="AH163" s="12">
        <f>AH158*'DATA - Awards Matrices'!$H$15</f>
        <v>0</v>
      </c>
      <c r="AI163" s="12">
        <f>AI158*'DATA - Awards Matrices'!$I$15</f>
        <v>0</v>
      </c>
      <c r="AJ163" s="12">
        <f>AJ158*'DATA - Awards Matrices'!$J$15</f>
        <v>0</v>
      </c>
      <c r="AK163" s="365">
        <f>AK158*'DATA - Awards Matrices'!$K$15</f>
        <v>0</v>
      </c>
      <c r="AL163" s="12"/>
      <c r="AM163" s="12"/>
      <c r="AN163" s="364">
        <f>AN158*'DATA - Awards Matrices'!$B$15</f>
        <v>0</v>
      </c>
      <c r="AO163" s="12">
        <f>AO158*'DATA - Awards Matrices'!$C$15</f>
        <v>2000</v>
      </c>
      <c r="AP163" s="12">
        <f>AP158*'DATA - Awards Matrices'!$D$15</f>
        <v>0</v>
      </c>
      <c r="AQ163" s="12">
        <f>AQ158*'DATA - Awards Matrices'!$E$15</f>
        <v>22000</v>
      </c>
      <c r="AR163" s="12">
        <f>AR158*'DATA - Awards Matrices'!$F$15</f>
        <v>0</v>
      </c>
      <c r="AS163" s="12">
        <f>AS158*'DATA - Awards Matrices'!$G$15</f>
        <v>0</v>
      </c>
      <c r="AT163" s="12">
        <f>AT158*'DATA - Awards Matrices'!$H$15</f>
        <v>0</v>
      </c>
      <c r="AU163" s="12">
        <f>AU158*'DATA - Awards Matrices'!$I$15</f>
        <v>0</v>
      </c>
      <c r="AV163" s="12">
        <f>AV158*'DATA - Awards Matrices'!$J$15</f>
        <v>0</v>
      </c>
      <c r="AW163" s="365">
        <f>AW158*'DATA - Awards Matrices'!$K$15</f>
        <v>0</v>
      </c>
      <c r="AX163" s="536"/>
      <c r="BD163" s="510"/>
      <c r="BE163" s="510"/>
      <c r="BF163" s="510"/>
      <c r="BG163" s="510"/>
      <c r="BH163" s="510"/>
      <c r="BI163" s="510"/>
      <c r="BJ163" s="510"/>
      <c r="BK163" s="510"/>
      <c r="BL163" s="510"/>
      <c r="BM163" s="510"/>
      <c r="BN163" s="510"/>
      <c r="BO163" s="510"/>
      <c r="BP163" s="510"/>
      <c r="BQ163" s="510"/>
      <c r="BR163" s="510"/>
      <c r="BS163" s="510"/>
      <c r="BT163" s="510"/>
      <c r="BU163" s="510"/>
      <c r="BV163" s="510"/>
      <c r="BW163" s="510"/>
      <c r="BX163" s="510"/>
      <c r="BY163" s="510"/>
      <c r="BZ163" s="510"/>
    </row>
    <row r="164" spans="1:78" x14ac:dyDescent="0.25">
      <c r="A164" s="1059"/>
      <c r="B164" s="484" t="s">
        <v>66</v>
      </c>
      <c r="C164" s="499" t="s">
        <v>94</v>
      </c>
      <c r="D164" s="364">
        <f>D159*'DATA - Awards Matrices'!$B$16</f>
        <v>0</v>
      </c>
      <c r="E164" s="12">
        <f>E159*'DATA - Awards Matrices'!$C$16</f>
        <v>2800</v>
      </c>
      <c r="F164" s="12">
        <f>F159*'DATA - Awards Matrices'!$D$16</f>
        <v>0</v>
      </c>
      <c r="G164" s="12">
        <f>G159*'DATA - Awards Matrices'!$E$16</f>
        <v>0</v>
      </c>
      <c r="H164" s="12">
        <f>H159*'DATA - Awards Matrices'!$F$16</f>
        <v>0</v>
      </c>
      <c r="I164" s="12">
        <f>I159*'DATA - Awards Matrices'!$G$16</f>
        <v>0</v>
      </c>
      <c r="J164" s="12">
        <f>J159*'DATA - Awards Matrices'!$H$16</f>
        <v>0</v>
      </c>
      <c r="K164" s="12">
        <f>K159*'DATA - Awards Matrices'!$I$16</f>
        <v>0</v>
      </c>
      <c r="L164" s="12">
        <f>L159*'DATA - Awards Matrices'!$J$16</f>
        <v>0</v>
      </c>
      <c r="M164" s="365">
        <f>M159*'DATA - Awards Matrices'!$K$16</f>
        <v>0</v>
      </c>
      <c r="N164" s="12"/>
      <c r="O164" s="12"/>
      <c r="P164" s="364">
        <f>P159*'DATA - Awards Matrices'!$B$16</f>
        <v>0</v>
      </c>
      <c r="Q164" s="12">
        <f>Q159*'DATA - Awards Matrices'!$C$16</f>
        <v>2200</v>
      </c>
      <c r="R164" s="12">
        <f>R159*'DATA - Awards Matrices'!$D$16</f>
        <v>0</v>
      </c>
      <c r="S164" s="12">
        <f>S159*'DATA - Awards Matrices'!$E$16</f>
        <v>250</v>
      </c>
      <c r="T164" s="12">
        <f>T159*'DATA - Awards Matrices'!$F$16</f>
        <v>0</v>
      </c>
      <c r="U164" s="12">
        <f>U159*'DATA - Awards Matrices'!$G$16</f>
        <v>0</v>
      </c>
      <c r="V164" s="12">
        <f>V159*'DATA - Awards Matrices'!$H$16</f>
        <v>0</v>
      </c>
      <c r="W164" s="12">
        <f>W159*'DATA - Awards Matrices'!$I$16</f>
        <v>0</v>
      </c>
      <c r="X164" s="12">
        <f>X159*'DATA - Awards Matrices'!$J$16</f>
        <v>0</v>
      </c>
      <c r="Y164" s="365">
        <f>Y159*'DATA - Awards Matrices'!$K$16</f>
        <v>0</v>
      </c>
      <c r="Z164" s="12"/>
      <c r="AA164" s="12"/>
      <c r="AB164" s="364">
        <f>AB159*'DATA - Awards Matrices'!$B$16</f>
        <v>0</v>
      </c>
      <c r="AC164" s="12">
        <f>AC159*'DATA - Awards Matrices'!$C$16</f>
        <v>4400</v>
      </c>
      <c r="AD164" s="12">
        <f>AD159*'DATA - Awards Matrices'!$D$16</f>
        <v>0</v>
      </c>
      <c r="AE164" s="12">
        <f>AE159*'DATA - Awards Matrices'!$E$16</f>
        <v>500</v>
      </c>
      <c r="AF164" s="12">
        <f>AF159*'DATA - Awards Matrices'!$F$16</f>
        <v>0</v>
      </c>
      <c r="AG164" s="12">
        <f>AG159*'DATA - Awards Matrices'!$G$16</f>
        <v>0</v>
      </c>
      <c r="AH164" s="12">
        <f>AH159*'DATA - Awards Matrices'!$H$16</f>
        <v>0</v>
      </c>
      <c r="AI164" s="12">
        <f>AI159*'DATA - Awards Matrices'!$I$16</f>
        <v>0</v>
      </c>
      <c r="AJ164" s="12">
        <f>AJ159*'DATA - Awards Matrices'!$J$16</f>
        <v>0</v>
      </c>
      <c r="AK164" s="365">
        <f>AK159*'DATA - Awards Matrices'!$K$16</f>
        <v>0</v>
      </c>
      <c r="AL164" s="12"/>
      <c r="AM164" s="12"/>
      <c r="AN164" s="364">
        <f>AN159*'DATA - Awards Matrices'!$B$16</f>
        <v>0</v>
      </c>
      <c r="AO164" s="12">
        <f>AO159*'DATA - Awards Matrices'!$C$16</f>
        <v>4400</v>
      </c>
      <c r="AP164" s="12">
        <f>AP159*'DATA - Awards Matrices'!$D$16</f>
        <v>0</v>
      </c>
      <c r="AQ164" s="12">
        <f>AQ159*'DATA - Awards Matrices'!$E$16</f>
        <v>0</v>
      </c>
      <c r="AR164" s="12">
        <f>AR159*'DATA - Awards Matrices'!$F$16</f>
        <v>0</v>
      </c>
      <c r="AS164" s="12">
        <f>AS159*'DATA - Awards Matrices'!$G$16</f>
        <v>0</v>
      </c>
      <c r="AT164" s="12">
        <f>AT159*'DATA - Awards Matrices'!$H$16</f>
        <v>0</v>
      </c>
      <c r="AU164" s="12">
        <f>AU159*'DATA - Awards Matrices'!$I$16</f>
        <v>0</v>
      </c>
      <c r="AV164" s="12">
        <f>AV159*'DATA - Awards Matrices'!$J$16</f>
        <v>0</v>
      </c>
      <c r="AW164" s="365">
        <f>AW159*'DATA - Awards Matrices'!$K$16</f>
        <v>0</v>
      </c>
      <c r="AX164" s="536"/>
      <c r="BD164" s="510"/>
      <c r="BE164" s="510"/>
      <c r="BF164" s="510"/>
      <c r="BG164" s="510"/>
      <c r="BH164" s="510"/>
      <c r="BI164" s="510"/>
      <c r="BJ164" s="510"/>
      <c r="BK164" s="510"/>
      <c r="BL164" s="510"/>
      <c r="BM164" s="510"/>
      <c r="BN164" s="510"/>
      <c r="BO164" s="510"/>
      <c r="BP164" s="510"/>
      <c r="BQ164" s="510"/>
      <c r="BR164" s="510"/>
      <c r="BS164" s="510"/>
      <c r="BT164" s="510"/>
      <c r="BU164" s="510"/>
      <c r="BV164" s="510"/>
      <c r="BW164" s="510"/>
      <c r="BX164" s="510"/>
      <c r="BY164" s="510"/>
      <c r="BZ164" s="510"/>
    </row>
    <row r="165" spans="1:78" ht="15.75" thickBot="1" x14ac:dyDescent="0.3">
      <c r="A165" s="1060"/>
      <c r="B165" s="487" t="s">
        <v>66</v>
      </c>
      <c r="C165" s="500" t="s">
        <v>93</v>
      </c>
      <c r="D165" s="364">
        <f>D160*'DATA - Awards Matrices'!$B$17</f>
        <v>1000</v>
      </c>
      <c r="E165" s="12">
        <f>E160*'DATA - Awards Matrices'!$C$17</f>
        <v>1600</v>
      </c>
      <c r="F165" s="12">
        <f>F160*'DATA - Awards Matrices'!$D$17</f>
        <v>0</v>
      </c>
      <c r="G165" s="12">
        <f>G160*'DATA - Awards Matrices'!$E$17</f>
        <v>0</v>
      </c>
      <c r="H165" s="12">
        <f>H160*'DATA - Awards Matrices'!$F$17</f>
        <v>0</v>
      </c>
      <c r="I165" s="12">
        <f>I160*'DATA - Awards Matrices'!$G$17</f>
        <v>0</v>
      </c>
      <c r="J165" s="12">
        <f>J160*'DATA - Awards Matrices'!$H$17</f>
        <v>0</v>
      </c>
      <c r="K165" s="12">
        <f>K160*'DATA - Awards Matrices'!$I$17</f>
        <v>0</v>
      </c>
      <c r="L165" s="12">
        <f>L160*'DATA - Awards Matrices'!$J$17</f>
        <v>0</v>
      </c>
      <c r="M165" s="365">
        <f>M160*'DATA - Awards Matrices'!$K$17</f>
        <v>0</v>
      </c>
      <c r="N165" s="12" t="s">
        <v>322</v>
      </c>
      <c r="O165" s="12"/>
      <c r="P165" s="364">
        <f>P160*'DATA - Awards Matrices'!$B$17</f>
        <v>800</v>
      </c>
      <c r="Q165" s="12">
        <f>Q160*'DATA - Awards Matrices'!$C$17</f>
        <v>1400</v>
      </c>
      <c r="R165" s="12">
        <f>R160*'DATA - Awards Matrices'!$D$17</f>
        <v>0</v>
      </c>
      <c r="S165" s="12">
        <f>S160*'DATA - Awards Matrices'!$E$17</f>
        <v>2250</v>
      </c>
      <c r="T165" s="12">
        <f>T160*'DATA - Awards Matrices'!$F$17</f>
        <v>0</v>
      </c>
      <c r="U165" s="12">
        <f>U160*'DATA - Awards Matrices'!$G$17</f>
        <v>0</v>
      </c>
      <c r="V165" s="12">
        <f>V160*'DATA - Awards Matrices'!$H$17</f>
        <v>0</v>
      </c>
      <c r="W165" s="12">
        <f>W160*'DATA - Awards Matrices'!$I$17</f>
        <v>0</v>
      </c>
      <c r="X165" s="12">
        <f>X160*'DATA - Awards Matrices'!$J$17</f>
        <v>0</v>
      </c>
      <c r="Y165" s="365">
        <f>Y160*'DATA - Awards Matrices'!$K$17</f>
        <v>0</v>
      </c>
      <c r="Z165" s="12" t="s">
        <v>322</v>
      </c>
      <c r="AA165" s="12"/>
      <c r="AB165" s="364">
        <f>AB160*'DATA - Awards Matrices'!$B$17</f>
        <v>1200</v>
      </c>
      <c r="AC165" s="12">
        <f>AC160*'DATA - Awards Matrices'!$C$17</f>
        <v>1400</v>
      </c>
      <c r="AD165" s="12">
        <f>AD160*'DATA - Awards Matrices'!$D$17</f>
        <v>0</v>
      </c>
      <c r="AE165" s="12">
        <f>AE160*'DATA - Awards Matrices'!$E$17</f>
        <v>0</v>
      </c>
      <c r="AF165" s="12">
        <f>AF160*'DATA - Awards Matrices'!$F$17</f>
        <v>0</v>
      </c>
      <c r="AG165" s="12">
        <f>AG160*'DATA - Awards Matrices'!$G$17</f>
        <v>0</v>
      </c>
      <c r="AH165" s="12">
        <f>AH160*'DATA - Awards Matrices'!$H$17</f>
        <v>0</v>
      </c>
      <c r="AI165" s="12">
        <f>AI160*'DATA - Awards Matrices'!$I$17</f>
        <v>0</v>
      </c>
      <c r="AJ165" s="12">
        <f>AJ160*'DATA - Awards Matrices'!$J$17</f>
        <v>0</v>
      </c>
      <c r="AK165" s="365">
        <f>AK160*'DATA - Awards Matrices'!$K$17</f>
        <v>0</v>
      </c>
      <c r="AL165" s="12" t="s">
        <v>322</v>
      </c>
      <c r="AM165" s="12"/>
      <c r="AN165" s="364">
        <f>AN160*'DATA - Awards Matrices'!$B$17</f>
        <v>500</v>
      </c>
      <c r="AO165" s="12">
        <f>AO160*'DATA - Awards Matrices'!$C$17</f>
        <v>2600</v>
      </c>
      <c r="AP165" s="12">
        <f>AP160*'DATA - Awards Matrices'!$D$17</f>
        <v>0</v>
      </c>
      <c r="AQ165" s="12">
        <f>AQ160*'DATA - Awards Matrices'!$E$17</f>
        <v>1500</v>
      </c>
      <c r="AR165" s="12">
        <f>AR160*'DATA - Awards Matrices'!$F$17</f>
        <v>0</v>
      </c>
      <c r="AS165" s="12">
        <f>AS160*'DATA - Awards Matrices'!$G$17</f>
        <v>0</v>
      </c>
      <c r="AT165" s="12">
        <f>AT160*'DATA - Awards Matrices'!$H$17</f>
        <v>0</v>
      </c>
      <c r="AU165" s="12">
        <f>AU160*'DATA - Awards Matrices'!$I$17</f>
        <v>0</v>
      </c>
      <c r="AV165" s="12">
        <f>AV160*'DATA - Awards Matrices'!$J$17</f>
        <v>0</v>
      </c>
      <c r="AW165" s="365">
        <f>AW160*'DATA - Awards Matrices'!$K$17</f>
        <v>0</v>
      </c>
      <c r="AX165" s="12" t="s">
        <v>322</v>
      </c>
      <c r="BD165" s="510"/>
      <c r="BE165" s="510"/>
      <c r="BF165" s="510"/>
      <c r="BG165" s="510"/>
      <c r="BH165" s="510"/>
      <c r="BI165" s="510"/>
      <c r="BJ165" s="510"/>
      <c r="BK165" s="510"/>
      <c r="BL165" s="510"/>
      <c r="BM165" s="510"/>
      <c r="BN165" s="510"/>
      <c r="BO165" s="510"/>
      <c r="BP165" s="510"/>
      <c r="BQ165" s="510"/>
      <c r="BR165" s="510"/>
      <c r="BS165" s="510"/>
      <c r="BT165" s="510"/>
      <c r="BU165" s="510"/>
      <c r="BV165" s="510"/>
      <c r="BW165" s="510"/>
      <c r="BX165" s="510"/>
      <c r="BY165" s="510"/>
      <c r="BZ165" s="510"/>
    </row>
    <row r="166" spans="1:78" ht="30.75" thickBot="1" x14ac:dyDescent="0.3">
      <c r="A166" s="540" t="s">
        <v>304</v>
      </c>
      <c r="B166" s="487" t="str">
        <f>B160</f>
        <v>UNM-TA</v>
      </c>
      <c r="C166" s="488"/>
      <c r="D166" s="368">
        <f t="shared" ref="D166:M166" si="124">SUM(D163:D165)</f>
        <v>1000</v>
      </c>
      <c r="E166" s="369">
        <f t="shared" si="124"/>
        <v>6400</v>
      </c>
      <c r="F166" s="369">
        <f t="shared" si="124"/>
        <v>0</v>
      </c>
      <c r="G166" s="369">
        <f t="shared" si="124"/>
        <v>8250</v>
      </c>
      <c r="H166" s="369">
        <f t="shared" si="124"/>
        <v>0</v>
      </c>
      <c r="I166" s="369">
        <f t="shared" si="124"/>
        <v>0</v>
      </c>
      <c r="J166" s="369">
        <f t="shared" si="124"/>
        <v>0</v>
      </c>
      <c r="K166" s="369">
        <f t="shared" si="124"/>
        <v>0</v>
      </c>
      <c r="L166" s="369">
        <f t="shared" si="124"/>
        <v>0</v>
      </c>
      <c r="M166" s="370">
        <f t="shared" si="124"/>
        <v>0</v>
      </c>
      <c r="N166" s="489">
        <f>SUM(D166:M166)/'DATA - Awards Matrices'!$L$17</f>
        <v>3.7592780904949112</v>
      </c>
      <c r="O166" s="489"/>
      <c r="P166" s="368">
        <f t="shared" ref="P166:Y166" si="125">SUM(P163:P165)</f>
        <v>800</v>
      </c>
      <c r="Q166" s="369">
        <f t="shared" si="125"/>
        <v>4800</v>
      </c>
      <c r="R166" s="369">
        <f t="shared" si="125"/>
        <v>0</v>
      </c>
      <c r="S166" s="369">
        <f t="shared" si="125"/>
        <v>15750</v>
      </c>
      <c r="T166" s="369">
        <f t="shared" si="125"/>
        <v>0</v>
      </c>
      <c r="U166" s="369">
        <f t="shared" si="125"/>
        <v>0</v>
      </c>
      <c r="V166" s="369">
        <f t="shared" si="125"/>
        <v>0</v>
      </c>
      <c r="W166" s="369">
        <f t="shared" si="125"/>
        <v>0</v>
      </c>
      <c r="X166" s="369">
        <f t="shared" si="125"/>
        <v>0</v>
      </c>
      <c r="Y166" s="370">
        <f t="shared" si="125"/>
        <v>0</v>
      </c>
      <c r="Z166" s="489">
        <f>SUM(P166:Y166)/'DATA - Awards Matrices'!$L$17</f>
        <v>5.1284720276080735</v>
      </c>
      <c r="AA166" s="489"/>
      <c r="AB166" s="368">
        <f t="shared" ref="AB166:AK166" si="126">SUM(AB163:AB165)</f>
        <v>1200</v>
      </c>
      <c r="AC166" s="369">
        <f t="shared" si="126"/>
        <v>8600</v>
      </c>
      <c r="AD166" s="369">
        <f t="shared" si="126"/>
        <v>0</v>
      </c>
      <c r="AE166" s="369">
        <f t="shared" si="126"/>
        <v>16500</v>
      </c>
      <c r="AF166" s="369">
        <f t="shared" si="126"/>
        <v>0</v>
      </c>
      <c r="AG166" s="369">
        <f t="shared" si="126"/>
        <v>0</v>
      </c>
      <c r="AH166" s="369">
        <f t="shared" si="126"/>
        <v>0</v>
      </c>
      <c r="AI166" s="369">
        <f t="shared" si="126"/>
        <v>0</v>
      </c>
      <c r="AJ166" s="369">
        <f t="shared" si="126"/>
        <v>0</v>
      </c>
      <c r="AK166" s="370">
        <f t="shared" si="126"/>
        <v>0</v>
      </c>
      <c r="AL166" s="489">
        <f>SUM(AB166:AK166)/'DATA - Awards Matrices'!$L$17</f>
        <v>6.3175088677326618</v>
      </c>
      <c r="AM166" s="489"/>
      <c r="AN166" s="368">
        <f t="shared" ref="AN166:AW166" si="127">SUM(AN163:AN165)</f>
        <v>500</v>
      </c>
      <c r="AO166" s="369">
        <f t="shared" si="127"/>
        <v>9000</v>
      </c>
      <c r="AP166" s="369">
        <f t="shared" si="127"/>
        <v>0</v>
      </c>
      <c r="AQ166" s="369">
        <f t="shared" si="127"/>
        <v>23500</v>
      </c>
      <c r="AR166" s="369">
        <f t="shared" si="127"/>
        <v>0</v>
      </c>
      <c r="AS166" s="369">
        <f t="shared" si="127"/>
        <v>0</v>
      </c>
      <c r="AT166" s="369">
        <f t="shared" si="127"/>
        <v>0</v>
      </c>
      <c r="AU166" s="369">
        <f t="shared" si="127"/>
        <v>0</v>
      </c>
      <c r="AV166" s="369">
        <f t="shared" si="127"/>
        <v>0</v>
      </c>
      <c r="AW166" s="370">
        <f t="shared" si="127"/>
        <v>0</v>
      </c>
      <c r="AX166" s="537">
        <f>SUM(AN166:AW166)/'DATA - Awards Matrices'!$L$17</f>
        <v>7.926912267497257</v>
      </c>
      <c r="BD166" s="510"/>
      <c r="BE166" s="510"/>
      <c r="BF166" s="510"/>
      <c r="BG166" s="510"/>
      <c r="BH166" s="510"/>
      <c r="BI166" s="510"/>
      <c r="BJ166" s="510"/>
      <c r="BK166" s="510"/>
      <c r="BL166" s="510"/>
      <c r="BM166" s="510"/>
      <c r="BN166" s="510"/>
      <c r="BO166" s="510"/>
      <c r="BP166" s="510"/>
      <c r="BQ166" s="510"/>
      <c r="BR166" s="510"/>
      <c r="BS166" s="510"/>
      <c r="BT166" s="510"/>
      <c r="BU166" s="510"/>
      <c r="BV166" s="510"/>
      <c r="BW166" s="510"/>
      <c r="BX166" s="510"/>
      <c r="BY166" s="510"/>
      <c r="BZ166" s="510"/>
    </row>
    <row r="167" spans="1:78" ht="39.75" customHeight="1" thickBot="1" x14ac:dyDescent="0.3">
      <c r="A167" s="502"/>
      <c r="B167" s="503"/>
      <c r="C167" s="504"/>
      <c r="D167" s="505"/>
      <c r="E167" s="506"/>
      <c r="F167" s="506"/>
      <c r="G167" s="506"/>
      <c r="H167" s="506"/>
      <c r="I167" s="506"/>
      <c r="J167" s="506"/>
      <c r="K167" s="506"/>
      <c r="L167" s="506"/>
      <c r="M167" s="507"/>
      <c r="N167" s="508"/>
      <c r="O167" s="508"/>
      <c r="P167" s="505"/>
      <c r="Q167" s="506"/>
      <c r="R167" s="506"/>
      <c r="S167" s="506"/>
      <c r="T167" s="506"/>
      <c r="U167" s="506"/>
      <c r="V167" s="506"/>
      <c r="W167" s="506"/>
      <c r="X167" s="506"/>
      <c r="Y167" s="507"/>
      <c r="Z167" s="508"/>
      <c r="AA167" s="508"/>
      <c r="AB167" s="505"/>
      <c r="AC167" s="506"/>
      <c r="AD167" s="506"/>
      <c r="AE167" s="506"/>
      <c r="AF167" s="506"/>
      <c r="AG167" s="506"/>
      <c r="AH167" s="506"/>
      <c r="AI167" s="506"/>
      <c r="AJ167" s="506"/>
      <c r="AK167" s="507"/>
      <c r="AL167" s="508"/>
      <c r="AM167" s="508"/>
      <c r="AN167" s="505"/>
      <c r="AO167" s="506"/>
      <c r="AP167" s="506"/>
      <c r="AQ167" s="506"/>
      <c r="AR167" s="506"/>
      <c r="AS167" s="506"/>
      <c r="AT167" s="506"/>
      <c r="AU167" s="506"/>
      <c r="AV167" s="506"/>
      <c r="AW167" s="507"/>
      <c r="AX167" s="538"/>
      <c r="BD167" s="510"/>
      <c r="BE167" s="510"/>
      <c r="BF167" s="510"/>
      <c r="BG167" s="510"/>
      <c r="BH167" s="510"/>
      <c r="BI167" s="510"/>
      <c r="BJ167" s="510"/>
      <c r="BK167" s="510"/>
      <c r="BL167" s="510"/>
      <c r="BM167" s="510"/>
      <c r="BN167" s="510"/>
      <c r="BO167" s="510"/>
      <c r="BP167" s="510"/>
      <c r="BQ167" s="510"/>
      <c r="BR167" s="510"/>
      <c r="BS167" s="510"/>
      <c r="BT167" s="510"/>
      <c r="BU167" s="510"/>
      <c r="BV167" s="510"/>
      <c r="BW167" s="510"/>
      <c r="BX167" s="510"/>
      <c r="BY167" s="510"/>
      <c r="BZ167" s="510"/>
    </row>
    <row r="168" spans="1:78" ht="15" customHeight="1" x14ac:dyDescent="0.25">
      <c r="A168" s="1058" t="s">
        <v>302</v>
      </c>
      <c r="B168" s="304" t="str">
        <f>'RAW DATA-Awards'!B55</f>
        <v>UNM-VA</v>
      </c>
      <c r="C168" s="498" t="str">
        <f>'RAW DATA-Awards'!C55</f>
        <v>1</v>
      </c>
      <c r="D168" s="481">
        <f>'RAW DATA-Awards'!D55</f>
        <v>0</v>
      </c>
      <c r="E168" s="482">
        <f>'RAW DATA-Awards'!E55</f>
        <v>5</v>
      </c>
      <c r="F168" s="482">
        <f>'RAW DATA-Awards'!F55</f>
        <v>0</v>
      </c>
      <c r="G168" s="482">
        <f>'RAW DATA-Awards'!G55</f>
        <v>179</v>
      </c>
      <c r="H168" s="482">
        <f>'RAW DATA-Awards'!H55</f>
        <v>0</v>
      </c>
      <c r="I168" s="482">
        <f>'RAW DATA-Awards'!I55</f>
        <v>0</v>
      </c>
      <c r="J168" s="482">
        <f>'RAW DATA-Awards'!J55</f>
        <v>0</v>
      </c>
      <c r="K168" s="482">
        <f>'RAW DATA-Awards'!K55</f>
        <v>0</v>
      </c>
      <c r="L168" s="482">
        <f>'RAW DATA-Awards'!L55</f>
        <v>0</v>
      </c>
      <c r="M168" s="483">
        <f>'RAW DATA-Awards'!M55</f>
        <v>0</v>
      </c>
      <c r="N168" s="482"/>
      <c r="O168" s="482"/>
      <c r="P168" s="481">
        <f>'RAW DATA-Awards'!N55</f>
        <v>0</v>
      </c>
      <c r="Q168" s="482">
        <f>'RAW DATA-Awards'!O55</f>
        <v>3</v>
      </c>
      <c r="R168" s="482">
        <f>'RAW DATA-Awards'!P55</f>
        <v>0</v>
      </c>
      <c r="S168" s="482">
        <f>'RAW DATA-Awards'!Q55</f>
        <v>168</v>
      </c>
      <c r="T168" s="482">
        <f>'RAW DATA-Awards'!R55</f>
        <v>0</v>
      </c>
      <c r="U168" s="482">
        <f>'RAW DATA-Awards'!S55</f>
        <v>0</v>
      </c>
      <c r="V168" s="482">
        <f>'RAW DATA-Awards'!T55</f>
        <v>0</v>
      </c>
      <c r="W168" s="482">
        <f>'RAW DATA-Awards'!U55</f>
        <v>0</v>
      </c>
      <c r="X168" s="482">
        <f>'RAW DATA-Awards'!V55</f>
        <v>0</v>
      </c>
      <c r="Y168" s="483">
        <f>'RAW DATA-Awards'!W55</f>
        <v>0</v>
      </c>
      <c r="Z168" s="482"/>
      <c r="AA168" s="482"/>
      <c r="AB168" s="481">
        <f>'RAW DATA-Awards'!X55</f>
        <v>0</v>
      </c>
      <c r="AC168" s="482">
        <f>'RAW DATA-Awards'!Y55</f>
        <v>0</v>
      </c>
      <c r="AD168" s="482">
        <f>'RAW DATA-Awards'!Z55</f>
        <v>0</v>
      </c>
      <c r="AE168" s="482">
        <f>'RAW DATA-Awards'!AA55</f>
        <v>141</v>
      </c>
      <c r="AF168" s="482">
        <f>'RAW DATA-Awards'!AB55</f>
        <v>0</v>
      </c>
      <c r="AG168" s="482">
        <f>'RAW DATA-Awards'!AC55</f>
        <v>0</v>
      </c>
      <c r="AH168" s="482">
        <f>'RAW DATA-Awards'!AD55</f>
        <v>0</v>
      </c>
      <c r="AI168" s="482">
        <f>'RAW DATA-Awards'!AE55</f>
        <v>0</v>
      </c>
      <c r="AJ168" s="482">
        <f>'RAW DATA-Awards'!AF55</f>
        <v>0</v>
      </c>
      <c r="AK168" s="483">
        <f>'RAW DATA-Awards'!AG55</f>
        <v>0</v>
      </c>
      <c r="AL168" s="482"/>
      <c r="AM168" s="482"/>
      <c r="AN168" s="481">
        <f>'RAW DATA-Awards'!AH55</f>
        <v>0</v>
      </c>
      <c r="AO168" s="482">
        <f>'RAW DATA-Awards'!AI55</f>
        <v>2</v>
      </c>
      <c r="AP168" s="482">
        <f>'RAW DATA-Awards'!AJ55</f>
        <v>0</v>
      </c>
      <c r="AQ168" s="482">
        <f>'RAW DATA-Awards'!AK55</f>
        <v>123</v>
      </c>
      <c r="AR168" s="482">
        <f>'RAW DATA-Awards'!AL55</f>
        <v>0</v>
      </c>
      <c r="AS168" s="482">
        <f>'RAW DATA-Awards'!AM55</f>
        <v>0</v>
      </c>
      <c r="AT168" s="482">
        <f>'RAW DATA-Awards'!AN55</f>
        <v>0</v>
      </c>
      <c r="AU168" s="482">
        <f>'RAW DATA-Awards'!AO55</f>
        <v>0</v>
      </c>
      <c r="AV168" s="482">
        <f>'RAW DATA-Awards'!AP55</f>
        <v>0</v>
      </c>
      <c r="AW168" s="483">
        <f>'RAW DATA-Awards'!AQ55</f>
        <v>0</v>
      </c>
      <c r="AX168" s="535"/>
      <c r="BD168" s="510"/>
      <c r="BE168" s="510"/>
      <c r="BF168" s="510"/>
      <c r="BG168" s="510"/>
      <c r="BH168" s="510"/>
      <c r="BI168" s="510"/>
      <c r="BJ168" s="510"/>
      <c r="BK168" s="510"/>
      <c r="BL168" s="510"/>
      <c r="BM168" s="510"/>
      <c r="BN168" s="510"/>
      <c r="BO168" s="510"/>
      <c r="BP168" s="510"/>
      <c r="BQ168" s="510"/>
      <c r="BR168" s="510"/>
      <c r="BS168" s="510"/>
      <c r="BT168" s="510"/>
      <c r="BU168" s="510"/>
      <c r="BV168" s="510"/>
      <c r="BW168" s="510"/>
      <c r="BX168" s="510"/>
      <c r="BY168" s="510"/>
      <c r="BZ168" s="510"/>
    </row>
    <row r="169" spans="1:78" x14ac:dyDescent="0.25">
      <c r="A169" s="1059"/>
      <c r="B169" s="484" t="str">
        <f>'RAW DATA-Awards'!B56</f>
        <v>UNM-VA</v>
      </c>
      <c r="C169" s="499" t="str">
        <f>'RAW DATA-Awards'!C56</f>
        <v>2</v>
      </c>
      <c r="D169" s="364">
        <f>'RAW DATA-Awards'!D56</f>
        <v>0</v>
      </c>
      <c r="E169" s="12">
        <f>'RAW DATA-Awards'!E56</f>
        <v>4</v>
      </c>
      <c r="F169" s="12">
        <f>'RAW DATA-Awards'!F56</f>
        <v>0</v>
      </c>
      <c r="G169" s="12">
        <f>'RAW DATA-Awards'!G56</f>
        <v>5</v>
      </c>
      <c r="H169" s="12">
        <f>'RAW DATA-Awards'!H56</f>
        <v>0</v>
      </c>
      <c r="I169" s="12">
        <f>'RAW DATA-Awards'!I56</f>
        <v>0</v>
      </c>
      <c r="J169" s="12">
        <f>'RAW DATA-Awards'!J56</f>
        <v>0</v>
      </c>
      <c r="K169" s="12">
        <f>'RAW DATA-Awards'!K56</f>
        <v>0</v>
      </c>
      <c r="L169" s="12">
        <f>'RAW DATA-Awards'!L56</f>
        <v>0</v>
      </c>
      <c r="M169" s="365">
        <f>'RAW DATA-Awards'!M56</f>
        <v>0</v>
      </c>
      <c r="N169" s="12"/>
      <c r="O169" s="12"/>
      <c r="P169" s="364">
        <f>'RAW DATA-Awards'!N56</f>
        <v>0</v>
      </c>
      <c r="Q169" s="12">
        <f>'RAW DATA-Awards'!O56</f>
        <v>3</v>
      </c>
      <c r="R169" s="12">
        <f>'RAW DATA-Awards'!P56</f>
        <v>0</v>
      </c>
      <c r="S169" s="12">
        <f>'RAW DATA-Awards'!Q56</f>
        <v>9</v>
      </c>
      <c r="T169" s="12">
        <f>'RAW DATA-Awards'!R56</f>
        <v>0</v>
      </c>
      <c r="U169" s="12">
        <f>'RAW DATA-Awards'!S56</f>
        <v>0</v>
      </c>
      <c r="V169" s="12">
        <f>'RAW DATA-Awards'!T56</f>
        <v>0</v>
      </c>
      <c r="W169" s="12">
        <f>'RAW DATA-Awards'!U56</f>
        <v>0</v>
      </c>
      <c r="X169" s="12">
        <f>'RAW DATA-Awards'!V56</f>
        <v>0</v>
      </c>
      <c r="Y169" s="365">
        <f>'RAW DATA-Awards'!W56</f>
        <v>0</v>
      </c>
      <c r="Z169" s="12"/>
      <c r="AA169" s="12"/>
      <c r="AB169" s="364">
        <f>'RAW DATA-Awards'!X56</f>
        <v>0</v>
      </c>
      <c r="AC169" s="12">
        <f>'RAW DATA-Awards'!Y56</f>
        <v>2</v>
      </c>
      <c r="AD169" s="12">
        <f>'RAW DATA-Awards'!Z56</f>
        <v>0</v>
      </c>
      <c r="AE169" s="12">
        <f>'RAW DATA-Awards'!AA56</f>
        <v>10</v>
      </c>
      <c r="AF169" s="12">
        <f>'RAW DATA-Awards'!AB56</f>
        <v>0</v>
      </c>
      <c r="AG169" s="12">
        <f>'RAW DATA-Awards'!AC56</f>
        <v>0</v>
      </c>
      <c r="AH169" s="12">
        <f>'RAW DATA-Awards'!AD56</f>
        <v>0</v>
      </c>
      <c r="AI169" s="12">
        <f>'RAW DATA-Awards'!AE56</f>
        <v>0</v>
      </c>
      <c r="AJ169" s="12">
        <f>'RAW DATA-Awards'!AF56</f>
        <v>0</v>
      </c>
      <c r="AK169" s="365">
        <f>'RAW DATA-Awards'!AG56</f>
        <v>0</v>
      </c>
      <c r="AL169" s="12"/>
      <c r="AM169" s="12"/>
      <c r="AN169" s="364">
        <f>'RAW DATA-Awards'!AH56</f>
        <v>0</v>
      </c>
      <c r="AO169" s="12">
        <f>'RAW DATA-Awards'!AI56</f>
        <v>0</v>
      </c>
      <c r="AP169" s="12">
        <f>'RAW DATA-Awards'!AJ56</f>
        <v>0</v>
      </c>
      <c r="AQ169" s="12">
        <f>'RAW DATA-Awards'!AK56</f>
        <v>10</v>
      </c>
      <c r="AR169" s="12">
        <f>'RAW DATA-Awards'!AL56</f>
        <v>0</v>
      </c>
      <c r="AS169" s="12">
        <f>'RAW DATA-Awards'!AM56</f>
        <v>0</v>
      </c>
      <c r="AT169" s="12">
        <f>'RAW DATA-Awards'!AN56</f>
        <v>0</v>
      </c>
      <c r="AU169" s="12">
        <f>'RAW DATA-Awards'!AO56</f>
        <v>0</v>
      </c>
      <c r="AV169" s="12">
        <f>'RAW DATA-Awards'!AP56</f>
        <v>0</v>
      </c>
      <c r="AW169" s="365">
        <f>'RAW DATA-Awards'!AQ56</f>
        <v>0</v>
      </c>
      <c r="AX169" s="536"/>
      <c r="BD169" s="510"/>
      <c r="BE169" s="510"/>
      <c r="BF169" s="510"/>
      <c r="BG169" s="510"/>
      <c r="BH169" s="510"/>
      <c r="BI169" s="510"/>
      <c r="BJ169" s="510"/>
      <c r="BK169" s="510"/>
      <c r="BL169" s="510"/>
      <c r="BM169" s="510"/>
      <c r="BN169" s="510"/>
      <c r="BO169" s="510"/>
      <c r="BP169" s="510"/>
      <c r="BQ169" s="510"/>
      <c r="BR169" s="510"/>
      <c r="BS169" s="510"/>
      <c r="BT169" s="510"/>
      <c r="BU169" s="510"/>
      <c r="BV169" s="510"/>
      <c r="BW169" s="510"/>
      <c r="BX169" s="510"/>
      <c r="BY169" s="510"/>
      <c r="BZ169" s="510"/>
    </row>
    <row r="170" spans="1:78" ht="15.75" thickBot="1" x14ac:dyDescent="0.3">
      <c r="A170" s="1060"/>
      <c r="B170" s="487" t="str">
        <f>'RAW DATA-Awards'!B57</f>
        <v>UNM-VA</v>
      </c>
      <c r="C170" s="500" t="str">
        <f>'RAW DATA-Awards'!C57</f>
        <v>3</v>
      </c>
      <c r="D170" s="364">
        <f>'RAW DATA-Awards'!D57</f>
        <v>0</v>
      </c>
      <c r="E170" s="12">
        <f>'RAW DATA-Awards'!E57</f>
        <v>0</v>
      </c>
      <c r="F170" s="12">
        <f>'RAW DATA-Awards'!F57</f>
        <v>0</v>
      </c>
      <c r="G170" s="12">
        <f>'RAW DATA-Awards'!G57</f>
        <v>14</v>
      </c>
      <c r="H170" s="12">
        <f>'RAW DATA-Awards'!H57</f>
        <v>0</v>
      </c>
      <c r="I170" s="12">
        <f>'RAW DATA-Awards'!I57</f>
        <v>0</v>
      </c>
      <c r="J170" s="12">
        <f>'RAW DATA-Awards'!J57</f>
        <v>0</v>
      </c>
      <c r="K170" s="12">
        <f>'RAW DATA-Awards'!K57</f>
        <v>0</v>
      </c>
      <c r="L170" s="12">
        <f>'RAW DATA-Awards'!L57</f>
        <v>0</v>
      </c>
      <c r="M170" s="365">
        <f>'RAW DATA-Awards'!M57</f>
        <v>0</v>
      </c>
      <c r="N170" s="12" t="s">
        <v>321</v>
      </c>
      <c r="O170" s="12"/>
      <c r="P170" s="364">
        <f>'RAW DATA-Awards'!N57</f>
        <v>0</v>
      </c>
      <c r="Q170" s="12">
        <f>'RAW DATA-Awards'!O57</f>
        <v>43</v>
      </c>
      <c r="R170" s="12">
        <f>'RAW DATA-Awards'!P57</f>
        <v>0</v>
      </c>
      <c r="S170" s="12">
        <f>'RAW DATA-Awards'!Q57</f>
        <v>12</v>
      </c>
      <c r="T170" s="12">
        <f>'RAW DATA-Awards'!R57</f>
        <v>0</v>
      </c>
      <c r="U170" s="12">
        <f>'RAW DATA-Awards'!S57</f>
        <v>0</v>
      </c>
      <c r="V170" s="12">
        <f>'RAW DATA-Awards'!T57</f>
        <v>0</v>
      </c>
      <c r="W170" s="12">
        <f>'RAW DATA-Awards'!U57</f>
        <v>0</v>
      </c>
      <c r="X170" s="12">
        <f>'RAW DATA-Awards'!V57</f>
        <v>0</v>
      </c>
      <c r="Y170" s="365">
        <f>'RAW DATA-Awards'!W57</f>
        <v>0</v>
      </c>
      <c r="Z170" s="12" t="s">
        <v>321</v>
      </c>
      <c r="AA170" s="12"/>
      <c r="AB170" s="364">
        <f>'RAW DATA-Awards'!X57</f>
        <v>58</v>
      </c>
      <c r="AC170" s="12">
        <f>'RAW DATA-Awards'!Y57</f>
        <v>1</v>
      </c>
      <c r="AD170" s="12">
        <f>'RAW DATA-Awards'!Z57</f>
        <v>0</v>
      </c>
      <c r="AE170" s="12">
        <f>'RAW DATA-Awards'!AA57</f>
        <v>12</v>
      </c>
      <c r="AF170" s="12">
        <f>'RAW DATA-Awards'!AB57</f>
        <v>0</v>
      </c>
      <c r="AG170" s="12">
        <f>'RAW DATA-Awards'!AC57</f>
        <v>0</v>
      </c>
      <c r="AH170" s="12">
        <f>'RAW DATA-Awards'!AD57</f>
        <v>0</v>
      </c>
      <c r="AI170" s="12">
        <f>'RAW DATA-Awards'!AE57</f>
        <v>0</v>
      </c>
      <c r="AJ170" s="12">
        <f>'RAW DATA-Awards'!AF57</f>
        <v>0</v>
      </c>
      <c r="AK170" s="365">
        <f>'RAW DATA-Awards'!AG57</f>
        <v>0</v>
      </c>
      <c r="AL170" s="12" t="s">
        <v>321</v>
      </c>
      <c r="AM170" s="12"/>
      <c r="AN170" s="364">
        <f>'RAW DATA-Awards'!AH57</f>
        <v>61</v>
      </c>
      <c r="AO170" s="12">
        <f>'RAW DATA-Awards'!AI57</f>
        <v>2</v>
      </c>
      <c r="AP170" s="12">
        <f>'RAW DATA-Awards'!AJ57</f>
        <v>0</v>
      </c>
      <c r="AQ170" s="12">
        <f>'RAW DATA-Awards'!AK57</f>
        <v>16</v>
      </c>
      <c r="AR170" s="12">
        <f>'RAW DATA-Awards'!AL57</f>
        <v>0</v>
      </c>
      <c r="AS170" s="12">
        <f>'RAW DATA-Awards'!AM57</f>
        <v>0</v>
      </c>
      <c r="AT170" s="12">
        <f>'RAW DATA-Awards'!AN57</f>
        <v>0</v>
      </c>
      <c r="AU170" s="12">
        <f>'RAW DATA-Awards'!AO57</f>
        <v>0</v>
      </c>
      <c r="AV170" s="12">
        <f>'RAW DATA-Awards'!AP57</f>
        <v>0</v>
      </c>
      <c r="AW170" s="365">
        <f>'RAW DATA-Awards'!AQ57</f>
        <v>0</v>
      </c>
      <c r="AX170" s="536" t="s">
        <v>321</v>
      </c>
      <c r="BD170" s="510"/>
      <c r="BE170" s="510"/>
      <c r="BF170" s="510"/>
      <c r="BG170" s="510"/>
      <c r="BH170" s="510"/>
      <c r="BI170" s="510"/>
      <c r="BJ170" s="510"/>
      <c r="BK170" s="510"/>
      <c r="BL170" s="510"/>
      <c r="BM170" s="510"/>
      <c r="BN170" s="510"/>
      <c r="BO170" s="510"/>
      <c r="BP170" s="510"/>
      <c r="BQ170" s="510"/>
      <c r="BR170" s="510"/>
      <c r="BS170" s="510"/>
      <c r="BT170" s="510"/>
      <c r="BU170" s="510"/>
      <c r="BV170" s="510"/>
      <c r="BW170" s="510"/>
      <c r="BX170" s="510"/>
      <c r="BY170" s="510"/>
      <c r="BZ170" s="510"/>
    </row>
    <row r="171" spans="1:78" x14ac:dyDescent="0.25">
      <c r="A171" s="486"/>
      <c r="B171" s="484"/>
      <c r="C171" s="485"/>
      <c r="D171" s="366">
        <f t="shared" ref="D171:M171" si="128">SUM(D168:D170)</f>
        <v>0</v>
      </c>
      <c r="E171" s="11">
        <f t="shared" si="128"/>
        <v>9</v>
      </c>
      <c r="F171" s="11">
        <f t="shared" si="128"/>
        <v>0</v>
      </c>
      <c r="G171" s="11">
        <f t="shared" si="128"/>
        <v>198</v>
      </c>
      <c r="H171" s="11">
        <f t="shared" si="128"/>
        <v>0</v>
      </c>
      <c r="I171" s="11">
        <f t="shared" si="128"/>
        <v>0</v>
      </c>
      <c r="J171" s="11">
        <f t="shared" si="128"/>
        <v>0</v>
      </c>
      <c r="K171" s="11">
        <f t="shared" si="128"/>
        <v>0</v>
      </c>
      <c r="L171" s="11">
        <f t="shared" si="128"/>
        <v>0</v>
      </c>
      <c r="M171" s="367">
        <f t="shared" si="128"/>
        <v>0</v>
      </c>
      <c r="N171" s="12">
        <f>SUM(D171:M171)</f>
        <v>207</v>
      </c>
      <c r="O171" s="12"/>
      <c r="P171" s="366">
        <f t="shared" ref="P171:Y171" si="129">SUM(P168:P170)</f>
        <v>0</v>
      </c>
      <c r="Q171" s="11">
        <f t="shared" si="129"/>
        <v>49</v>
      </c>
      <c r="R171" s="11">
        <f t="shared" si="129"/>
        <v>0</v>
      </c>
      <c r="S171" s="11">
        <f t="shared" si="129"/>
        <v>189</v>
      </c>
      <c r="T171" s="11">
        <f t="shared" si="129"/>
        <v>0</v>
      </c>
      <c r="U171" s="11">
        <f t="shared" si="129"/>
        <v>0</v>
      </c>
      <c r="V171" s="11">
        <f t="shared" si="129"/>
        <v>0</v>
      </c>
      <c r="W171" s="11">
        <f t="shared" si="129"/>
        <v>0</v>
      </c>
      <c r="X171" s="11">
        <f t="shared" si="129"/>
        <v>0</v>
      </c>
      <c r="Y171" s="367">
        <f t="shared" si="129"/>
        <v>0</v>
      </c>
      <c r="Z171" s="12">
        <f>SUM(P171:Y171)</f>
        <v>238</v>
      </c>
      <c r="AA171" s="12"/>
      <c r="AB171" s="366">
        <f t="shared" ref="AB171:AK171" si="130">SUM(AB168:AB170)</f>
        <v>58</v>
      </c>
      <c r="AC171" s="11">
        <f t="shared" si="130"/>
        <v>3</v>
      </c>
      <c r="AD171" s="11">
        <f t="shared" si="130"/>
        <v>0</v>
      </c>
      <c r="AE171" s="11">
        <f t="shared" si="130"/>
        <v>163</v>
      </c>
      <c r="AF171" s="11">
        <f t="shared" si="130"/>
        <v>0</v>
      </c>
      <c r="AG171" s="11">
        <f t="shared" si="130"/>
        <v>0</v>
      </c>
      <c r="AH171" s="11">
        <f t="shared" si="130"/>
        <v>0</v>
      </c>
      <c r="AI171" s="11">
        <f t="shared" si="130"/>
        <v>0</v>
      </c>
      <c r="AJ171" s="11">
        <f t="shared" si="130"/>
        <v>0</v>
      </c>
      <c r="AK171" s="367">
        <f t="shared" si="130"/>
        <v>0</v>
      </c>
      <c r="AL171" s="12">
        <f>SUM(AB171:AK171)</f>
        <v>224</v>
      </c>
      <c r="AM171" s="12"/>
      <c r="AN171" s="366">
        <f t="shared" ref="AN171:AW171" si="131">SUM(AN168:AN170)</f>
        <v>61</v>
      </c>
      <c r="AO171" s="11">
        <f t="shared" si="131"/>
        <v>4</v>
      </c>
      <c r="AP171" s="11">
        <f t="shared" si="131"/>
        <v>0</v>
      </c>
      <c r="AQ171" s="11">
        <f t="shared" si="131"/>
        <v>149</v>
      </c>
      <c r="AR171" s="11">
        <f t="shared" si="131"/>
        <v>0</v>
      </c>
      <c r="AS171" s="11">
        <f t="shared" si="131"/>
        <v>0</v>
      </c>
      <c r="AT171" s="11">
        <f t="shared" si="131"/>
        <v>0</v>
      </c>
      <c r="AU171" s="11">
        <f t="shared" si="131"/>
        <v>0</v>
      </c>
      <c r="AV171" s="11">
        <f t="shared" si="131"/>
        <v>0</v>
      </c>
      <c r="AW171" s="367">
        <f t="shared" si="131"/>
        <v>0</v>
      </c>
      <c r="AX171" s="536">
        <f>SUM(AN171:AW171)</f>
        <v>214</v>
      </c>
      <c r="BD171" s="510"/>
      <c r="BE171" s="510"/>
      <c r="BF171" s="510"/>
      <c r="BG171" s="510"/>
      <c r="BH171" s="510"/>
      <c r="BI171" s="510"/>
      <c r="BJ171" s="510"/>
      <c r="BK171" s="510"/>
      <c r="BL171" s="510"/>
      <c r="BM171" s="510"/>
      <c r="BN171" s="510"/>
      <c r="BO171" s="510"/>
      <c r="BP171" s="510"/>
      <c r="BQ171" s="510"/>
      <c r="BR171" s="510"/>
      <c r="BS171" s="510"/>
      <c r="BT171" s="510"/>
      <c r="BU171" s="510"/>
      <c r="BV171" s="510"/>
      <c r="BW171" s="510"/>
      <c r="BX171" s="510"/>
      <c r="BY171" s="510"/>
      <c r="BZ171" s="510"/>
    </row>
    <row r="172" spans="1:78" ht="15.75" thickBot="1" x14ac:dyDescent="0.3">
      <c r="A172" s="486"/>
      <c r="B172" s="484"/>
      <c r="C172" s="485"/>
      <c r="D172" s="364"/>
      <c r="E172" s="12"/>
      <c r="F172" s="12"/>
      <c r="G172" s="12"/>
      <c r="H172" s="12"/>
      <c r="I172" s="12"/>
      <c r="J172" s="12"/>
      <c r="K172" s="12"/>
      <c r="L172" s="12"/>
      <c r="M172" s="365"/>
      <c r="N172" s="12"/>
      <c r="O172" s="12"/>
      <c r="P172" s="364"/>
      <c r="Q172" s="12"/>
      <c r="R172" s="12"/>
      <c r="S172" s="12"/>
      <c r="T172" s="12"/>
      <c r="U172" s="12"/>
      <c r="V172" s="12"/>
      <c r="W172" s="12"/>
      <c r="X172" s="12"/>
      <c r="Y172" s="365"/>
      <c r="Z172" s="12"/>
      <c r="AA172" s="12"/>
      <c r="AB172" s="364"/>
      <c r="AC172" s="12"/>
      <c r="AD172" s="12"/>
      <c r="AE172" s="12"/>
      <c r="AF172" s="12"/>
      <c r="AG172" s="12"/>
      <c r="AH172" s="12"/>
      <c r="AI172" s="12"/>
      <c r="AJ172" s="12"/>
      <c r="AK172" s="365"/>
      <c r="AL172" s="12"/>
      <c r="AM172" s="12"/>
      <c r="AN172" s="364"/>
      <c r="AO172" s="12"/>
      <c r="AP172" s="12"/>
      <c r="AQ172" s="12"/>
      <c r="AR172" s="12"/>
      <c r="AS172" s="12"/>
      <c r="AT172" s="12"/>
      <c r="AU172" s="12"/>
      <c r="AV172" s="12"/>
      <c r="AW172" s="365"/>
      <c r="AX172" s="536"/>
      <c r="BD172" s="510"/>
      <c r="BE172" s="510"/>
      <c r="BF172" s="510"/>
      <c r="BG172" s="510"/>
      <c r="BH172" s="510"/>
      <c r="BI172" s="510"/>
      <c r="BJ172" s="510"/>
      <c r="BK172" s="510"/>
      <c r="BL172" s="510"/>
      <c r="BM172" s="510"/>
      <c r="BN172" s="510"/>
      <c r="BO172" s="510"/>
      <c r="BP172" s="510"/>
      <c r="BQ172" s="510"/>
      <c r="BR172" s="510"/>
      <c r="BS172" s="510"/>
      <c r="BT172" s="510"/>
      <c r="BU172" s="510"/>
      <c r="BV172" s="510"/>
      <c r="BW172" s="510"/>
      <c r="BX172" s="510"/>
      <c r="BY172" s="510"/>
      <c r="BZ172" s="510"/>
    </row>
    <row r="173" spans="1:78" x14ac:dyDescent="0.25">
      <c r="A173" s="1058" t="s">
        <v>303</v>
      </c>
      <c r="B173" s="304" t="s">
        <v>68</v>
      </c>
      <c r="C173" s="498" t="s">
        <v>95</v>
      </c>
      <c r="D173" s="364">
        <f>D168*'DATA - Awards Matrices'!$B$15</f>
        <v>0</v>
      </c>
      <c r="E173" s="12">
        <f>E168*'DATA - Awards Matrices'!$C$15</f>
        <v>1000</v>
      </c>
      <c r="F173" s="12">
        <f>F168*'DATA - Awards Matrices'!$D$15</f>
        <v>0</v>
      </c>
      <c r="G173" s="12">
        <f>G168*'DATA - Awards Matrices'!$E$15</f>
        <v>44750</v>
      </c>
      <c r="H173" s="12">
        <f>H168*'DATA - Awards Matrices'!$F$15</f>
        <v>0</v>
      </c>
      <c r="I173" s="12">
        <f>I168*'DATA - Awards Matrices'!$G$15</f>
        <v>0</v>
      </c>
      <c r="J173" s="12">
        <f>J168*'DATA - Awards Matrices'!$H$15</f>
        <v>0</v>
      </c>
      <c r="K173" s="12">
        <f>K168*'DATA - Awards Matrices'!$I$15</f>
        <v>0</v>
      </c>
      <c r="L173" s="12">
        <f>L168*'DATA - Awards Matrices'!$J$15</f>
        <v>0</v>
      </c>
      <c r="M173" s="365">
        <f>M168*'DATA - Awards Matrices'!$K$15</f>
        <v>0</v>
      </c>
      <c r="N173" s="12"/>
      <c r="O173" s="12"/>
      <c r="P173" s="364">
        <f>P168*'DATA - Awards Matrices'!$B$15</f>
        <v>0</v>
      </c>
      <c r="Q173" s="12">
        <f>Q168*'DATA - Awards Matrices'!$C$15</f>
        <v>600</v>
      </c>
      <c r="R173" s="12">
        <f>R168*'DATA - Awards Matrices'!$D$15</f>
        <v>0</v>
      </c>
      <c r="S173" s="12">
        <f>S168*'DATA - Awards Matrices'!$E$15</f>
        <v>42000</v>
      </c>
      <c r="T173" s="12">
        <f>T168*'DATA - Awards Matrices'!$F$15</f>
        <v>0</v>
      </c>
      <c r="U173" s="12">
        <f>U168*'DATA - Awards Matrices'!$G$15</f>
        <v>0</v>
      </c>
      <c r="V173" s="12">
        <f>V168*'DATA - Awards Matrices'!$H$15</f>
        <v>0</v>
      </c>
      <c r="W173" s="12">
        <f>W168*'DATA - Awards Matrices'!$I$15</f>
        <v>0</v>
      </c>
      <c r="X173" s="12">
        <f>X168*'DATA - Awards Matrices'!$J$15</f>
        <v>0</v>
      </c>
      <c r="Y173" s="365">
        <f>Y168*'DATA - Awards Matrices'!$K$15</f>
        <v>0</v>
      </c>
      <c r="Z173" s="12"/>
      <c r="AA173" s="12"/>
      <c r="AB173" s="364">
        <f>AB168*'DATA - Awards Matrices'!$B$15</f>
        <v>0</v>
      </c>
      <c r="AC173" s="12">
        <f>AC168*'DATA - Awards Matrices'!$C$15</f>
        <v>0</v>
      </c>
      <c r="AD173" s="12">
        <f>AD168*'DATA - Awards Matrices'!$D$15</f>
        <v>0</v>
      </c>
      <c r="AE173" s="12">
        <f>AE168*'DATA - Awards Matrices'!$E$15</f>
        <v>35250</v>
      </c>
      <c r="AF173" s="12">
        <f>AF168*'DATA - Awards Matrices'!$F$15</f>
        <v>0</v>
      </c>
      <c r="AG173" s="12">
        <f>AG168*'DATA - Awards Matrices'!$G$15</f>
        <v>0</v>
      </c>
      <c r="AH173" s="12">
        <f>AH168*'DATA - Awards Matrices'!$H$15</f>
        <v>0</v>
      </c>
      <c r="AI173" s="12">
        <f>AI168*'DATA - Awards Matrices'!$I$15</f>
        <v>0</v>
      </c>
      <c r="AJ173" s="12">
        <f>AJ168*'DATA - Awards Matrices'!$J$15</f>
        <v>0</v>
      </c>
      <c r="AK173" s="365">
        <f>AK168*'DATA - Awards Matrices'!$K$15</f>
        <v>0</v>
      </c>
      <c r="AL173" s="12"/>
      <c r="AM173" s="12"/>
      <c r="AN173" s="364">
        <f>AN168*'DATA - Awards Matrices'!$B$15</f>
        <v>0</v>
      </c>
      <c r="AO173" s="12">
        <f>AO168*'DATA - Awards Matrices'!$C$15</f>
        <v>400</v>
      </c>
      <c r="AP173" s="12">
        <f>AP168*'DATA - Awards Matrices'!$D$15</f>
        <v>0</v>
      </c>
      <c r="AQ173" s="12">
        <f>AQ168*'DATA - Awards Matrices'!$E$15</f>
        <v>30750</v>
      </c>
      <c r="AR173" s="12">
        <f>AR168*'DATA - Awards Matrices'!$F$15</f>
        <v>0</v>
      </c>
      <c r="AS173" s="12">
        <f>AS168*'DATA - Awards Matrices'!$G$15</f>
        <v>0</v>
      </c>
      <c r="AT173" s="12">
        <f>AT168*'DATA - Awards Matrices'!$H$15</f>
        <v>0</v>
      </c>
      <c r="AU173" s="12">
        <f>AU168*'DATA - Awards Matrices'!$I$15</f>
        <v>0</v>
      </c>
      <c r="AV173" s="12">
        <f>AV168*'DATA - Awards Matrices'!$J$15</f>
        <v>0</v>
      </c>
      <c r="AW173" s="365">
        <f>AW168*'DATA - Awards Matrices'!$K$15</f>
        <v>0</v>
      </c>
      <c r="AX173" s="536"/>
      <c r="BD173" s="510"/>
      <c r="BE173" s="510"/>
      <c r="BF173" s="510"/>
      <c r="BG173" s="510"/>
      <c r="BH173" s="510"/>
      <c r="BI173" s="510"/>
      <c r="BJ173" s="510"/>
      <c r="BK173" s="510"/>
      <c r="BL173" s="510"/>
      <c r="BM173" s="510"/>
      <c r="BN173" s="510"/>
      <c r="BO173" s="510"/>
      <c r="BP173" s="510"/>
      <c r="BQ173" s="510"/>
      <c r="BR173" s="510"/>
      <c r="BS173" s="510"/>
      <c r="BT173" s="510"/>
      <c r="BU173" s="510"/>
      <c r="BV173" s="510"/>
      <c r="BW173" s="510"/>
      <c r="BX173" s="510"/>
      <c r="BY173" s="510"/>
      <c r="BZ173" s="510"/>
    </row>
    <row r="174" spans="1:78" x14ac:dyDescent="0.25">
      <c r="A174" s="1059"/>
      <c r="B174" s="484" t="s">
        <v>68</v>
      </c>
      <c r="C174" s="499" t="s">
        <v>94</v>
      </c>
      <c r="D174" s="364">
        <f>D169*'DATA - Awards Matrices'!$B$16</f>
        <v>0</v>
      </c>
      <c r="E174" s="12">
        <f>E169*'DATA - Awards Matrices'!$C$16</f>
        <v>800</v>
      </c>
      <c r="F174" s="12">
        <f>F169*'DATA - Awards Matrices'!$D$16</f>
        <v>0</v>
      </c>
      <c r="G174" s="12">
        <f>G169*'DATA - Awards Matrices'!$E$16</f>
        <v>1250</v>
      </c>
      <c r="H174" s="12">
        <f>H169*'DATA - Awards Matrices'!$F$16</f>
        <v>0</v>
      </c>
      <c r="I174" s="12">
        <f>I169*'DATA - Awards Matrices'!$G$16</f>
        <v>0</v>
      </c>
      <c r="J174" s="12">
        <f>J169*'DATA - Awards Matrices'!$H$16</f>
        <v>0</v>
      </c>
      <c r="K174" s="12">
        <f>K169*'DATA - Awards Matrices'!$I$16</f>
        <v>0</v>
      </c>
      <c r="L174" s="12">
        <f>L169*'DATA - Awards Matrices'!$J$16</f>
        <v>0</v>
      </c>
      <c r="M174" s="365">
        <f>M169*'DATA - Awards Matrices'!$K$16</f>
        <v>0</v>
      </c>
      <c r="N174" s="12"/>
      <c r="O174" s="12"/>
      <c r="P174" s="364">
        <f>P169*'DATA - Awards Matrices'!$B$16</f>
        <v>0</v>
      </c>
      <c r="Q174" s="12">
        <f>Q169*'DATA - Awards Matrices'!$C$16</f>
        <v>600</v>
      </c>
      <c r="R174" s="12">
        <f>R169*'DATA - Awards Matrices'!$D$16</f>
        <v>0</v>
      </c>
      <c r="S174" s="12">
        <f>S169*'DATA - Awards Matrices'!$E$16</f>
        <v>2250</v>
      </c>
      <c r="T174" s="12">
        <f>T169*'DATA - Awards Matrices'!$F$16</f>
        <v>0</v>
      </c>
      <c r="U174" s="12">
        <f>U169*'DATA - Awards Matrices'!$G$16</f>
        <v>0</v>
      </c>
      <c r="V174" s="12">
        <f>V169*'DATA - Awards Matrices'!$H$16</f>
        <v>0</v>
      </c>
      <c r="W174" s="12">
        <f>W169*'DATA - Awards Matrices'!$I$16</f>
        <v>0</v>
      </c>
      <c r="X174" s="12">
        <f>X169*'DATA - Awards Matrices'!$J$16</f>
        <v>0</v>
      </c>
      <c r="Y174" s="365">
        <f>Y169*'DATA - Awards Matrices'!$K$16</f>
        <v>0</v>
      </c>
      <c r="Z174" s="12"/>
      <c r="AA174" s="12"/>
      <c r="AB174" s="364">
        <f>AB169*'DATA - Awards Matrices'!$B$16</f>
        <v>0</v>
      </c>
      <c r="AC174" s="12">
        <f>AC169*'DATA - Awards Matrices'!$C$16</f>
        <v>400</v>
      </c>
      <c r="AD174" s="12">
        <f>AD169*'DATA - Awards Matrices'!$D$16</f>
        <v>0</v>
      </c>
      <c r="AE174" s="12">
        <f>AE169*'DATA - Awards Matrices'!$E$16</f>
        <v>2500</v>
      </c>
      <c r="AF174" s="12">
        <f>AF169*'DATA - Awards Matrices'!$F$16</f>
        <v>0</v>
      </c>
      <c r="AG174" s="12">
        <f>AG169*'DATA - Awards Matrices'!$G$16</f>
        <v>0</v>
      </c>
      <c r="AH174" s="12">
        <f>AH169*'DATA - Awards Matrices'!$H$16</f>
        <v>0</v>
      </c>
      <c r="AI174" s="12">
        <f>AI169*'DATA - Awards Matrices'!$I$16</f>
        <v>0</v>
      </c>
      <c r="AJ174" s="12">
        <f>AJ169*'DATA - Awards Matrices'!$J$16</f>
        <v>0</v>
      </c>
      <c r="AK174" s="365">
        <f>AK169*'DATA - Awards Matrices'!$K$16</f>
        <v>0</v>
      </c>
      <c r="AL174" s="12"/>
      <c r="AM174" s="12"/>
      <c r="AN174" s="364">
        <f>AN169*'DATA - Awards Matrices'!$B$16</f>
        <v>0</v>
      </c>
      <c r="AO174" s="12">
        <f>AO169*'DATA - Awards Matrices'!$C$16</f>
        <v>0</v>
      </c>
      <c r="AP174" s="12">
        <f>AP169*'DATA - Awards Matrices'!$D$16</f>
        <v>0</v>
      </c>
      <c r="AQ174" s="12">
        <f>AQ169*'DATA - Awards Matrices'!$E$16</f>
        <v>2500</v>
      </c>
      <c r="AR174" s="12">
        <f>AR169*'DATA - Awards Matrices'!$F$16</f>
        <v>0</v>
      </c>
      <c r="AS174" s="12">
        <f>AS169*'DATA - Awards Matrices'!$G$16</f>
        <v>0</v>
      </c>
      <c r="AT174" s="12">
        <f>AT169*'DATA - Awards Matrices'!$H$16</f>
        <v>0</v>
      </c>
      <c r="AU174" s="12">
        <f>AU169*'DATA - Awards Matrices'!$I$16</f>
        <v>0</v>
      </c>
      <c r="AV174" s="12">
        <f>AV169*'DATA - Awards Matrices'!$J$16</f>
        <v>0</v>
      </c>
      <c r="AW174" s="365">
        <f>AW169*'DATA - Awards Matrices'!$K$16</f>
        <v>0</v>
      </c>
      <c r="AX174" s="536"/>
      <c r="BD174" s="510"/>
      <c r="BE174" s="510"/>
      <c r="BF174" s="510"/>
      <c r="BG174" s="510"/>
      <c r="BH174" s="510"/>
      <c r="BI174" s="510"/>
      <c r="BJ174" s="510"/>
      <c r="BK174" s="510"/>
      <c r="BL174" s="510"/>
      <c r="BM174" s="510"/>
      <c r="BN174" s="510"/>
      <c r="BO174" s="510"/>
      <c r="BP174" s="510"/>
      <c r="BQ174" s="510"/>
      <c r="BR174" s="510"/>
      <c r="BS174" s="510"/>
      <c r="BT174" s="510"/>
      <c r="BU174" s="510"/>
      <c r="BV174" s="510"/>
      <c r="BW174" s="510"/>
      <c r="BX174" s="510"/>
      <c r="BY174" s="510"/>
      <c r="BZ174" s="510"/>
    </row>
    <row r="175" spans="1:78" ht="15.75" thickBot="1" x14ac:dyDescent="0.3">
      <c r="A175" s="1060"/>
      <c r="B175" s="484" t="s">
        <v>68</v>
      </c>
      <c r="C175" s="499" t="s">
        <v>93</v>
      </c>
      <c r="D175" s="364">
        <f>D170*'DATA - Awards Matrices'!$B$17</f>
        <v>0</v>
      </c>
      <c r="E175" s="12">
        <f>E170*'DATA - Awards Matrices'!$C$17</f>
        <v>0</v>
      </c>
      <c r="F175" s="12">
        <f>F170*'DATA - Awards Matrices'!$D$17</f>
        <v>0</v>
      </c>
      <c r="G175" s="12">
        <f>G170*'DATA - Awards Matrices'!$E$17</f>
        <v>3500</v>
      </c>
      <c r="H175" s="12">
        <f>H170*'DATA - Awards Matrices'!$F$17</f>
        <v>0</v>
      </c>
      <c r="I175" s="12">
        <f>I170*'DATA - Awards Matrices'!$G$17</f>
        <v>0</v>
      </c>
      <c r="J175" s="12">
        <f>J170*'DATA - Awards Matrices'!$H$17</f>
        <v>0</v>
      </c>
      <c r="K175" s="12">
        <f>K170*'DATA - Awards Matrices'!$I$17</f>
        <v>0</v>
      </c>
      <c r="L175" s="12">
        <f>L170*'DATA - Awards Matrices'!$J$17</f>
        <v>0</v>
      </c>
      <c r="M175" s="365">
        <f>M170*'DATA - Awards Matrices'!$K$17</f>
        <v>0</v>
      </c>
      <c r="N175" s="12" t="s">
        <v>322</v>
      </c>
      <c r="O175" s="12"/>
      <c r="P175" s="364">
        <f>P170*'DATA - Awards Matrices'!$B$17</f>
        <v>0</v>
      </c>
      <c r="Q175" s="12">
        <f>Q170*'DATA - Awards Matrices'!$C$17</f>
        <v>8600</v>
      </c>
      <c r="R175" s="12">
        <f>R170*'DATA - Awards Matrices'!$D$17</f>
        <v>0</v>
      </c>
      <c r="S175" s="12">
        <f>S170*'DATA - Awards Matrices'!$E$17</f>
        <v>3000</v>
      </c>
      <c r="T175" s="12">
        <f>T170*'DATA - Awards Matrices'!$F$17</f>
        <v>0</v>
      </c>
      <c r="U175" s="12">
        <f>U170*'DATA - Awards Matrices'!$G$17</f>
        <v>0</v>
      </c>
      <c r="V175" s="12">
        <f>V170*'DATA - Awards Matrices'!$H$17</f>
        <v>0</v>
      </c>
      <c r="W175" s="12">
        <f>W170*'DATA - Awards Matrices'!$I$17</f>
        <v>0</v>
      </c>
      <c r="X175" s="12">
        <f>X170*'DATA - Awards Matrices'!$J$17</f>
        <v>0</v>
      </c>
      <c r="Y175" s="365">
        <f>Y170*'DATA - Awards Matrices'!$K$17</f>
        <v>0</v>
      </c>
      <c r="Z175" s="12" t="s">
        <v>322</v>
      </c>
      <c r="AA175" s="12"/>
      <c r="AB175" s="364">
        <f>AB170*'DATA - Awards Matrices'!$B$17</f>
        <v>5800</v>
      </c>
      <c r="AC175" s="12">
        <f>AC170*'DATA - Awards Matrices'!$C$17</f>
        <v>200</v>
      </c>
      <c r="AD175" s="12">
        <f>AD170*'DATA - Awards Matrices'!$D$17</f>
        <v>0</v>
      </c>
      <c r="AE175" s="12">
        <f>AE170*'DATA - Awards Matrices'!$E$17</f>
        <v>3000</v>
      </c>
      <c r="AF175" s="12">
        <f>AF170*'DATA - Awards Matrices'!$F$17</f>
        <v>0</v>
      </c>
      <c r="AG175" s="12">
        <f>AG170*'DATA - Awards Matrices'!$G$17</f>
        <v>0</v>
      </c>
      <c r="AH175" s="12">
        <f>AH170*'DATA - Awards Matrices'!$H$17</f>
        <v>0</v>
      </c>
      <c r="AI175" s="12">
        <f>AI170*'DATA - Awards Matrices'!$I$17</f>
        <v>0</v>
      </c>
      <c r="AJ175" s="12">
        <f>AJ170*'DATA - Awards Matrices'!$J$17</f>
        <v>0</v>
      </c>
      <c r="AK175" s="365">
        <f>AK170*'DATA - Awards Matrices'!$K$17</f>
        <v>0</v>
      </c>
      <c r="AL175" s="12" t="s">
        <v>322</v>
      </c>
      <c r="AM175" s="12"/>
      <c r="AN175" s="364">
        <f>AN170*'DATA - Awards Matrices'!$B$17</f>
        <v>6100</v>
      </c>
      <c r="AO175" s="12">
        <f>AO170*'DATA - Awards Matrices'!$C$17</f>
        <v>400</v>
      </c>
      <c r="AP175" s="12">
        <f>AP170*'DATA - Awards Matrices'!$D$17</f>
        <v>0</v>
      </c>
      <c r="AQ175" s="12">
        <f>AQ170*'DATA - Awards Matrices'!$E$17</f>
        <v>4000</v>
      </c>
      <c r="AR175" s="12">
        <f>AR170*'DATA - Awards Matrices'!$F$17</f>
        <v>0</v>
      </c>
      <c r="AS175" s="12">
        <f>AS170*'DATA - Awards Matrices'!$G$17</f>
        <v>0</v>
      </c>
      <c r="AT175" s="12">
        <f>AT170*'DATA - Awards Matrices'!$H$17</f>
        <v>0</v>
      </c>
      <c r="AU175" s="12">
        <f>AU170*'DATA - Awards Matrices'!$I$17</f>
        <v>0</v>
      </c>
      <c r="AV175" s="12">
        <f>AV170*'DATA - Awards Matrices'!$J$17</f>
        <v>0</v>
      </c>
      <c r="AW175" s="365">
        <f>AW170*'DATA - Awards Matrices'!$K$17</f>
        <v>0</v>
      </c>
      <c r="AX175" s="12" t="s">
        <v>322</v>
      </c>
      <c r="BD175" s="510"/>
      <c r="BE175" s="510"/>
      <c r="BF175" s="510"/>
      <c r="BG175" s="510"/>
      <c r="BH175" s="510"/>
      <c r="BI175" s="510"/>
      <c r="BJ175" s="510"/>
      <c r="BK175" s="510"/>
      <c r="BL175" s="510"/>
      <c r="BM175" s="510"/>
      <c r="BN175" s="510"/>
      <c r="BO175" s="510"/>
      <c r="BP175" s="510"/>
      <c r="BQ175" s="510"/>
      <c r="BR175" s="510"/>
      <c r="BS175" s="510"/>
      <c r="BT175" s="510"/>
      <c r="BU175" s="510"/>
      <c r="BV175" s="510"/>
      <c r="BW175" s="510"/>
      <c r="BX175" s="510"/>
      <c r="BY175" s="510"/>
      <c r="BZ175" s="510"/>
    </row>
    <row r="176" spans="1:78" ht="30.75" thickBot="1" x14ac:dyDescent="0.3">
      <c r="A176" s="480" t="s">
        <v>304</v>
      </c>
      <c r="B176" s="487" t="str">
        <f>B170</f>
        <v>UNM-VA</v>
      </c>
      <c r="C176" s="500"/>
      <c r="D176" s="368">
        <f t="shared" ref="D176:M176" si="132">SUM(D173:D175)</f>
        <v>0</v>
      </c>
      <c r="E176" s="369">
        <f t="shared" si="132"/>
        <v>1800</v>
      </c>
      <c r="F176" s="369">
        <f t="shared" si="132"/>
        <v>0</v>
      </c>
      <c r="G176" s="369">
        <f t="shared" si="132"/>
        <v>49500</v>
      </c>
      <c r="H176" s="369">
        <f t="shared" si="132"/>
        <v>0</v>
      </c>
      <c r="I176" s="369">
        <f t="shared" si="132"/>
        <v>0</v>
      </c>
      <c r="J176" s="369">
        <f t="shared" si="132"/>
        <v>0</v>
      </c>
      <c r="K176" s="369">
        <f t="shared" si="132"/>
        <v>0</v>
      </c>
      <c r="L176" s="369">
        <f t="shared" si="132"/>
        <v>0</v>
      </c>
      <c r="M176" s="370">
        <f t="shared" si="132"/>
        <v>0</v>
      </c>
      <c r="N176" s="489">
        <f>SUM(D176:M176)/'DATA - Awards Matrices'!$L$17</f>
        <v>12.322745434018463</v>
      </c>
      <c r="O176" s="489"/>
      <c r="P176" s="368">
        <f t="shared" ref="P176:Y176" si="133">SUM(P173:P175)</f>
        <v>0</v>
      </c>
      <c r="Q176" s="369">
        <f t="shared" si="133"/>
        <v>9800</v>
      </c>
      <c r="R176" s="369">
        <f t="shared" si="133"/>
        <v>0</v>
      </c>
      <c r="S176" s="369">
        <f t="shared" si="133"/>
        <v>47250</v>
      </c>
      <c r="T176" s="369">
        <f t="shared" si="133"/>
        <v>0</v>
      </c>
      <c r="U176" s="369">
        <f t="shared" si="133"/>
        <v>0</v>
      </c>
      <c r="V176" s="369">
        <f t="shared" si="133"/>
        <v>0</v>
      </c>
      <c r="W176" s="369">
        <f t="shared" si="133"/>
        <v>0</v>
      </c>
      <c r="X176" s="369">
        <f t="shared" si="133"/>
        <v>0</v>
      </c>
      <c r="Y176" s="370">
        <f t="shared" si="133"/>
        <v>0</v>
      </c>
      <c r="Z176" s="489">
        <f>SUM(P176:Y176)/'DATA - Awards Matrices'!$L$17</f>
        <v>13.703949844264198</v>
      </c>
      <c r="AA176" s="489"/>
      <c r="AB176" s="368">
        <f t="shared" ref="AB176:AK176" si="134">SUM(AB173:AB175)</f>
        <v>5800</v>
      </c>
      <c r="AC176" s="369">
        <f t="shared" si="134"/>
        <v>600</v>
      </c>
      <c r="AD176" s="369">
        <f t="shared" si="134"/>
        <v>0</v>
      </c>
      <c r="AE176" s="369">
        <f t="shared" si="134"/>
        <v>40750</v>
      </c>
      <c r="AF176" s="369">
        <f t="shared" si="134"/>
        <v>0</v>
      </c>
      <c r="AG176" s="369">
        <f t="shared" si="134"/>
        <v>0</v>
      </c>
      <c r="AH176" s="369">
        <f t="shared" si="134"/>
        <v>0</v>
      </c>
      <c r="AI176" s="369">
        <f t="shared" si="134"/>
        <v>0</v>
      </c>
      <c r="AJ176" s="369">
        <f t="shared" si="134"/>
        <v>0</v>
      </c>
      <c r="AK176" s="370">
        <f t="shared" si="134"/>
        <v>0</v>
      </c>
      <c r="AL176" s="489">
        <f>SUM(AB176:AK176)/'DATA - Awards Matrices'!$L$17</f>
        <v>11.325876164015019</v>
      </c>
      <c r="AM176" s="489"/>
      <c r="AN176" s="368">
        <f t="shared" ref="AN176:AW176" si="135">SUM(AN173:AN175)</f>
        <v>6100</v>
      </c>
      <c r="AO176" s="369">
        <f t="shared" si="135"/>
        <v>800</v>
      </c>
      <c r="AP176" s="369">
        <f t="shared" si="135"/>
        <v>0</v>
      </c>
      <c r="AQ176" s="369">
        <f t="shared" si="135"/>
        <v>37250</v>
      </c>
      <c r="AR176" s="369">
        <f t="shared" si="135"/>
        <v>0</v>
      </c>
      <c r="AS176" s="369">
        <f t="shared" si="135"/>
        <v>0</v>
      </c>
      <c r="AT176" s="369">
        <f t="shared" si="135"/>
        <v>0</v>
      </c>
      <c r="AU176" s="369">
        <f t="shared" si="135"/>
        <v>0</v>
      </c>
      <c r="AV176" s="369">
        <f t="shared" si="135"/>
        <v>0</v>
      </c>
      <c r="AW176" s="370">
        <f t="shared" si="135"/>
        <v>0</v>
      </c>
      <c r="AX176" s="537">
        <f>SUM(AN176:AW176)/'DATA - Awards Matrices'!$L$17</f>
        <v>10.605247776060724</v>
      </c>
      <c r="BD176" s="510"/>
      <c r="BE176" s="510"/>
      <c r="BF176" s="510"/>
      <c r="BG176" s="510"/>
      <c r="BH176" s="510"/>
      <c r="BI176" s="510"/>
      <c r="BJ176" s="510"/>
      <c r="BK176" s="510"/>
      <c r="BL176" s="510"/>
      <c r="BM176" s="510"/>
      <c r="BN176" s="510"/>
      <c r="BO176" s="510"/>
      <c r="BP176" s="510"/>
      <c r="BQ176" s="510"/>
      <c r="BR176" s="510"/>
      <c r="BS176" s="510"/>
      <c r="BT176" s="510"/>
      <c r="BU176" s="510"/>
      <c r="BV176" s="510"/>
      <c r="BW176" s="510"/>
      <c r="BX176" s="510"/>
      <c r="BY176" s="510"/>
      <c r="BZ176" s="510"/>
    </row>
    <row r="177" spans="1:78" ht="45.75" customHeight="1" thickBot="1" x14ac:dyDescent="0.3">
      <c r="A177" s="502"/>
      <c r="B177" s="503"/>
      <c r="C177" s="504"/>
      <c r="D177" s="505"/>
      <c r="E177" s="506"/>
      <c r="F177" s="506"/>
      <c r="G177" s="506"/>
      <c r="H177" s="506"/>
      <c r="I177" s="506"/>
      <c r="J177" s="506"/>
      <c r="K177" s="506"/>
      <c r="L177" s="506"/>
      <c r="M177" s="507"/>
      <c r="N177" s="508"/>
      <c r="O177" s="508"/>
      <c r="P177" s="505"/>
      <c r="Q177" s="506"/>
      <c r="R177" s="506"/>
      <c r="S177" s="506"/>
      <c r="T177" s="506"/>
      <c r="U177" s="506"/>
      <c r="V177" s="506"/>
      <c r="W177" s="506"/>
      <c r="X177" s="506"/>
      <c r="Y177" s="507"/>
      <c r="Z177" s="508"/>
      <c r="AA177" s="508"/>
      <c r="AB177" s="505"/>
      <c r="AC177" s="506"/>
      <c r="AD177" s="506"/>
      <c r="AE177" s="506"/>
      <c r="AF177" s="506"/>
      <c r="AG177" s="506"/>
      <c r="AH177" s="506"/>
      <c r="AI177" s="506"/>
      <c r="AJ177" s="506"/>
      <c r="AK177" s="507"/>
      <c r="AL177" s="508"/>
      <c r="AM177" s="508"/>
      <c r="AN177" s="505"/>
      <c r="AO177" s="506"/>
      <c r="AP177" s="506"/>
      <c r="AQ177" s="506"/>
      <c r="AR177" s="506"/>
      <c r="AS177" s="506"/>
      <c r="AT177" s="506"/>
      <c r="AU177" s="506"/>
      <c r="AV177" s="506"/>
      <c r="AW177" s="507"/>
      <c r="AX177" s="538"/>
      <c r="BD177" s="510"/>
      <c r="BE177" s="510"/>
      <c r="BF177" s="510"/>
      <c r="BG177" s="510"/>
      <c r="BH177" s="510"/>
      <c r="BI177" s="510"/>
      <c r="BJ177" s="510"/>
      <c r="BK177" s="510"/>
      <c r="BL177" s="510"/>
      <c r="BM177" s="510"/>
      <c r="BN177" s="510"/>
      <c r="BO177" s="510"/>
      <c r="BP177" s="510"/>
      <c r="BQ177" s="510"/>
      <c r="BR177" s="510"/>
      <c r="BS177" s="510"/>
      <c r="BT177" s="510"/>
      <c r="BU177" s="510"/>
      <c r="BV177" s="510"/>
      <c r="BW177" s="510"/>
      <c r="BX177" s="510"/>
      <c r="BY177" s="510"/>
      <c r="BZ177" s="510"/>
    </row>
    <row r="178" spans="1:78" ht="15" customHeight="1" x14ac:dyDescent="0.25">
      <c r="A178" s="1058" t="s">
        <v>302</v>
      </c>
      <c r="B178" s="304" t="str">
        <f>'RAW DATA-Awards'!B58</f>
        <v>CNM</v>
      </c>
      <c r="C178" s="498" t="str">
        <f>'RAW DATA-Awards'!C58</f>
        <v>1</v>
      </c>
      <c r="D178" s="481">
        <f>'RAW DATA-Awards'!D58</f>
        <v>0</v>
      </c>
      <c r="E178" s="482">
        <f>'RAW DATA-Awards'!E58</f>
        <v>1034</v>
      </c>
      <c r="F178" s="482">
        <f>'RAW DATA-Awards'!F58</f>
        <v>68</v>
      </c>
      <c r="G178" s="482">
        <f>'RAW DATA-Awards'!G58</f>
        <v>1919</v>
      </c>
      <c r="H178" s="482">
        <f>'RAW DATA-Awards'!H58</f>
        <v>0</v>
      </c>
      <c r="I178" s="482">
        <f>'RAW DATA-Awards'!I58</f>
        <v>0</v>
      </c>
      <c r="J178" s="482">
        <f>'RAW DATA-Awards'!J58</f>
        <v>0</v>
      </c>
      <c r="K178" s="482">
        <f>'RAW DATA-Awards'!K58</f>
        <v>0</v>
      </c>
      <c r="L178" s="482">
        <f>'RAW DATA-Awards'!L58</f>
        <v>0</v>
      </c>
      <c r="M178" s="483">
        <f>'RAW DATA-Awards'!M58</f>
        <v>0</v>
      </c>
      <c r="N178" s="482"/>
      <c r="O178" s="482"/>
      <c r="P178" s="481">
        <f>'RAW DATA-Awards'!N58</f>
        <v>6</v>
      </c>
      <c r="Q178" s="482">
        <f>'RAW DATA-Awards'!O58</f>
        <v>585</v>
      </c>
      <c r="R178" s="482">
        <f>'RAW DATA-Awards'!P58</f>
        <v>41</v>
      </c>
      <c r="S178" s="482">
        <f>'RAW DATA-Awards'!Q58</f>
        <v>1825</v>
      </c>
      <c r="T178" s="482">
        <f>'RAW DATA-Awards'!R58</f>
        <v>0</v>
      </c>
      <c r="U178" s="482">
        <f>'RAW DATA-Awards'!S58</f>
        <v>0</v>
      </c>
      <c r="V178" s="482">
        <f>'RAW DATA-Awards'!T58</f>
        <v>0</v>
      </c>
      <c r="W178" s="482">
        <f>'RAW DATA-Awards'!U58</f>
        <v>0</v>
      </c>
      <c r="X178" s="482">
        <f>'RAW DATA-Awards'!V58</f>
        <v>0</v>
      </c>
      <c r="Y178" s="483">
        <f>'RAW DATA-Awards'!W58</f>
        <v>0</v>
      </c>
      <c r="Z178" s="482"/>
      <c r="AA178" s="482"/>
      <c r="AB178" s="481">
        <f>'RAW DATA-Awards'!X58</f>
        <v>0</v>
      </c>
      <c r="AC178" s="482">
        <f>'RAW DATA-Awards'!Y58</f>
        <v>605</v>
      </c>
      <c r="AD178" s="482">
        <f>'RAW DATA-Awards'!Z58</f>
        <v>37</v>
      </c>
      <c r="AE178" s="482">
        <f>'RAW DATA-Awards'!AA58</f>
        <v>3354</v>
      </c>
      <c r="AF178" s="482">
        <f>'RAW DATA-Awards'!AB58</f>
        <v>0</v>
      </c>
      <c r="AG178" s="482">
        <f>'RAW DATA-Awards'!AC58</f>
        <v>0</v>
      </c>
      <c r="AH178" s="482">
        <f>'RAW DATA-Awards'!AD58</f>
        <v>0</v>
      </c>
      <c r="AI178" s="482">
        <f>'RAW DATA-Awards'!AE58</f>
        <v>0</v>
      </c>
      <c r="AJ178" s="482">
        <f>'RAW DATA-Awards'!AF58</f>
        <v>0</v>
      </c>
      <c r="AK178" s="483">
        <f>'RAW DATA-Awards'!AG58</f>
        <v>0</v>
      </c>
      <c r="AL178" s="482"/>
      <c r="AM178" s="482"/>
      <c r="AN178" s="481">
        <f>'RAW DATA-Awards'!AH58</f>
        <v>0</v>
      </c>
      <c r="AO178" s="482">
        <f>'RAW DATA-Awards'!AI58</f>
        <v>437</v>
      </c>
      <c r="AP178" s="482">
        <f>'RAW DATA-Awards'!AJ58</f>
        <v>29</v>
      </c>
      <c r="AQ178" s="482">
        <f>'RAW DATA-Awards'!AK58</f>
        <v>2662</v>
      </c>
      <c r="AR178" s="482">
        <f>'RAW DATA-Awards'!AL58</f>
        <v>0</v>
      </c>
      <c r="AS178" s="482">
        <f>'RAW DATA-Awards'!AM58</f>
        <v>0</v>
      </c>
      <c r="AT178" s="482">
        <f>'RAW DATA-Awards'!AN58</f>
        <v>0</v>
      </c>
      <c r="AU178" s="482">
        <f>'RAW DATA-Awards'!AO58</f>
        <v>0</v>
      </c>
      <c r="AV178" s="482">
        <f>'RAW DATA-Awards'!AP58</f>
        <v>0</v>
      </c>
      <c r="AW178" s="483">
        <f>'RAW DATA-Awards'!AQ58</f>
        <v>0</v>
      </c>
      <c r="AX178" s="535"/>
      <c r="BD178" s="510"/>
      <c r="BE178" s="510"/>
      <c r="BF178" s="510"/>
      <c r="BG178" s="510"/>
      <c r="BH178" s="510"/>
      <c r="BI178" s="510"/>
      <c r="BJ178" s="510"/>
      <c r="BK178" s="510"/>
      <c r="BL178" s="510"/>
      <c r="BM178" s="510"/>
      <c r="BN178" s="510"/>
      <c r="BO178" s="510"/>
      <c r="BP178" s="510"/>
      <c r="BQ178" s="510"/>
      <c r="BR178" s="510"/>
      <c r="BS178" s="510"/>
      <c r="BT178" s="510"/>
      <c r="BU178" s="510"/>
      <c r="BV178" s="510"/>
      <c r="BW178" s="510"/>
      <c r="BX178" s="510"/>
      <c r="BY178" s="510"/>
      <c r="BZ178" s="510"/>
    </row>
    <row r="179" spans="1:78" x14ac:dyDescent="0.25">
      <c r="A179" s="1059"/>
      <c r="B179" s="484" t="str">
        <f>'RAW DATA-Awards'!B59</f>
        <v>CNM</v>
      </c>
      <c r="C179" s="499" t="str">
        <f>'RAW DATA-Awards'!C59</f>
        <v>2</v>
      </c>
      <c r="D179" s="364">
        <f>'RAW DATA-Awards'!D59</f>
        <v>15</v>
      </c>
      <c r="E179" s="12">
        <f>'RAW DATA-Awards'!E59</f>
        <v>570</v>
      </c>
      <c r="F179" s="12">
        <f>'RAW DATA-Awards'!F59</f>
        <v>30</v>
      </c>
      <c r="G179" s="12">
        <f>'RAW DATA-Awards'!G59</f>
        <v>308</v>
      </c>
      <c r="H179" s="12">
        <f>'RAW DATA-Awards'!H59</f>
        <v>0</v>
      </c>
      <c r="I179" s="12">
        <f>'RAW DATA-Awards'!I59</f>
        <v>0</v>
      </c>
      <c r="J179" s="12">
        <f>'RAW DATA-Awards'!J59</f>
        <v>0</v>
      </c>
      <c r="K179" s="12">
        <f>'RAW DATA-Awards'!K59</f>
        <v>0</v>
      </c>
      <c r="L179" s="12">
        <f>'RAW DATA-Awards'!L59</f>
        <v>0</v>
      </c>
      <c r="M179" s="365">
        <f>'RAW DATA-Awards'!M59</f>
        <v>0</v>
      </c>
      <c r="N179" s="12"/>
      <c r="O179" s="12"/>
      <c r="P179" s="364">
        <f>'RAW DATA-Awards'!N59</f>
        <v>9</v>
      </c>
      <c r="Q179" s="12">
        <f>'RAW DATA-Awards'!O59</f>
        <v>573</v>
      </c>
      <c r="R179" s="12">
        <f>'RAW DATA-Awards'!P59</f>
        <v>29</v>
      </c>
      <c r="S179" s="12">
        <f>'RAW DATA-Awards'!Q59</f>
        <v>298</v>
      </c>
      <c r="T179" s="12">
        <f>'RAW DATA-Awards'!R59</f>
        <v>0</v>
      </c>
      <c r="U179" s="12">
        <f>'RAW DATA-Awards'!S59</f>
        <v>0</v>
      </c>
      <c r="V179" s="12">
        <f>'RAW DATA-Awards'!T59</f>
        <v>0</v>
      </c>
      <c r="W179" s="12">
        <f>'RAW DATA-Awards'!U59</f>
        <v>0</v>
      </c>
      <c r="X179" s="12">
        <f>'RAW DATA-Awards'!V59</f>
        <v>0</v>
      </c>
      <c r="Y179" s="365">
        <f>'RAW DATA-Awards'!W59</f>
        <v>0</v>
      </c>
      <c r="Z179" s="12"/>
      <c r="AA179" s="12"/>
      <c r="AB179" s="364">
        <f>'RAW DATA-Awards'!X59</f>
        <v>0</v>
      </c>
      <c r="AC179" s="12">
        <f>'RAW DATA-Awards'!Y59</f>
        <v>511</v>
      </c>
      <c r="AD179" s="12">
        <f>'RAW DATA-Awards'!Z59</f>
        <v>26</v>
      </c>
      <c r="AE179" s="12">
        <f>'RAW DATA-Awards'!AA59</f>
        <v>278</v>
      </c>
      <c r="AF179" s="12">
        <f>'RAW DATA-Awards'!AB59</f>
        <v>0</v>
      </c>
      <c r="AG179" s="12">
        <f>'RAW DATA-Awards'!AC59</f>
        <v>0</v>
      </c>
      <c r="AH179" s="12">
        <f>'RAW DATA-Awards'!AD59</f>
        <v>0</v>
      </c>
      <c r="AI179" s="12">
        <f>'RAW DATA-Awards'!AE59</f>
        <v>0</v>
      </c>
      <c r="AJ179" s="12">
        <f>'RAW DATA-Awards'!AF59</f>
        <v>0</v>
      </c>
      <c r="AK179" s="365">
        <f>'RAW DATA-Awards'!AG59</f>
        <v>0</v>
      </c>
      <c r="AL179" s="12"/>
      <c r="AM179" s="12"/>
      <c r="AN179" s="364">
        <f>'RAW DATA-Awards'!AH59</f>
        <v>0</v>
      </c>
      <c r="AO179" s="12">
        <f>'RAW DATA-Awards'!AI59</f>
        <v>385</v>
      </c>
      <c r="AP179" s="12">
        <f>'RAW DATA-Awards'!AJ59</f>
        <v>22</v>
      </c>
      <c r="AQ179" s="12">
        <f>'RAW DATA-Awards'!AK59</f>
        <v>310</v>
      </c>
      <c r="AR179" s="12">
        <f>'RAW DATA-Awards'!AL59</f>
        <v>0</v>
      </c>
      <c r="AS179" s="12">
        <f>'RAW DATA-Awards'!AM59</f>
        <v>0</v>
      </c>
      <c r="AT179" s="12">
        <f>'RAW DATA-Awards'!AN59</f>
        <v>0</v>
      </c>
      <c r="AU179" s="12">
        <f>'RAW DATA-Awards'!AO59</f>
        <v>0</v>
      </c>
      <c r="AV179" s="12">
        <f>'RAW DATA-Awards'!AP59</f>
        <v>0</v>
      </c>
      <c r="AW179" s="365">
        <f>'RAW DATA-Awards'!AQ59</f>
        <v>0</v>
      </c>
      <c r="AX179" s="536"/>
      <c r="BD179" s="510"/>
      <c r="BE179" s="510"/>
      <c r="BF179" s="510"/>
      <c r="BG179" s="510"/>
      <c r="BH179" s="510"/>
      <c r="BI179" s="510"/>
      <c r="BJ179" s="510"/>
      <c r="BK179" s="510"/>
      <c r="BL179" s="510"/>
      <c r="BM179" s="510"/>
      <c r="BN179" s="510"/>
      <c r="BO179" s="510"/>
      <c r="BP179" s="510"/>
      <c r="BQ179" s="510"/>
      <c r="BR179" s="510"/>
      <c r="BS179" s="510"/>
      <c r="BT179" s="510"/>
      <c r="BU179" s="510"/>
      <c r="BV179" s="510"/>
      <c r="BW179" s="510"/>
      <c r="BX179" s="510"/>
      <c r="BY179" s="510"/>
      <c r="BZ179" s="510"/>
    </row>
    <row r="180" spans="1:78" ht="15.75" thickBot="1" x14ac:dyDescent="0.3">
      <c r="A180" s="1060"/>
      <c r="B180" s="487" t="str">
        <f>'RAW DATA-Awards'!B60</f>
        <v>CNM</v>
      </c>
      <c r="C180" s="500" t="str">
        <f>'RAW DATA-Awards'!C60</f>
        <v>3</v>
      </c>
      <c r="D180" s="364">
        <f>'RAW DATA-Awards'!D60</f>
        <v>941</v>
      </c>
      <c r="E180" s="12">
        <f>'RAW DATA-Awards'!E60</f>
        <v>165</v>
      </c>
      <c r="F180" s="12">
        <f>'RAW DATA-Awards'!F60</f>
        <v>0</v>
      </c>
      <c r="G180" s="12">
        <f>'RAW DATA-Awards'!G60</f>
        <v>562</v>
      </c>
      <c r="H180" s="12">
        <f>'RAW DATA-Awards'!H60</f>
        <v>0</v>
      </c>
      <c r="I180" s="12">
        <f>'RAW DATA-Awards'!I60</f>
        <v>0</v>
      </c>
      <c r="J180" s="12">
        <f>'RAW DATA-Awards'!J60</f>
        <v>0</v>
      </c>
      <c r="K180" s="12">
        <f>'RAW DATA-Awards'!K60</f>
        <v>0</v>
      </c>
      <c r="L180" s="12">
        <f>'RAW DATA-Awards'!L60</f>
        <v>0</v>
      </c>
      <c r="M180" s="365">
        <f>'RAW DATA-Awards'!M60</f>
        <v>0</v>
      </c>
      <c r="N180" s="12" t="s">
        <v>321</v>
      </c>
      <c r="O180" s="12"/>
      <c r="P180" s="364">
        <f>'RAW DATA-Awards'!N60</f>
        <v>509</v>
      </c>
      <c r="Q180" s="12">
        <f>'RAW DATA-Awards'!O60</f>
        <v>96</v>
      </c>
      <c r="R180" s="12">
        <f>'RAW DATA-Awards'!P60</f>
        <v>0</v>
      </c>
      <c r="S180" s="12">
        <f>'RAW DATA-Awards'!Q60</f>
        <v>485</v>
      </c>
      <c r="T180" s="12">
        <f>'RAW DATA-Awards'!R60</f>
        <v>0</v>
      </c>
      <c r="U180" s="12">
        <f>'RAW DATA-Awards'!S60</f>
        <v>0</v>
      </c>
      <c r="V180" s="12">
        <f>'RAW DATA-Awards'!T60</f>
        <v>0</v>
      </c>
      <c r="W180" s="12">
        <f>'RAW DATA-Awards'!U60</f>
        <v>0</v>
      </c>
      <c r="X180" s="12">
        <f>'RAW DATA-Awards'!V60</f>
        <v>0</v>
      </c>
      <c r="Y180" s="365">
        <f>'RAW DATA-Awards'!W60</f>
        <v>0</v>
      </c>
      <c r="Z180" s="12" t="s">
        <v>321</v>
      </c>
      <c r="AA180" s="12"/>
      <c r="AB180" s="364">
        <f>'RAW DATA-Awards'!X60</f>
        <v>504</v>
      </c>
      <c r="AC180" s="12">
        <f>'RAW DATA-Awards'!Y60</f>
        <v>159</v>
      </c>
      <c r="AD180" s="12">
        <f>'RAW DATA-Awards'!Z60</f>
        <v>0</v>
      </c>
      <c r="AE180" s="12">
        <f>'RAW DATA-Awards'!AA60</f>
        <v>444</v>
      </c>
      <c r="AF180" s="12">
        <f>'RAW DATA-Awards'!AB60</f>
        <v>0</v>
      </c>
      <c r="AG180" s="12">
        <f>'RAW DATA-Awards'!AC60</f>
        <v>0</v>
      </c>
      <c r="AH180" s="12">
        <f>'RAW DATA-Awards'!AD60</f>
        <v>0</v>
      </c>
      <c r="AI180" s="12">
        <f>'RAW DATA-Awards'!AE60</f>
        <v>0</v>
      </c>
      <c r="AJ180" s="12">
        <f>'RAW DATA-Awards'!AF60</f>
        <v>0</v>
      </c>
      <c r="AK180" s="365">
        <f>'RAW DATA-Awards'!AG60</f>
        <v>0</v>
      </c>
      <c r="AL180" s="12" t="s">
        <v>321</v>
      </c>
      <c r="AM180" s="12"/>
      <c r="AN180" s="364">
        <f>'RAW DATA-Awards'!AH60</f>
        <v>462</v>
      </c>
      <c r="AO180" s="12">
        <f>'RAW DATA-Awards'!AI60</f>
        <v>215</v>
      </c>
      <c r="AP180" s="12">
        <f>'RAW DATA-Awards'!AJ60</f>
        <v>12</v>
      </c>
      <c r="AQ180" s="12">
        <f>'RAW DATA-Awards'!AK60</f>
        <v>465</v>
      </c>
      <c r="AR180" s="12">
        <f>'RAW DATA-Awards'!AL60</f>
        <v>0</v>
      </c>
      <c r="AS180" s="12">
        <f>'RAW DATA-Awards'!AM60</f>
        <v>0</v>
      </c>
      <c r="AT180" s="12">
        <f>'RAW DATA-Awards'!AN60</f>
        <v>0</v>
      </c>
      <c r="AU180" s="12">
        <f>'RAW DATA-Awards'!AO60</f>
        <v>0</v>
      </c>
      <c r="AV180" s="12">
        <f>'RAW DATA-Awards'!AP60</f>
        <v>0</v>
      </c>
      <c r="AW180" s="365">
        <f>'RAW DATA-Awards'!AQ60</f>
        <v>0</v>
      </c>
      <c r="AX180" s="536" t="s">
        <v>321</v>
      </c>
      <c r="BD180" s="510"/>
      <c r="BE180" s="510"/>
      <c r="BF180" s="510"/>
      <c r="BG180" s="510"/>
      <c r="BH180" s="510"/>
      <c r="BI180" s="510"/>
      <c r="BJ180" s="510"/>
      <c r="BK180" s="510"/>
      <c r="BL180" s="510"/>
      <c r="BM180" s="510"/>
      <c r="BN180" s="510"/>
      <c r="BO180" s="510"/>
      <c r="BP180" s="510"/>
      <c r="BQ180" s="510"/>
      <c r="BR180" s="510"/>
      <c r="BS180" s="510"/>
      <c r="BT180" s="510"/>
      <c r="BU180" s="510"/>
      <c r="BV180" s="510"/>
      <c r="BW180" s="510"/>
      <c r="BX180" s="510"/>
      <c r="BY180" s="510"/>
      <c r="BZ180" s="510"/>
    </row>
    <row r="181" spans="1:78" x14ac:dyDescent="0.25">
      <c r="A181" s="486"/>
      <c r="B181" s="484"/>
      <c r="C181" s="485"/>
      <c r="D181" s="366">
        <f t="shared" ref="D181:M181" si="136">SUM(D178:D180)</f>
        <v>956</v>
      </c>
      <c r="E181" s="11">
        <f t="shared" si="136"/>
        <v>1769</v>
      </c>
      <c r="F181" s="11">
        <f t="shared" si="136"/>
        <v>98</v>
      </c>
      <c r="G181" s="11">
        <f t="shared" si="136"/>
        <v>2789</v>
      </c>
      <c r="H181" s="11">
        <f t="shared" si="136"/>
        <v>0</v>
      </c>
      <c r="I181" s="11">
        <f t="shared" si="136"/>
        <v>0</v>
      </c>
      <c r="J181" s="11">
        <f t="shared" si="136"/>
        <v>0</v>
      </c>
      <c r="K181" s="11">
        <f t="shared" si="136"/>
        <v>0</v>
      </c>
      <c r="L181" s="11">
        <f t="shared" si="136"/>
        <v>0</v>
      </c>
      <c r="M181" s="367">
        <f t="shared" si="136"/>
        <v>0</v>
      </c>
      <c r="N181" s="12">
        <f>SUM(D181:M181)</f>
        <v>5612</v>
      </c>
      <c r="O181" s="12"/>
      <c r="P181" s="366">
        <f t="shared" ref="P181:Y181" si="137">SUM(P178:P180)</f>
        <v>524</v>
      </c>
      <c r="Q181" s="11">
        <f t="shared" si="137"/>
        <v>1254</v>
      </c>
      <c r="R181" s="11">
        <f t="shared" si="137"/>
        <v>70</v>
      </c>
      <c r="S181" s="11">
        <f t="shared" si="137"/>
        <v>2608</v>
      </c>
      <c r="T181" s="11">
        <f t="shared" si="137"/>
        <v>0</v>
      </c>
      <c r="U181" s="11">
        <f t="shared" si="137"/>
        <v>0</v>
      </c>
      <c r="V181" s="11">
        <f t="shared" si="137"/>
        <v>0</v>
      </c>
      <c r="W181" s="11">
        <f t="shared" si="137"/>
        <v>0</v>
      </c>
      <c r="X181" s="11">
        <f t="shared" si="137"/>
        <v>0</v>
      </c>
      <c r="Y181" s="367">
        <f t="shared" si="137"/>
        <v>0</v>
      </c>
      <c r="Z181" s="12">
        <f>SUM(P181:Y181)</f>
        <v>4456</v>
      </c>
      <c r="AA181" s="12"/>
      <c r="AB181" s="366">
        <f t="shared" ref="AB181:AK181" si="138">SUM(AB178:AB180)</f>
        <v>504</v>
      </c>
      <c r="AC181" s="11">
        <f t="shared" si="138"/>
        <v>1275</v>
      </c>
      <c r="AD181" s="11">
        <f t="shared" si="138"/>
        <v>63</v>
      </c>
      <c r="AE181" s="11">
        <f t="shared" si="138"/>
        <v>4076</v>
      </c>
      <c r="AF181" s="11">
        <f t="shared" si="138"/>
        <v>0</v>
      </c>
      <c r="AG181" s="11">
        <f t="shared" si="138"/>
        <v>0</v>
      </c>
      <c r="AH181" s="11">
        <f t="shared" si="138"/>
        <v>0</v>
      </c>
      <c r="AI181" s="11">
        <f t="shared" si="138"/>
        <v>0</v>
      </c>
      <c r="AJ181" s="11">
        <f t="shared" si="138"/>
        <v>0</v>
      </c>
      <c r="AK181" s="367">
        <f t="shared" si="138"/>
        <v>0</v>
      </c>
      <c r="AL181" s="12">
        <f>SUM(AB181:AK181)</f>
        <v>5918</v>
      </c>
      <c r="AM181" s="12"/>
      <c r="AN181" s="366">
        <f t="shared" ref="AN181:AW181" si="139">SUM(AN178:AN180)</f>
        <v>462</v>
      </c>
      <c r="AO181" s="11">
        <f t="shared" si="139"/>
        <v>1037</v>
      </c>
      <c r="AP181" s="11">
        <f t="shared" si="139"/>
        <v>63</v>
      </c>
      <c r="AQ181" s="11">
        <f t="shared" si="139"/>
        <v>3437</v>
      </c>
      <c r="AR181" s="11">
        <f t="shared" si="139"/>
        <v>0</v>
      </c>
      <c r="AS181" s="11">
        <f t="shared" si="139"/>
        <v>0</v>
      </c>
      <c r="AT181" s="11">
        <f t="shared" si="139"/>
        <v>0</v>
      </c>
      <c r="AU181" s="11">
        <f t="shared" si="139"/>
        <v>0</v>
      </c>
      <c r="AV181" s="11">
        <f t="shared" si="139"/>
        <v>0</v>
      </c>
      <c r="AW181" s="367">
        <f t="shared" si="139"/>
        <v>0</v>
      </c>
      <c r="AX181" s="536">
        <f>SUM(AN181:AW181)</f>
        <v>4999</v>
      </c>
      <c r="BD181" s="510"/>
      <c r="BE181" s="510"/>
      <c r="BF181" s="510"/>
      <c r="BG181" s="510"/>
      <c r="BH181" s="510"/>
      <c r="BI181" s="510"/>
      <c r="BJ181" s="510"/>
      <c r="BK181" s="510"/>
      <c r="BL181" s="510"/>
      <c r="BM181" s="510"/>
      <c r="BN181" s="510"/>
      <c r="BO181" s="510"/>
      <c r="BP181" s="510"/>
      <c r="BQ181" s="510"/>
      <c r="BR181" s="510"/>
      <c r="BS181" s="510"/>
      <c r="BT181" s="510"/>
      <c r="BU181" s="510"/>
      <c r="BV181" s="510"/>
      <c r="BW181" s="510"/>
      <c r="BX181" s="510"/>
      <c r="BY181" s="510"/>
      <c r="BZ181" s="510"/>
    </row>
    <row r="182" spans="1:78" ht="15" customHeight="1" thickBot="1" x14ac:dyDescent="0.3">
      <c r="A182" s="486"/>
      <c r="B182" s="484"/>
      <c r="C182" s="485"/>
      <c r="D182" s="364"/>
      <c r="E182" s="12"/>
      <c r="F182" s="12"/>
      <c r="G182" s="12"/>
      <c r="H182" s="12"/>
      <c r="I182" s="12"/>
      <c r="J182" s="12"/>
      <c r="K182" s="12"/>
      <c r="L182" s="12"/>
      <c r="M182" s="365"/>
      <c r="N182" s="12"/>
      <c r="O182" s="12"/>
      <c r="P182" s="364"/>
      <c r="Q182" s="12"/>
      <c r="R182" s="12"/>
      <c r="S182" s="12"/>
      <c r="T182" s="12"/>
      <c r="U182" s="12"/>
      <c r="V182" s="12"/>
      <c r="W182" s="12"/>
      <c r="X182" s="12"/>
      <c r="Y182" s="365"/>
      <c r="Z182" s="12"/>
      <c r="AA182" s="12"/>
      <c r="AB182" s="364"/>
      <c r="AC182" s="12"/>
      <c r="AD182" s="12"/>
      <c r="AE182" s="12"/>
      <c r="AF182" s="12"/>
      <c r="AG182" s="12"/>
      <c r="AH182" s="12"/>
      <c r="AI182" s="12"/>
      <c r="AJ182" s="12"/>
      <c r="AK182" s="365"/>
      <c r="AL182" s="12"/>
      <c r="AM182" s="12"/>
      <c r="AN182" s="364"/>
      <c r="AO182" s="12"/>
      <c r="AP182" s="12"/>
      <c r="AQ182" s="12"/>
      <c r="AR182" s="12"/>
      <c r="AS182" s="12"/>
      <c r="AT182" s="12"/>
      <c r="AU182" s="12"/>
      <c r="AV182" s="12"/>
      <c r="AW182" s="365"/>
      <c r="AX182" s="536"/>
      <c r="BD182" s="510"/>
      <c r="BE182" s="510"/>
      <c r="BF182" s="510"/>
      <c r="BG182" s="510"/>
      <c r="BH182" s="510"/>
      <c r="BI182" s="510"/>
      <c r="BJ182" s="510"/>
      <c r="BK182" s="510"/>
      <c r="BL182" s="510"/>
      <c r="BM182" s="510"/>
      <c r="BN182" s="510"/>
      <c r="BO182" s="510"/>
      <c r="BP182" s="510"/>
      <c r="BQ182" s="510"/>
      <c r="BR182" s="510"/>
      <c r="BS182" s="510"/>
      <c r="BT182" s="510"/>
      <c r="BU182" s="510"/>
      <c r="BV182" s="510"/>
      <c r="BW182" s="510"/>
      <c r="BX182" s="510"/>
      <c r="BY182" s="510"/>
      <c r="BZ182" s="510"/>
    </row>
    <row r="183" spans="1:78" x14ac:dyDescent="0.25">
      <c r="A183" s="1058" t="s">
        <v>303</v>
      </c>
      <c r="B183" s="304" t="s">
        <v>70</v>
      </c>
      <c r="C183" s="498" t="s">
        <v>95</v>
      </c>
      <c r="D183" s="364">
        <f>D178*'DATA - Awards Matrices'!$B$15</f>
        <v>0</v>
      </c>
      <c r="E183" s="12">
        <f>E178*'DATA - Awards Matrices'!$C$15</f>
        <v>206800</v>
      </c>
      <c r="F183" s="12">
        <f>F178*'DATA - Awards Matrices'!$D$15</f>
        <v>13600</v>
      </c>
      <c r="G183" s="12">
        <f>G178*'DATA - Awards Matrices'!$E$15</f>
        <v>479750</v>
      </c>
      <c r="H183" s="12">
        <f>H178*'DATA - Awards Matrices'!$F$15</f>
        <v>0</v>
      </c>
      <c r="I183" s="12">
        <f>I178*'DATA - Awards Matrices'!$G$15</f>
        <v>0</v>
      </c>
      <c r="J183" s="12">
        <f>J178*'DATA - Awards Matrices'!$H$15</f>
        <v>0</v>
      </c>
      <c r="K183" s="12">
        <f>K178*'DATA - Awards Matrices'!$I$15</f>
        <v>0</v>
      </c>
      <c r="L183" s="12">
        <f>L178*'DATA - Awards Matrices'!$J$15</f>
        <v>0</v>
      </c>
      <c r="M183" s="365">
        <f>M178*'DATA - Awards Matrices'!$K$15</f>
        <v>0</v>
      </c>
      <c r="N183" s="12"/>
      <c r="O183" s="12"/>
      <c r="P183" s="364">
        <f>P178*'DATA - Awards Matrices'!$B$15</f>
        <v>600</v>
      </c>
      <c r="Q183" s="12">
        <f>Q178*'DATA - Awards Matrices'!$C$15</f>
        <v>117000</v>
      </c>
      <c r="R183" s="12">
        <f>R178*'DATA - Awards Matrices'!$D$15</f>
        <v>8200</v>
      </c>
      <c r="S183" s="12">
        <f>S178*'DATA - Awards Matrices'!$E$15</f>
        <v>456250</v>
      </c>
      <c r="T183" s="12">
        <f>T178*'DATA - Awards Matrices'!$F$15</f>
        <v>0</v>
      </c>
      <c r="U183" s="12">
        <f>U178*'DATA - Awards Matrices'!$G$15</f>
        <v>0</v>
      </c>
      <c r="V183" s="12">
        <f>V178*'DATA - Awards Matrices'!$H$15</f>
        <v>0</v>
      </c>
      <c r="W183" s="12">
        <f>W178*'DATA - Awards Matrices'!$I$15</f>
        <v>0</v>
      </c>
      <c r="X183" s="12">
        <f>X178*'DATA - Awards Matrices'!$J$15</f>
        <v>0</v>
      </c>
      <c r="Y183" s="365">
        <f>Y178*'DATA - Awards Matrices'!$K$15</f>
        <v>0</v>
      </c>
      <c r="Z183" s="12"/>
      <c r="AA183" s="12"/>
      <c r="AB183" s="364">
        <f>AB178*'DATA - Awards Matrices'!$B$15</f>
        <v>0</v>
      </c>
      <c r="AC183" s="12">
        <f>AC178*'DATA - Awards Matrices'!$C$15</f>
        <v>121000</v>
      </c>
      <c r="AD183" s="12">
        <f>AD178*'DATA - Awards Matrices'!$D$15</f>
        <v>7400</v>
      </c>
      <c r="AE183" s="12">
        <f>AE178*'DATA - Awards Matrices'!$E$15</f>
        <v>838500</v>
      </c>
      <c r="AF183" s="12">
        <f>AF178*'DATA - Awards Matrices'!$F$15</f>
        <v>0</v>
      </c>
      <c r="AG183" s="12">
        <f>AG178*'DATA - Awards Matrices'!$G$15</f>
        <v>0</v>
      </c>
      <c r="AH183" s="12">
        <f>AH178*'DATA - Awards Matrices'!$H$15</f>
        <v>0</v>
      </c>
      <c r="AI183" s="12">
        <f>AI178*'DATA - Awards Matrices'!$I$15</f>
        <v>0</v>
      </c>
      <c r="AJ183" s="12">
        <f>AJ178*'DATA - Awards Matrices'!$J$15</f>
        <v>0</v>
      </c>
      <c r="AK183" s="365">
        <f>AK178*'DATA - Awards Matrices'!$K$15</f>
        <v>0</v>
      </c>
      <c r="AL183" s="12"/>
      <c r="AM183" s="12"/>
      <c r="AN183" s="364">
        <f>AN178*'DATA - Awards Matrices'!$B$15</f>
        <v>0</v>
      </c>
      <c r="AO183" s="12">
        <f>AO178*'DATA - Awards Matrices'!$C$15</f>
        <v>87400</v>
      </c>
      <c r="AP183" s="12">
        <f>AP178*'DATA - Awards Matrices'!$D$15</f>
        <v>5800</v>
      </c>
      <c r="AQ183" s="12">
        <f>AQ178*'DATA - Awards Matrices'!$E$15</f>
        <v>665500</v>
      </c>
      <c r="AR183" s="12">
        <f>AR178*'DATA - Awards Matrices'!$F$15</f>
        <v>0</v>
      </c>
      <c r="AS183" s="12">
        <f>AS178*'DATA - Awards Matrices'!$G$15</f>
        <v>0</v>
      </c>
      <c r="AT183" s="12">
        <f>AT178*'DATA - Awards Matrices'!$H$15</f>
        <v>0</v>
      </c>
      <c r="AU183" s="12">
        <f>AU178*'DATA - Awards Matrices'!$I$15</f>
        <v>0</v>
      </c>
      <c r="AV183" s="12">
        <f>AV178*'DATA - Awards Matrices'!$J$15</f>
        <v>0</v>
      </c>
      <c r="AW183" s="365">
        <f>AW178*'DATA - Awards Matrices'!$K$15</f>
        <v>0</v>
      </c>
      <c r="AX183" s="536"/>
      <c r="BD183" s="510"/>
      <c r="BE183" s="510"/>
      <c r="BF183" s="510"/>
      <c r="BG183" s="510"/>
      <c r="BH183" s="510"/>
      <c r="BI183" s="510"/>
      <c r="BJ183" s="510"/>
      <c r="BK183" s="510"/>
      <c r="BL183" s="510"/>
      <c r="BM183" s="510"/>
      <c r="BN183" s="510"/>
      <c r="BO183" s="510"/>
      <c r="BP183" s="510"/>
      <c r="BQ183" s="510"/>
      <c r="BR183" s="510"/>
      <c r="BS183" s="510"/>
      <c r="BT183" s="510"/>
      <c r="BU183" s="510"/>
      <c r="BV183" s="510"/>
      <c r="BW183" s="510"/>
      <c r="BX183" s="510"/>
      <c r="BY183" s="510"/>
      <c r="BZ183" s="510"/>
    </row>
    <row r="184" spans="1:78" x14ac:dyDescent="0.25">
      <c r="A184" s="1059"/>
      <c r="B184" s="484" t="s">
        <v>70</v>
      </c>
      <c r="C184" s="499" t="s">
        <v>94</v>
      </c>
      <c r="D184" s="364">
        <f>D179*'DATA - Awards Matrices'!$B$16</f>
        <v>1500</v>
      </c>
      <c r="E184" s="12">
        <f>E179*'DATA - Awards Matrices'!$C$16</f>
        <v>114000</v>
      </c>
      <c r="F184" s="12">
        <f>F179*'DATA - Awards Matrices'!$D$16</f>
        <v>6000</v>
      </c>
      <c r="G184" s="12">
        <f>G179*'DATA - Awards Matrices'!$E$16</f>
        <v>77000</v>
      </c>
      <c r="H184" s="12">
        <f>H179*'DATA - Awards Matrices'!$F$16</f>
        <v>0</v>
      </c>
      <c r="I184" s="12">
        <f>I179*'DATA - Awards Matrices'!$G$16</f>
        <v>0</v>
      </c>
      <c r="J184" s="12">
        <f>J179*'DATA - Awards Matrices'!$H$16</f>
        <v>0</v>
      </c>
      <c r="K184" s="12">
        <f>K179*'DATA - Awards Matrices'!$I$16</f>
        <v>0</v>
      </c>
      <c r="L184" s="12">
        <f>L179*'DATA - Awards Matrices'!$J$16</f>
        <v>0</v>
      </c>
      <c r="M184" s="365">
        <f>M179*'DATA - Awards Matrices'!$K$16</f>
        <v>0</v>
      </c>
      <c r="N184" s="12"/>
      <c r="O184" s="12"/>
      <c r="P184" s="364">
        <f>P179*'DATA - Awards Matrices'!$B$16</f>
        <v>900</v>
      </c>
      <c r="Q184" s="12">
        <f>Q179*'DATA - Awards Matrices'!$C$16</f>
        <v>114600</v>
      </c>
      <c r="R184" s="12">
        <f>R179*'DATA - Awards Matrices'!$D$16</f>
        <v>5800</v>
      </c>
      <c r="S184" s="12">
        <f>S179*'DATA - Awards Matrices'!$E$16</f>
        <v>74500</v>
      </c>
      <c r="T184" s="12">
        <f>T179*'DATA - Awards Matrices'!$F$16</f>
        <v>0</v>
      </c>
      <c r="U184" s="12">
        <f>U179*'DATA - Awards Matrices'!$G$16</f>
        <v>0</v>
      </c>
      <c r="V184" s="12">
        <f>V179*'DATA - Awards Matrices'!$H$16</f>
        <v>0</v>
      </c>
      <c r="W184" s="12">
        <f>W179*'DATA - Awards Matrices'!$I$16</f>
        <v>0</v>
      </c>
      <c r="X184" s="12">
        <f>X179*'DATA - Awards Matrices'!$J$16</f>
        <v>0</v>
      </c>
      <c r="Y184" s="365">
        <f>Y179*'DATA - Awards Matrices'!$K$16</f>
        <v>0</v>
      </c>
      <c r="Z184" s="12"/>
      <c r="AA184" s="12"/>
      <c r="AB184" s="364">
        <f>AB179*'DATA - Awards Matrices'!$B$16</f>
        <v>0</v>
      </c>
      <c r="AC184" s="12">
        <f>AC179*'DATA - Awards Matrices'!$C$16</f>
        <v>102200</v>
      </c>
      <c r="AD184" s="12">
        <f>AD179*'DATA - Awards Matrices'!$D$16</f>
        <v>5200</v>
      </c>
      <c r="AE184" s="12">
        <f>AE179*'DATA - Awards Matrices'!$E$16</f>
        <v>69500</v>
      </c>
      <c r="AF184" s="12">
        <f>AF179*'DATA - Awards Matrices'!$F$16</f>
        <v>0</v>
      </c>
      <c r="AG184" s="12">
        <f>AG179*'DATA - Awards Matrices'!$G$16</f>
        <v>0</v>
      </c>
      <c r="AH184" s="12">
        <f>AH179*'DATA - Awards Matrices'!$H$16</f>
        <v>0</v>
      </c>
      <c r="AI184" s="12">
        <f>AI179*'DATA - Awards Matrices'!$I$16</f>
        <v>0</v>
      </c>
      <c r="AJ184" s="12">
        <f>AJ179*'DATA - Awards Matrices'!$J$16</f>
        <v>0</v>
      </c>
      <c r="AK184" s="365">
        <f>AK179*'DATA - Awards Matrices'!$K$16</f>
        <v>0</v>
      </c>
      <c r="AL184" s="12"/>
      <c r="AM184" s="12"/>
      <c r="AN184" s="364">
        <f>AN179*'DATA - Awards Matrices'!$B$16</f>
        <v>0</v>
      </c>
      <c r="AO184" s="12">
        <f>AO179*'DATA - Awards Matrices'!$C$16</f>
        <v>77000</v>
      </c>
      <c r="AP184" s="12">
        <f>AP179*'DATA - Awards Matrices'!$D$16</f>
        <v>4400</v>
      </c>
      <c r="AQ184" s="12">
        <f>AQ179*'DATA - Awards Matrices'!$E$16</f>
        <v>77500</v>
      </c>
      <c r="AR184" s="12">
        <f>AR179*'DATA - Awards Matrices'!$F$16</f>
        <v>0</v>
      </c>
      <c r="AS184" s="12">
        <f>AS179*'DATA - Awards Matrices'!$G$16</f>
        <v>0</v>
      </c>
      <c r="AT184" s="12">
        <f>AT179*'DATA - Awards Matrices'!$H$16</f>
        <v>0</v>
      </c>
      <c r="AU184" s="12">
        <f>AU179*'DATA - Awards Matrices'!$I$16</f>
        <v>0</v>
      </c>
      <c r="AV184" s="12">
        <f>AV179*'DATA - Awards Matrices'!$J$16</f>
        <v>0</v>
      </c>
      <c r="AW184" s="365">
        <f>AW179*'DATA - Awards Matrices'!$K$16</f>
        <v>0</v>
      </c>
      <c r="AX184" s="536"/>
      <c r="BD184" s="510"/>
      <c r="BE184" s="510"/>
      <c r="BF184" s="510"/>
      <c r="BG184" s="510"/>
      <c r="BH184" s="510"/>
      <c r="BI184" s="510"/>
      <c r="BJ184" s="510"/>
      <c r="BK184" s="510"/>
      <c r="BL184" s="510"/>
      <c r="BM184" s="510"/>
      <c r="BN184" s="510"/>
      <c r="BO184" s="510"/>
      <c r="BP184" s="510"/>
      <c r="BQ184" s="510"/>
      <c r="BR184" s="510"/>
      <c r="BS184" s="510"/>
      <c r="BT184" s="510"/>
      <c r="BU184" s="510"/>
      <c r="BV184" s="510"/>
      <c r="BW184" s="510"/>
      <c r="BX184" s="510"/>
      <c r="BY184" s="510"/>
      <c r="BZ184" s="510"/>
    </row>
    <row r="185" spans="1:78" ht="15.75" thickBot="1" x14ac:dyDescent="0.3">
      <c r="A185" s="1060"/>
      <c r="B185" s="487" t="s">
        <v>70</v>
      </c>
      <c r="C185" s="500" t="s">
        <v>93</v>
      </c>
      <c r="D185" s="364">
        <f>D180*'DATA - Awards Matrices'!$B$17</f>
        <v>94100</v>
      </c>
      <c r="E185" s="12">
        <f>E180*'DATA - Awards Matrices'!$C$17</f>
        <v>33000</v>
      </c>
      <c r="F185" s="12">
        <f>F180*'DATA - Awards Matrices'!$D$17</f>
        <v>0</v>
      </c>
      <c r="G185" s="12">
        <f>G180*'DATA - Awards Matrices'!$E$17</f>
        <v>140500</v>
      </c>
      <c r="H185" s="12">
        <f>H180*'DATA - Awards Matrices'!$F$17</f>
        <v>0</v>
      </c>
      <c r="I185" s="12">
        <f>I180*'DATA - Awards Matrices'!$G$17</f>
        <v>0</v>
      </c>
      <c r="J185" s="12">
        <f>J180*'DATA - Awards Matrices'!$H$17</f>
        <v>0</v>
      </c>
      <c r="K185" s="12">
        <f>K180*'DATA - Awards Matrices'!$I$17</f>
        <v>0</v>
      </c>
      <c r="L185" s="12">
        <f>L180*'DATA - Awards Matrices'!$J$17</f>
        <v>0</v>
      </c>
      <c r="M185" s="365">
        <f>M180*'DATA - Awards Matrices'!$K$17</f>
        <v>0</v>
      </c>
      <c r="N185" s="12" t="s">
        <v>322</v>
      </c>
      <c r="O185" s="12"/>
      <c r="P185" s="364">
        <f>P180*'DATA - Awards Matrices'!$B$17</f>
        <v>50900</v>
      </c>
      <c r="Q185" s="12">
        <f>Q180*'DATA - Awards Matrices'!$C$17</f>
        <v>19200</v>
      </c>
      <c r="R185" s="12">
        <f>R180*'DATA - Awards Matrices'!$D$17</f>
        <v>0</v>
      </c>
      <c r="S185" s="12">
        <f>S180*'DATA - Awards Matrices'!$E$17</f>
        <v>121250</v>
      </c>
      <c r="T185" s="12">
        <f>T180*'DATA - Awards Matrices'!$F$17</f>
        <v>0</v>
      </c>
      <c r="U185" s="12">
        <f>U180*'DATA - Awards Matrices'!$G$17</f>
        <v>0</v>
      </c>
      <c r="V185" s="12">
        <f>V180*'DATA - Awards Matrices'!$H$17</f>
        <v>0</v>
      </c>
      <c r="W185" s="12">
        <f>W180*'DATA - Awards Matrices'!$I$17</f>
        <v>0</v>
      </c>
      <c r="X185" s="12">
        <f>X180*'DATA - Awards Matrices'!$J$17</f>
        <v>0</v>
      </c>
      <c r="Y185" s="365">
        <f>Y180*'DATA - Awards Matrices'!$K$17</f>
        <v>0</v>
      </c>
      <c r="Z185" s="12" t="s">
        <v>322</v>
      </c>
      <c r="AA185" s="12"/>
      <c r="AB185" s="364">
        <f>AB180*'DATA - Awards Matrices'!$B$17</f>
        <v>50400</v>
      </c>
      <c r="AC185" s="12">
        <f>AC180*'DATA - Awards Matrices'!$C$17</f>
        <v>31800</v>
      </c>
      <c r="AD185" s="12">
        <f>AD180*'DATA - Awards Matrices'!$D$17</f>
        <v>0</v>
      </c>
      <c r="AE185" s="12">
        <f>AE180*'DATA - Awards Matrices'!$E$17</f>
        <v>111000</v>
      </c>
      <c r="AF185" s="12">
        <f>AF180*'DATA - Awards Matrices'!$F$17</f>
        <v>0</v>
      </c>
      <c r="AG185" s="12">
        <f>AG180*'DATA - Awards Matrices'!$G$17</f>
        <v>0</v>
      </c>
      <c r="AH185" s="12">
        <f>AH180*'DATA - Awards Matrices'!$H$17</f>
        <v>0</v>
      </c>
      <c r="AI185" s="12">
        <f>AI180*'DATA - Awards Matrices'!$I$17</f>
        <v>0</v>
      </c>
      <c r="AJ185" s="12">
        <f>AJ180*'DATA - Awards Matrices'!$J$17</f>
        <v>0</v>
      </c>
      <c r="AK185" s="365">
        <f>AK180*'DATA - Awards Matrices'!$K$17</f>
        <v>0</v>
      </c>
      <c r="AL185" s="12" t="s">
        <v>322</v>
      </c>
      <c r="AM185" s="12"/>
      <c r="AN185" s="364">
        <f>AN180*'DATA - Awards Matrices'!$B$17</f>
        <v>46200</v>
      </c>
      <c r="AO185" s="12">
        <f>AO180*'DATA - Awards Matrices'!$C$17</f>
        <v>43000</v>
      </c>
      <c r="AP185" s="12">
        <f>AP180*'DATA - Awards Matrices'!$D$17</f>
        <v>2400</v>
      </c>
      <c r="AQ185" s="12">
        <f>AQ180*'DATA - Awards Matrices'!$E$17</f>
        <v>116250</v>
      </c>
      <c r="AR185" s="12">
        <f>AR180*'DATA - Awards Matrices'!$F$17</f>
        <v>0</v>
      </c>
      <c r="AS185" s="12">
        <f>AS180*'DATA - Awards Matrices'!$G$17</f>
        <v>0</v>
      </c>
      <c r="AT185" s="12">
        <f>AT180*'DATA - Awards Matrices'!$H$17</f>
        <v>0</v>
      </c>
      <c r="AU185" s="12">
        <f>AU180*'DATA - Awards Matrices'!$I$17</f>
        <v>0</v>
      </c>
      <c r="AV185" s="12">
        <f>AV180*'DATA - Awards Matrices'!$J$17</f>
        <v>0</v>
      </c>
      <c r="AW185" s="365">
        <f>AW180*'DATA - Awards Matrices'!$K$17</f>
        <v>0</v>
      </c>
      <c r="AX185" s="12" t="s">
        <v>322</v>
      </c>
      <c r="BD185" s="510"/>
      <c r="BE185" s="510"/>
      <c r="BF185" s="510"/>
      <c r="BG185" s="510"/>
      <c r="BH185" s="510"/>
      <c r="BI185" s="510"/>
      <c r="BJ185" s="510"/>
      <c r="BK185" s="510"/>
      <c r="BL185" s="510"/>
      <c r="BM185" s="510"/>
      <c r="BN185" s="510"/>
      <c r="BO185" s="510"/>
      <c r="BP185" s="510"/>
      <c r="BQ185" s="510"/>
      <c r="BR185" s="510"/>
      <c r="BS185" s="510"/>
      <c r="BT185" s="510"/>
      <c r="BU185" s="510"/>
      <c r="BV185" s="510"/>
      <c r="BW185" s="510"/>
      <c r="BX185" s="510"/>
      <c r="BY185" s="510"/>
      <c r="BZ185" s="510"/>
    </row>
    <row r="186" spans="1:78" ht="30.75" thickBot="1" x14ac:dyDescent="0.3">
      <c r="A186" s="540" t="s">
        <v>304</v>
      </c>
      <c r="B186" s="487" t="str">
        <f>B180</f>
        <v>CNM</v>
      </c>
      <c r="C186" s="488"/>
      <c r="D186" s="368">
        <f t="shared" ref="D186:M186" si="140">SUM(D183:D185)</f>
        <v>95600</v>
      </c>
      <c r="E186" s="369">
        <f t="shared" si="140"/>
        <v>353800</v>
      </c>
      <c r="F186" s="369">
        <f t="shared" si="140"/>
        <v>19600</v>
      </c>
      <c r="G186" s="369">
        <f t="shared" si="140"/>
        <v>697250</v>
      </c>
      <c r="H186" s="369">
        <f t="shared" si="140"/>
        <v>0</v>
      </c>
      <c r="I186" s="369">
        <f t="shared" si="140"/>
        <v>0</v>
      </c>
      <c r="J186" s="369">
        <f t="shared" si="140"/>
        <v>0</v>
      </c>
      <c r="K186" s="369">
        <f t="shared" si="140"/>
        <v>0</v>
      </c>
      <c r="L186" s="369">
        <f t="shared" si="140"/>
        <v>0</v>
      </c>
      <c r="M186" s="370">
        <f t="shared" si="140"/>
        <v>0</v>
      </c>
      <c r="N186" s="489">
        <f>SUM(D186:M186)/'DATA - Awards Matrices'!$L$17</f>
        <v>280.14428581723257</v>
      </c>
      <c r="O186" s="489"/>
      <c r="P186" s="368">
        <f t="shared" ref="P186:Y186" si="141">SUM(P183:P185)</f>
        <v>52400</v>
      </c>
      <c r="Q186" s="369">
        <f t="shared" si="141"/>
        <v>250800</v>
      </c>
      <c r="R186" s="369">
        <f t="shared" si="141"/>
        <v>14000</v>
      </c>
      <c r="S186" s="369">
        <f t="shared" si="141"/>
        <v>652000</v>
      </c>
      <c r="T186" s="369">
        <f t="shared" si="141"/>
        <v>0</v>
      </c>
      <c r="U186" s="369">
        <f t="shared" si="141"/>
        <v>0</v>
      </c>
      <c r="V186" s="369">
        <f t="shared" si="141"/>
        <v>0</v>
      </c>
      <c r="W186" s="369">
        <f t="shared" si="141"/>
        <v>0</v>
      </c>
      <c r="X186" s="369">
        <f t="shared" si="141"/>
        <v>0</v>
      </c>
      <c r="Y186" s="370">
        <f t="shared" si="141"/>
        <v>0</v>
      </c>
      <c r="Z186" s="489">
        <f>SUM(P186:Y186)/'DATA - Awards Matrices'!$L$17</f>
        <v>232.81101120176791</v>
      </c>
      <c r="AA186" s="489"/>
      <c r="AB186" s="368">
        <f t="shared" ref="AB186:AK186" si="142">SUM(AB183:AB185)</f>
        <v>50400</v>
      </c>
      <c r="AC186" s="369">
        <f t="shared" si="142"/>
        <v>255000</v>
      </c>
      <c r="AD186" s="369">
        <f t="shared" si="142"/>
        <v>12600</v>
      </c>
      <c r="AE186" s="369">
        <f t="shared" si="142"/>
        <v>1019000</v>
      </c>
      <c r="AF186" s="369">
        <f t="shared" si="142"/>
        <v>0</v>
      </c>
      <c r="AG186" s="369">
        <f t="shared" si="142"/>
        <v>0</v>
      </c>
      <c r="AH186" s="369">
        <f t="shared" si="142"/>
        <v>0</v>
      </c>
      <c r="AI186" s="369">
        <f t="shared" si="142"/>
        <v>0</v>
      </c>
      <c r="AJ186" s="369">
        <f t="shared" si="142"/>
        <v>0</v>
      </c>
      <c r="AK186" s="370">
        <f t="shared" si="142"/>
        <v>0</v>
      </c>
      <c r="AL186" s="489">
        <f>SUM(AB186:AK186)/'DATA - Awards Matrices'!$L$17</f>
        <v>321.16005156496459</v>
      </c>
      <c r="AM186" s="489"/>
      <c r="AN186" s="368">
        <f t="shared" ref="AN186:AW186" si="143">SUM(AN183:AN185)</f>
        <v>46200</v>
      </c>
      <c r="AO186" s="369">
        <f t="shared" si="143"/>
        <v>207400</v>
      </c>
      <c r="AP186" s="369">
        <f t="shared" si="143"/>
        <v>12600</v>
      </c>
      <c r="AQ186" s="369">
        <f t="shared" si="143"/>
        <v>859250</v>
      </c>
      <c r="AR186" s="369">
        <f t="shared" si="143"/>
        <v>0</v>
      </c>
      <c r="AS186" s="369">
        <f t="shared" si="143"/>
        <v>0</v>
      </c>
      <c r="AT186" s="369">
        <f t="shared" si="143"/>
        <v>0</v>
      </c>
      <c r="AU186" s="369">
        <f t="shared" si="143"/>
        <v>0</v>
      </c>
      <c r="AV186" s="369">
        <f t="shared" si="143"/>
        <v>0</v>
      </c>
      <c r="AW186" s="370">
        <f t="shared" si="143"/>
        <v>0</v>
      </c>
      <c r="AX186" s="537">
        <f>SUM(AN186:AW186)/'DATA - Awards Matrices'!$L$17</f>
        <v>270.34373974105415</v>
      </c>
      <c r="BD186" s="510"/>
      <c r="BE186" s="510"/>
      <c r="BF186" s="510"/>
      <c r="BG186" s="510"/>
      <c r="BH186" s="510"/>
      <c r="BI186" s="510"/>
      <c r="BJ186" s="510"/>
      <c r="BK186" s="510"/>
      <c r="BL186" s="510"/>
      <c r="BM186" s="510"/>
      <c r="BN186" s="510"/>
      <c r="BO186" s="510"/>
      <c r="BP186" s="510"/>
      <c r="BQ186" s="510"/>
      <c r="BR186" s="510"/>
      <c r="BS186" s="510"/>
      <c r="BT186" s="510"/>
      <c r="BU186" s="510"/>
      <c r="BV186" s="510"/>
      <c r="BW186" s="510"/>
      <c r="BX186" s="510"/>
      <c r="BY186" s="510"/>
      <c r="BZ186" s="510"/>
    </row>
    <row r="187" spans="1:78" ht="57.75" customHeight="1" thickBot="1" x14ac:dyDescent="0.3">
      <c r="A187" s="502"/>
      <c r="B187" s="503"/>
      <c r="C187" s="504"/>
      <c r="D187" s="505"/>
      <c r="E187" s="506"/>
      <c r="F187" s="506"/>
      <c r="G187" s="506"/>
      <c r="H187" s="506"/>
      <c r="I187" s="506"/>
      <c r="J187" s="506"/>
      <c r="K187" s="506"/>
      <c r="L187" s="506"/>
      <c r="M187" s="507"/>
      <c r="N187" s="508"/>
      <c r="O187" s="508"/>
      <c r="P187" s="505"/>
      <c r="Q187" s="506"/>
      <c r="R187" s="506"/>
      <c r="S187" s="506"/>
      <c r="T187" s="506"/>
      <c r="U187" s="506"/>
      <c r="V187" s="506"/>
      <c r="W187" s="506"/>
      <c r="X187" s="506"/>
      <c r="Y187" s="507"/>
      <c r="Z187" s="508"/>
      <c r="AA187" s="508"/>
      <c r="AB187" s="505"/>
      <c r="AC187" s="506"/>
      <c r="AD187" s="506"/>
      <c r="AE187" s="506"/>
      <c r="AF187" s="506"/>
      <c r="AG187" s="506"/>
      <c r="AH187" s="506"/>
      <c r="AI187" s="506"/>
      <c r="AJ187" s="506"/>
      <c r="AK187" s="507"/>
      <c r="AL187" s="508"/>
      <c r="AM187" s="508"/>
      <c r="AN187" s="505"/>
      <c r="AO187" s="506"/>
      <c r="AP187" s="506"/>
      <c r="AQ187" s="506"/>
      <c r="AR187" s="506"/>
      <c r="AS187" s="506"/>
      <c r="AT187" s="506"/>
      <c r="AU187" s="506"/>
      <c r="AV187" s="506"/>
      <c r="AW187" s="507"/>
      <c r="AX187" s="538"/>
      <c r="BD187" s="510"/>
      <c r="BE187" s="510"/>
      <c r="BF187" s="510"/>
      <c r="BG187" s="510"/>
      <c r="BH187" s="510"/>
      <c r="BI187" s="510"/>
      <c r="BJ187" s="510"/>
      <c r="BK187" s="510"/>
      <c r="BL187" s="510"/>
      <c r="BM187" s="510"/>
      <c r="BN187" s="510"/>
      <c r="BO187" s="510"/>
      <c r="BP187" s="510"/>
      <c r="BQ187" s="510"/>
      <c r="BR187" s="510"/>
      <c r="BS187" s="510"/>
      <c r="BT187" s="510"/>
      <c r="BU187" s="510"/>
      <c r="BV187" s="510"/>
      <c r="BW187" s="510"/>
      <c r="BX187" s="510"/>
      <c r="BY187" s="510"/>
      <c r="BZ187" s="510"/>
    </row>
    <row r="188" spans="1:78" ht="15" customHeight="1" x14ac:dyDescent="0.25">
      <c r="A188" s="1058" t="s">
        <v>302</v>
      </c>
      <c r="B188" s="304" t="str">
        <f>'RAW DATA-Awards'!B61</f>
        <v>CCC</v>
      </c>
      <c r="C188" s="498" t="str">
        <f>'RAW DATA-Awards'!C61</f>
        <v>1</v>
      </c>
      <c r="D188" s="481">
        <f>'RAW DATA-Awards'!D61</f>
        <v>0</v>
      </c>
      <c r="E188" s="482">
        <f>'RAW DATA-Awards'!E61</f>
        <v>81</v>
      </c>
      <c r="F188" s="482">
        <f>'RAW DATA-Awards'!F61</f>
        <v>0</v>
      </c>
      <c r="G188" s="482">
        <f>'RAW DATA-Awards'!G61</f>
        <v>201</v>
      </c>
      <c r="H188" s="482">
        <f>'RAW DATA-Awards'!H61</f>
        <v>0</v>
      </c>
      <c r="I188" s="482">
        <f>'RAW DATA-Awards'!I61</f>
        <v>0</v>
      </c>
      <c r="J188" s="482">
        <f>'RAW DATA-Awards'!J61</f>
        <v>0</v>
      </c>
      <c r="K188" s="482">
        <f>'RAW DATA-Awards'!K61</f>
        <v>0</v>
      </c>
      <c r="L188" s="482">
        <f>'RAW DATA-Awards'!L61</f>
        <v>0</v>
      </c>
      <c r="M188" s="483">
        <f>'RAW DATA-Awards'!M61</f>
        <v>0</v>
      </c>
      <c r="N188" s="482"/>
      <c r="O188" s="482"/>
      <c r="P188" s="481">
        <f>'RAW DATA-Awards'!N61</f>
        <v>0</v>
      </c>
      <c r="Q188" s="482">
        <f>'RAW DATA-Awards'!O61</f>
        <v>69</v>
      </c>
      <c r="R188" s="482">
        <f>'RAW DATA-Awards'!P61</f>
        <v>0</v>
      </c>
      <c r="S188" s="482">
        <f>'RAW DATA-Awards'!Q61</f>
        <v>220</v>
      </c>
      <c r="T188" s="482">
        <f>'RAW DATA-Awards'!R61</f>
        <v>0</v>
      </c>
      <c r="U188" s="482">
        <f>'RAW DATA-Awards'!S61</f>
        <v>0</v>
      </c>
      <c r="V188" s="482">
        <f>'RAW DATA-Awards'!T61</f>
        <v>0</v>
      </c>
      <c r="W188" s="482">
        <f>'RAW DATA-Awards'!U61</f>
        <v>0</v>
      </c>
      <c r="X188" s="482">
        <f>'RAW DATA-Awards'!V61</f>
        <v>0</v>
      </c>
      <c r="Y188" s="483">
        <f>'RAW DATA-Awards'!W61</f>
        <v>0</v>
      </c>
      <c r="Z188" s="482"/>
      <c r="AA188" s="482"/>
      <c r="AB188" s="481">
        <f>'RAW DATA-Awards'!X61</f>
        <v>16</v>
      </c>
      <c r="AC188" s="482">
        <f>'RAW DATA-Awards'!Y61</f>
        <v>2</v>
      </c>
      <c r="AD188" s="482">
        <f>'RAW DATA-Awards'!Z61</f>
        <v>0</v>
      </c>
      <c r="AE188" s="482">
        <f>'RAW DATA-Awards'!AA61</f>
        <v>180</v>
      </c>
      <c r="AF188" s="482">
        <f>'RAW DATA-Awards'!AB61</f>
        <v>0</v>
      </c>
      <c r="AG188" s="482">
        <f>'RAW DATA-Awards'!AC61</f>
        <v>0</v>
      </c>
      <c r="AH188" s="482">
        <f>'RAW DATA-Awards'!AD61</f>
        <v>0</v>
      </c>
      <c r="AI188" s="482">
        <f>'RAW DATA-Awards'!AE61</f>
        <v>0</v>
      </c>
      <c r="AJ188" s="482">
        <f>'RAW DATA-Awards'!AF61</f>
        <v>0</v>
      </c>
      <c r="AK188" s="483">
        <f>'RAW DATA-Awards'!AG61</f>
        <v>0</v>
      </c>
      <c r="AL188" s="482"/>
      <c r="AM188" s="482"/>
      <c r="AN188" s="481">
        <f>'RAW DATA-Awards'!AH61</f>
        <v>25</v>
      </c>
      <c r="AO188" s="482">
        <f>'RAW DATA-Awards'!AI61</f>
        <v>6</v>
      </c>
      <c r="AP188" s="482">
        <f>'RAW DATA-Awards'!AJ61</f>
        <v>0</v>
      </c>
      <c r="AQ188" s="482">
        <f>'RAW DATA-Awards'!AK61</f>
        <v>126</v>
      </c>
      <c r="AR188" s="482">
        <f>'RAW DATA-Awards'!AL61</f>
        <v>0</v>
      </c>
      <c r="AS188" s="482">
        <f>'RAW DATA-Awards'!AM61</f>
        <v>0</v>
      </c>
      <c r="AT188" s="482">
        <f>'RAW DATA-Awards'!AN61</f>
        <v>0</v>
      </c>
      <c r="AU188" s="482">
        <f>'RAW DATA-Awards'!AO61</f>
        <v>0</v>
      </c>
      <c r="AV188" s="482">
        <f>'RAW DATA-Awards'!AP61</f>
        <v>0</v>
      </c>
      <c r="AW188" s="483">
        <f>'RAW DATA-Awards'!AQ61</f>
        <v>0</v>
      </c>
      <c r="AX188" s="535"/>
      <c r="BD188" s="510"/>
      <c r="BE188" s="510"/>
      <c r="BF188" s="510"/>
      <c r="BG188" s="510"/>
      <c r="BH188" s="510"/>
      <c r="BI188" s="510"/>
      <c r="BJ188" s="510"/>
      <c r="BK188" s="510"/>
      <c r="BL188" s="510"/>
      <c r="BM188" s="510"/>
      <c r="BN188" s="510"/>
      <c r="BO188" s="510"/>
      <c r="BP188" s="510"/>
      <c r="BQ188" s="510"/>
      <c r="BR188" s="510"/>
      <c r="BS188" s="510"/>
      <c r="BT188" s="510"/>
      <c r="BU188" s="510"/>
      <c r="BV188" s="510"/>
      <c r="BW188" s="510"/>
      <c r="BX188" s="510"/>
      <c r="BY188" s="510"/>
      <c r="BZ188" s="510"/>
    </row>
    <row r="189" spans="1:78" x14ac:dyDescent="0.25">
      <c r="A189" s="1059"/>
      <c r="B189" s="484" t="str">
        <f>'RAW DATA-Awards'!B62</f>
        <v>CCC</v>
      </c>
      <c r="C189" s="499" t="str">
        <f>'RAW DATA-Awards'!C62</f>
        <v>2</v>
      </c>
      <c r="D189" s="364">
        <f>'RAW DATA-Awards'!D62</f>
        <v>0</v>
      </c>
      <c r="E189" s="12">
        <f>'RAW DATA-Awards'!E62</f>
        <v>85</v>
      </c>
      <c r="F189" s="12">
        <f>'RAW DATA-Awards'!F62</f>
        <v>0</v>
      </c>
      <c r="G189" s="12">
        <f>'RAW DATA-Awards'!G62</f>
        <v>13</v>
      </c>
      <c r="H189" s="12">
        <f>'RAW DATA-Awards'!H62</f>
        <v>0</v>
      </c>
      <c r="I189" s="12">
        <f>'RAW DATA-Awards'!I62</f>
        <v>0</v>
      </c>
      <c r="J189" s="12">
        <f>'RAW DATA-Awards'!J62</f>
        <v>0</v>
      </c>
      <c r="K189" s="12">
        <f>'RAW DATA-Awards'!K62</f>
        <v>0</v>
      </c>
      <c r="L189" s="12">
        <f>'RAW DATA-Awards'!L62</f>
        <v>0</v>
      </c>
      <c r="M189" s="365">
        <f>'RAW DATA-Awards'!M62</f>
        <v>0</v>
      </c>
      <c r="N189" s="12"/>
      <c r="O189" s="12"/>
      <c r="P189" s="364">
        <f>'RAW DATA-Awards'!N62</f>
        <v>0</v>
      </c>
      <c r="Q189" s="12">
        <f>'RAW DATA-Awards'!O62</f>
        <v>91</v>
      </c>
      <c r="R189" s="12">
        <f>'RAW DATA-Awards'!P62</f>
        <v>0</v>
      </c>
      <c r="S189" s="12">
        <f>'RAW DATA-Awards'!Q62</f>
        <v>15</v>
      </c>
      <c r="T189" s="12">
        <f>'RAW DATA-Awards'!R62</f>
        <v>0</v>
      </c>
      <c r="U189" s="12">
        <f>'RAW DATA-Awards'!S62</f>
        <v>0</v>
      </c>
      <c r="V189" s="12">
        <f>'RAW DATA-Awards'!T62</f>
        <v>0</v>
      </c>
      <c r="W189" s="12">
        <f>'RAW DATA-Awards'!U62</f>
        <v>0</v>
      </c>
      <c r="X189" s="12">
        <f>'RAW DATA-Awards'!V62</f>
        <v>0</v>
      </c>
      <c r="Y189" s="365">
        <f>'RAW DATA-Awards'!W62</f>
        <v>0</v>
      </c>
      <c r="Z189" s="12"/>
      <c r="AA189" s="12"/>
      <c r="AB189" s="364">
        <f>'RAW DATA-Awards'!X62</f>
        <v>0</v>
      </c>
      <c r="AC189" s="12">
        <f>'RAW DATA-Awards'!Y62</f>
        <v>13</v>
      </c>
      <c r="AD189" s="12">
        <f>'RAW DATA-Awards'!Z62</f>
        <v>0</v>
      </c>
      <c r="AE189" s="12">
        <f>'RAW DATA-Awards'!AA62</f>
        <v>13</v>
      </c>
      <c r="AF189" s="12">
        <f>'RAW DATA-Awards'!AB62</f>
        <v>0</v>
      </c>
      <c r="AG189" s="12">
        <f>'RAW DATA-Awards'!AC62</f>
        <v>0</v>
      </c>
      <c r="AH189" s="12">
        <f>'RAW DATA-Awards'!AD62</f>
        <v>0</v>
      </c>
      <c r="AI189" s="12">
        <f>'RAW DATA-Awards'!AE62</f>
        <v>0</v>
      </c>
      <c r="AJ189" s="12">
        <f>'RAW DATA-Awards'!AF62</f>
        <v>0</v>
      </c>
      <c r="AK189" s="365">
        <f>'RAW DATA-Awards'!AG62</f>
        <v>0</v>
      </c>
      <c r="AL189" s="12"/>
      <c r="AM189" s="12"/>
      <c r="AN189" s="364">
        <f>'RAW DATA-Awards'!AH62</f>
        <v>1</v>
      </c>
      <c r="AO189" s="12">
        <f>'RAW DATA-Awards'!AI62</f>
        <v>42</v>
      </c>
      <c r="AP189" s="12">
        <f>'RAW DATA-Awards'!AJ62</f>
        <v>0</v>
      </c>
      <c r="AQ189" s="12">
        <f>'RAW DATA-Awards'!AK62</f>
        <v>16</v>
      </c>
      <c r="AR189" s="12">
        <f>'RAW DATA-Awards'!AL62</f>
        <v>0</v>
      </c>
      <c r="AS189" s="12">
        <f>'RAW DATA-Awards'!AM62</f>
        <v>0</v>
      </c>
      <c r="AT189" s="12">
        <f>'RAW DATA-Awards'!AN62</f>
        <v>0</v>
      </c>
      <c r="AU189" s="12">
        <f>'RAW DATA-Awards'!AO62</f>
        <v>0</v>
      </c>
      <c r="AV189" s="12">
        <f>'RAW DATA-Awards'!AP62</f>
        <v>0</v>
      </c>
      <c r="AW189" s="365">
        <f>'RAW DATA-Awards'!AQ62</f>
        <v>0</v>
      </c>
      <c r="AX189" s="536"/>
      <c r="BD189" s="510"/>
      <c r="BE189" s="510"/>
      <c r="BF189" s="510"/>
      <c r="BG189" s="510"/>
      <c r="BH189" s="510"/>
      <c r="BI189" s="510"/>
      <c r="BJ189" s="510"/>
      <c r="BK189" s="510"/>
      <c r="BL189" s="510"/>
      <c r="BM189" s="510"/>
      <c r="BN189" s="510"/>
      <c r="BO189" s="510"/>
      <c r="BP189" s="510"/>
      <c r="BQ189" s="510"/>
      <c r="BR189" s="510"/>
      <c r="BS189" s="510"/>
      <c r="BT189" s="510"/>
      <c r="BU189" s="510"/>
      <c r="BV189" s="510"/>
      <c r="BW189" s="510"/>
      <c r="BX189" s="510"/>
      <c r="BY189" s="510"/>
      <c r="BZ189" s="510"/>
    </row>
    <row r="190" spans="1:78" ht="15.75" thickBot="1" x14ac:dyDescent="0.3">
      <c r="A190" s="1060"/>
      <c r="B190" s="487" t="str">
        <f>'RAW DATA-Awards'!B63</f>
        <v>CCC</v>
      </c>
      <c r="C190" s="500" t="str">
        <f>'RAW DATA-Awards'!C63</f>
        <v>3</v>
      </c>
      <c r="D190" s="364">
        <f>'RAW DATA-Awards'!D63</f>
        <v>0</v>
      </c>
      <c r="E190" s="12">
        <f>'RAW DATA-Awards'!E63</f>
        <v>172</v>
      </c>
      <c r="F190" s="12">
        <f>'RAW DATA-Awards'!F63</f>
        <v>0</v>
      </c>
      <c r="G190" s="12">
        <f>'RAW DATA-Awards'!G63</f>
        <v>70</v>
      </c>
      <c r="H190" s="12">
        <f>'RAW DATA-Awards'!H63</f>
        <v>0</v>
      </c>
      <c r="I190" s="12">
        <f>'RAW DATA-Awards'!I63</f>
        <v>0</v>
      </c>
      <c r="J190" s="12">
        <f>'RAW DATA-Awards'!J63</f>
        <v>0</v>
      </c>
      <c r="K190" s="12">
        <f>'RAW DATA-Awards'!K63</f>
        <v>0</v>
      </c>
      <c r="L190" s="12">
        <f>'RAW DATA-Awards'!L63</f>
        <v>0</v>
      </c>
      <c r="M190" s="365">
        <f>'RAW DATA-Awards'!M63</f>
        <v>0</v>
      </c>
      <c r="N190" s="12" t="s">
        <v>321</v>
      </c>
      <c r="O190" s="12"/>
      <c r="P190" s="364">
        <f>'RAW DATA-Awards'!N63</f>
        <v>0</v>
      </c>
      <c r="Q190" s="12">
        <f>'RAW DATA-Awards'!O63</f>
        <v>251</v>
      </c>
      <c r="R190" s="12">
        <f>'RAW DATA-Awards'!P63</f>
        <v>0</v>
      </c>
      <c r="S190" s="12">
        <f>'RAW DATA-Awards'!Q63</f>
        <v>63</v>
      </c>
      <c r="T190" s="12">
        <f>'RAW DATA-Awards'!R63</f>
        <v>0</v>
      </c>
      <c r="U190" s="12">
        <f>'RAW DATA-Awards'!S63</f>
        <v>0</v>
      </c>
      <c r="V190" s="12">
        <f>'RAW DATA-Awards'!T63</f>
        <v>0</v>
      </c>
      <c r="W190" s="12">
        <f>'RAW DATA-Awards'!U63</f>
        <v>0</v>
      </c>
      <c r="X190" s="12">
        <f>'RAW DATA-Awards'!V63</f>
        <v>0</v>
      </c>
      <c r="Y190" s="365">
        <f>'RAW DATA-Awards'!W63</f>
        <v>0</v>
      </c>
      <c r="Z190" s="12" t="s">
        <v>321</v>
      </c>
      <c r="AA190" s="12"/>
      <c r="AB190" s="364">
        <f>'RAW DATA-Awards'!X63</f>
        <v>93</v>
      </c>
      <c r="AC190" s="12">
        <f>'RAW DATA-Awards'!Y63</f>
        <v>78</v>
      </c>
      <c r="AD190" s="12">
        <f>'RAW DATA-Awards'!Z63</f>
        <v>0</v>
      </c>
      <c r="AE190" s="12">
        <f>'RAW DATA-Awards'!AA63</f>
        <v>92</v>
      </c>
      <c r="AF190" s="12">
        <f>'RAW DATA-Awards'!AB63</f>
        <v>0</v>
      </c>
      <c r="AG190" s="12">
        <f>'RAW DATA-Awards'!AC63</f>
        <v>0</v>
      </c>
      <c r="AH190" s="12">
        <f>'RAW DATA-Awards'!AD63</f>
        <v>0</v>
      </c>
      <c r="AI190" s="12">
        <f>'RAW DATA-Awards'!AE63</f>
        <v>0</v>
      </c>
      <c r="AJ190" s="12">
        <f>'RAW DATA-Awards'!AF63</f>
        <v>0</v>
      </c>
      <c r="AK190" s="365">
        <f>'RAW DATA-Awards'!AG63</f>
        <v>0</v>
      </c>
      <c r="AL190" s="12" t="s">
        <v>321</v>
      </c>
      <c r="AM190" s="12"/>
      <c r="AN190" s="364">
        <f>'RAW DATA-Awards'!AH63</f>
        <v>93</v>
      </c>
      <c r="AO190" s="12">
        <f>'RAW DATA-Awards'!AI63</f>
        <v>13</v>
      </c>
      <c r="AP190" s="12">
        <f>'RAW DATA-Awards'!AJ63</f>
        <v>0</v>
      </c>
      <c r="AQ190" s="12">
        <f>'RAW DATA-Awards'!AK63</f>
        <v>61</v>
      </c>
      <c r="AR190" s="12">
        <f>'RAW DATA-Awards'!AL63</f>
        <v>0</v>
      </c>
      <c r="AS190" s="12">
        <f>'RAW DATA-Awards'!AM63</f>
        <v>0</v>
      </c>
      <c r="AT190" s="12">
        <f>'RAW DATA-Awards'!AN63</f>
        <v>0</v>
      </c>
      <c r="AU190" s="12">
        <f>'RAW DATA-Awards'!AO63</f>
        <v>0</v>
      </c>
      <c r="AV190" s="12">
        <f>'RAW DATA-Awards'!AP63</f>
        <v>0</v>
      </c>
      <c r="AW190" s="365">
        <f>'RAW DATA-Awards'!AQ63</f>
        <v>0</v>
      </c>
      <c r="AX190" s="536" t="s">
        <v>321</v>
      </c>
      <c r="BD190" s="510"/>
      <c r="BE190" s="510"/>
      <c r="BF190" s="510"/>
      <c r="BG190" s="510"/>
      <c r="BH190" s="510"/>
      <c r="BI190" s="510"/>
      <c r="BJ190" s="510"/>
      <c r="BK190" s="510"/>
      <c r="BL190" s="510"/>
      <c r="BM190" s="510"/>
      <c r="BN190" s="510"/>
      <c r="BO190" s="510"/>
      <c r="BP190" s="510"/>
      <c r="BQ190" s="510"/>
      <c r="BR190" s="510"/>
      <c r="BS190" s="510"/>
      <c r="BT190" s="510"/>
      <c r="BU190" s="510"/>
      <c r="BV190" s="510"/>
      <c r="BW190" s="510"/>
      <c r="BX190" s="510"/>
      <c r="BY190" s="510"/>
      <c r="BZ190" s="510"/>
    </row>
    <row r="191" spans="1:78" x14ac:dyDescent="0.25">
      <c r="A191" s="486"/>
      <c r="B191" s="484"/>
      <c r="C191" s="485"/>
      <c r="D191" s="366">
        <f t="shared" ref="D191:M191" si="144">SUM(D188:D190)</f>
        <v>0</v>
      </c>
      <c r="E191" s="11">
        <f t="shared" si="144"/>
        <v>338</v>
      </c>
      <c r="F191" s="11">
        <f t="shared" si="144"/>
        <v>0</v>
      </c>
      <c r="G191" s="11">
        <f t="shared" si="144"/>
        <v>284</v>
      </c>
      <c r="H191" s="11">
        <f t="shared" si="144"/>
        <v>0</v>
      </c>
      <c r="I191" s="11">
        <f t="shared" si="144"/>
        <v>0</v>
      </c>
      <c r="J191" s="11">
        <f t="shared" si="144"/>
        <v>0</v>
      </c>
      <c r="K191" s="11">
        <f t="shared" si="144"/>
        <v>0</v>
      </c>
      <c r="L191" s="11">
        <f t="shared" si="144"/>
        <v>0</v>
      </c>
      <c r="M191" s="367">
        <f t="shared" si="144"/>
        <v>0</v>
      </c>
      <c r="N191" s="12">
        <f>SUM(D191:M191)</f>
        <v>622</v>
      </c>
      <c r="O191" s="12"/>
      <c r="P191" s="366">
        <f t="shared" ref="P191:Y191" si="145">SUM(P188:P190)</f>
        <v>0</v>
      </c>
      <c r="Q191" s="11">
        <f t="shared" si="145"/>
        <v>411</v>
      </c>
      <c r="R191" s="11">
        <f t="shared" si="145"/>
        <v>0</v>
      </c>
      <c r="S191" s="11">
        <f t="shared" si="145"/>
        <v>298</v>
      </c>
      <c r="T191" s="11">
        <f t="shared" si="145"/>
        <v>0</v>
      </c>
      <c r="U191" s="11">
        <f t="shared" si="145"/>
        <v>0</v>
      </c>
      <c r="V191" s="11">
        <f t="shared" si="145"/>
        <v>0</v>
      </c>
      <c r="W191" s="11">
        <f t="shared" si="145"/>
        <v>0</v>
      </c>
      <c r="X191" s="11">
        <f t="shared" si="145"/>
        <v>0</v>
      </c>
      <c r="Y191" s="367">
        <f t="shared" si="145"/>
        <v>0</v>
      </c>
      <c r="Z191" s="12">
        <f>SUM(P191:Y191)</f>
        <v>709</v>
      </c>
      <c r="AA191" s="12"/>
      <c r="AB191" s="366">
        <f t="shared" ref="AB191:AK191" si="146">SUM(AB188:AB190)</f>
        <v>109</v>
      </c>
      <c r="AC191" s="11">
        <f t="shared" si="146"/>
        <v>93</v>
      </c>
      <c r="AD191" s="11">
        <f t="shared" si="146"/>
        <v>0</v>
      </c>
      <c r="AE191" s="11">
        <f t="shared" si="146"/>
        <v>285</v>
      </c>
      <c r="AF191" s="11">
        <f t="shared" si="146"/>
        <v>0</v>
      </c>
      <c r="AG191" s="11">
        <f t="shared" si="146"/>
        <v>0</v>
      </c>
      <c r="AH191" s="11">
        <f t="shared" si="146"/>
        <v>0</v>
      </c>
      <c r="AI191" s="11">
        <f t="shared" si="146"/>
        <v>0</v>
      </c>
      <c r="AJ191" s="11">
        <f t="shared" si="146"/>
        <v>0</v>
      </c>
      <c r="AK191" s="367">
        <f t="shared" si="146"/>
        <v>0</v>
      </c>
      <c r="AL191" s="12">
        <f>SUM(AB191:AK191)</f>
        <v>487</v>
      </c>
      <c r="AM191" s="12"/>
      <c r="AN191" s="366">
        <f t="shared" ref="AN191:AW191" si="147">SUM(AN188:AN190)</f>
        <v>119</v>
      </c>
      <c r="AO191" s="11">
        <f t="shared" si="147"/>
        <v>61</v>
      </c>
      <c r="AP191" s="11">
        <f t="shared" si="147"/>
        <v>0</v>
      </c>
      <c r="AQ191" s="11">
        <f t="shared" si="147"/>
        <v>203</v>
      </c>
      <c r="AR191" s="11">
        <f t="shared" si="147"/>
        <v>0</v>
      </c>
      <c r="AS191" s="11">
        <f t="shared" si="147"/>
        <v>0</v>
      </c>
      <c r="AT191" s="11">
        <f t="shared" si="147"/>
        <v>0</v>
      </c>
      <c r="AU191" s="11">
        <f t="shared" si="147"/>
        <v>0</v>
      </c>
      <c r="AV191" s="11">
        <f t="shared" si="147"/>
        <v>0</v>
      </c>
      <c r="AW191" s="367">
        <f t="shared" si="147"/>
        <v>0</v>
      </c>
      <c r="AX191" s="536">
        <f>SUM(AN191:AW191)</f>
        <v>383</v>
      </c>
      <c r="BD191" s="510"/>
      <c r="BE191" s="510"/>
      <c r="BF191" s="510"/>
      <c r="BG191" s="510"/>
      <c r="BH191" s="510"/>
      <c r="BI191" s="510"/>
      <c r="BJ191" s="510"/>
      <c r="BK191" s="510"/>
      <c r="BL191" s="510"/>
      <c r="BM191" s="510"/>
      <c r="BN191" s="510"/>
      <c r="BO191" s="510"/>
      <c r="BP191" s="510"/>
      <c r="BQ191" s="510"/>
      <c r="BR191" s="510"/>
      <c r="BS191" s="510"/>
      <c r="BT191" s="510"/>
      <c r="BU191" s="510"/>
      <c r="BV191" s="510"/>
      <c r="BW191" s="510"/>
      <c r="BX191" s="510"/>
      <c r="BY191" s="510"/>
      <c r="BZ191" s="510"/>
    </row>
    <row r="192" spans="1:78" ht="10.5" customHeight="1" thickBot="1" x14ac:dyDescent="0.3">
      <c r="A192" s="486"/>
      <c r="B192" s="484"/>
      <c r="C192" s="485"/>
      <c r="D192" s="364"/>
      <c r="E192" s="12"/>
      <c r="F192" s="12"/>
      <c r="G192" s="12"/>
      <c r="H192" s="12"/>
      <c r="I192" s="12"/>
      <c r="J192" s="12"/>
      <c r="K192" s="12"/>
      <c r="L192" s="12"/>
      <c r="M192" s="365"/>
      <c r="N192" s="12"/>
      <c r="O192" s="12"/>
      <c r="P192" s="364"/>
      <c r="Q192" s="12"/>
      <c r="R192" s="12"/>
      <c r="S192" s="12"/>
      <c r="T192" s="12"/>
      <c r="U192" s="12"/>
      <c r="V192" s="12"/>
      <c r="W192" s="12"/>
      <c r="X192" s="12"/>
      <c r="Y192" s="365"/>
      <c r="Z192" s="12"/>
      <c r="AA192" s="12"/>
      <c r="AB192" s="364"/>
      <c r="AC192" s="12"/>
      <c r="AD192" s="12"/>
      <c r="AE192" s="12"/>
      <c r="AF192" s="12"/>
      <c r="AG192" s="12"/>
      <c r="AH192" s="12"/>
      <c r="AI192" s="12"/>
      <c r="AJ192" s="12"/>
      <c r="AK192" s="365"/>
      <c r="AL192" s="12"/>
      <c r="AM192" s="12"/>
      <c r="AN192" s="364"/>
      <c r="AO192" s="12"/>
      <c r="AP192" s="12"/>
      <c r="AQ192" s="12"/>
      <c r="AR192" s="12"/>
      <c r="AS192" s="12"/>
      <c r="AT192" s="12"/>
      <c r="AU192" s="12"/>
      <c r="AV192" s="12"/>
      <c r="AW192" s="365"/>
      <c r="AX192" s="536"/>
      <c r="BD192" s="510"/>
      <c r="BE192" s="510"/>
      <c r="BF192" s="510"/>
      <c r="BG192" s="510"/>
      <c r="BH192" s="510"/>
      <c r="BI192" s="510"/>
      <c r="BJ192" s="510"/>
      <c r="BK192" s="510"/>
      <c r="BL192" s="510"/>
      <c r="BM192" s="510"/>
      <c r="BN192" s="510"/>
      <c r="BO192" s="510"/>
      <c r="BP192" s="510"/>
      <c r="BQ192" s="510"/>
      <c r="BR192" s="510"/>
      <c r="BS192" s="510"/>
      <c r="BT192" s="510"/>
      <c r="BU192" s="510"/>
      <c r="BV192" s="510"/>
      <c r="BW192" s="510"/>
      <c r="BX192" s="510"/>
      <c r="BY192" s="510"/>
      <c r="BZ192" s="510"/>
    </row>
    <row r="193" spans="1:78" x14ac:dyDescent="0.25">
      <c r="A193" s="1058" t="s">
        <v>303</v>
      </c>
      <c r="B193" s="304" t="s">
        <v>72</v>
      </c>
      <c r="C193" s="498" t="s">
        <v>95</v>
      </c>
      <c r="D193" s="364">
        <f>D188*'DATA - Awards Matrices'!$B$15</f>
        <v>0</v>
      </c>
      <c r="E193" s="12">
        <f>E188*'DATA - Awards Matrices'!$C$15</f>
        <v>16200</v>
      </c>
      <c r="F193" s="12">
        <f>F188*'DATA - Awards Matrices'!$D$15</f>
        <v>0</v>
      </c>
      <c r="G193" s="12">
        <f>G188*'DATA - Awards Matrices'!$E$15</f>
        <v>50250</v>
      </c>
      <c r="H193" s="12">
        <f>H188*'DATA - Awards Matrices'!$F$15</f>
        <v>0</v>
      </c>
      <c r="I193" s="12">
        <f>I188*'DATA - Awards Matrices'!$G$15</f>
        <v>0</v>
      </c>
      <c r="J193" s="12">
        <f>J188*'DATA - Awards Matrices'!$H$15</f>
        <v>0</v>
      </c>
      <c r="K193" s="12">
        <f>K188*'DATA - Awards Matrices'!$I$15</f>
        <v>0</v>
      </c>
      <c r="L193" s="12">
        <f>L188*'DATA - Awards Matrices'!$J$15</f>
        <v>0</v>
      </c>
      <c r="M193" s="365">
        <f>M188*'DATA - Awards Matrices'!$K$15</f>
        <v>0</v>
      </c>
      <c r="N193" s="12"/>
      <c r="O193" s="12"/>
      <c r="P193" s="364">
        <f>P188*'DATA - Awards Matrices'!$B$15</f>
        <v>0</v>
      </c>
      <c r="Q193" s="12">
        <f>Q188*'DATA - Awards Matrices'!$C$15</f>
        <v>13800</v>
      </c>
      <c r="R193" s="12">
        <f>R188*'DATA - Awards Matrices'!$D$15</f>
        <v>0</v>
      </c>
      <c r="S193" s="12">
        <f>S188*'DATA - Awards Matrices'!$E$15</f>
        <v>55000</v>
      </c>
      <c r="T193" s="12">
        <f>T188*'DATA - Awards Matrices'!$F$15</f>
        <v>0</v>
      </c>
      <c r="U193" s="12">
        <f>U188*'DATA - Awards Matrices'!$G$15</f>
        <v>0</v>
      </c>
      <c r="V193" s="12">
        <f>V188*'DATA - Awards Matrices'!$H$15</f>
        <v>0</v>
      </c>
      <c r="W193" s="12">
        <f>W188*'DATA - Awards Matrices'!$I$15</f>
        <v>0</v>
      </c>
      <c r="X193" s="12">
        <f>X188*'DATA - Awards Matrices'!$J$15</f>
        <v>0</v>
      </c>
      <c r="Y193" s="365">
        <f>Y188*'DATA - Awards Matrices'!$K$15</f>
        <v>0</v>
      </c>
      <c r="Z193" s="12"/>
      <c r="AA193" s="12"/>
      <c r="AB193" s="364">
        <f>AB188*'DATA - Awards Matrices'!$B$15</f>
        <v>1600</v>
      </c>
      <c r="AC193" s="12">
        <f>AC188*'DATA - Awards Matrices'!$C$15</f>
        <v>400</v>
      </c>
      <c r="AD193" s="12">
        <f>AD188*'DATA - Awards Matrices'!$D$15</f>
        <v>0</v>
      </c>
      <c r="AE193" s="12">
        <f>AE188*'DATA - Awards Matrices'!$E$15</f>
        <v>45000</v>
      </c>
      <c r="AF193" s="12">
        <f>AF188*'DATA - Awards Matrices'!$F$15</f>
        <v>0</v>
      </c>
      <c r="AG193" s="12">
        <f>AG188*'DATA - Awards Matrices'!$G$15</f>
        <v>0</v>
      </c>
      <c r="AH193" s="12">
        <f>AH188*'DATA - Awards Matrices'!$H$15</f>
        <v>0</v>
      </c>
      <c r="AI193" s="12">
        <f>AI188*'DATA - Awards Matrices'!$I$15</f>
        <v>0</v>
      </c>
      <c r="AJ193" s="12">
        <f>AJ188*'DATA - Awards Matrices'!$J$15</f>
        <v>0</v>
      </c>
      <c r="AK193" s="365">
        <f>AK188*'DATA - Awards Matrices'!$K$15</f>
        <v>0</v>
      </c>
      <c r="AL193" s="12"/>
      <c r="AM193" s="12"/>
      <c r="AN193" s="364">
        <f>AN188*'DATA - Awards Matrices'!$B$15</f>
        <v>2500</v>
      </c>
      <c r="AO193" s="12">
        <f>AO188*'DATA - Awards Matrices'!$C$15</f>
        <v>1200</v>
      </c>
      <c r="AP193" s="12">
        <f>AP188*'DATA - Awards Matrices'!$D$15</f>
        <v>0</v>
      </c>
      <c r="AQ193" s="12">
        <f>AQ188*'DATA - Awards Matrices'!$E$15</f>
        <v>31500</v>
      </c>
      <c r="AR193" s="12">
        <f>AR188*'DATA - Awards Matrices'!$F$15</f>
        <v>0</v>
      </c>
      <c r="AS193" s="12">
        <f>AS188*'DATA - Awards Matrices'!$G$15</f>
        <v>0</v>
      </c>
      <c r="AT193" s="12">
        <f>AT188*'DATA - Awards Matrices'!$H$15</f>
        <v>0</v>
      </c>
      <c r="AU193" s="12">
        <f>AU188*'DATA - Awards Matrices'!$I$15</f>
        <v>0</v>
      </c>
      <c r="AV193" s="12">
        <f>AV188*'DATA - Awards Matrices'!$J$15</f>
        <v>0</v>
      </c>
      <c r="AW193" s="365">
        <f>AW188*'DATA - Awards Matrices'!$K$15</f>
        <v>0</v>
      </c>
      <c r="AX193" s="536"/>
      <c r="BD193" s="510"/>
      <c r="BE193" s="510"/>
      <c r="BF193" s="510"/>
      <c r="BG193" s="510"/>
      <c r="BH193" s="510"/>
      <c r="BI193" s="510"/>
      <c r="BJ193" s="510"/>
      <c r="BK193" s="510"/>
      <c r="BL193" s="510"/>
      <c r="BM193" s="510"/>
      <c r="BN193" s="510"/>
      <c r="BO193" s="510"/>
      <c r="BP193" s="510"/>
      <c r="BQ193" s="510"/>
      <c r="BR193" s="510"/>
      <c r="BS193" s="510"/>
      <c r="BT193" s="510"/>
      <c r="BU193" s="510"/>
      <c r="BV193" s="510"/>
      <c r="BW193" s="510"/>
      <c r="BX193" s="510"/>
      <c r="BY193" s="510"/>
      <c r="BZ193" s="510"/>
    </row>
    <row r="194" spans="1:78" x14ac:dyDescent="0.25">
      <c r="A194" s="1059"/>
      <c r="B194" s="484" t="s">
        <v>72</v>
      </c>
      <c r="C194" s="499" t="s">
        <v>94</v>
      </c>
      <c r="D194" s="364">
        <f>D189*'DATA - Awards Matrices'!$B$16</f>
        <v>0</v>
      </c>
      <c r="E194" s="12">
        <f>E189*'DATA - Awards Matrices'!$C$16</f>
        <v>17000</v>
      </c>
      <c r="F194" s="12">
        <f>F189*'DATA - Awards Matrices'!$D$16</f>
        <v>0</v>
      </c>
      <c r="G194" s="12">
        <f>G189*'DATA - Awards Matrices'!$E$16</f>
        <v>3250</v>
      </c>
      <c r="H194" s="12">
        <f>H189*'DATA - Awards Matrices'!$F$16</f>
        <v>0</v>
      </c>
      <c r="I194" s="12">
        <f>I189*'DATA - Awards Matrices'!$G$16</f>
        <v>0</v>
      </c>
      <c r="J194" s="12">
        <f>J189*'DATA - Awards Matrices'!$H$16</f>
        <v>0</v>
      </c>
      <c r="K194" s="12">
        <f>K189*'DATA - Awards Matrices'!$I$16</f>
        <v>0</v>
      </c>
      <c r="L194" s="12">
        <f>L189*'DATA - Awards Matrices'!$J$16</f>
        <v>0</v>
      </c>
      <c r="M194" s="365">
        <f>M189*'DATA - Awards Matrices'!$K$16</f>
        <v>0</v>
      </c>
      <c r="N194" s="12"/>
      <c r="O194" s="12"/>
      <c r="P194" s="364">
        <f>P189*'DATA - Awards Matrices'!$B$16</f>
        <v>0</v>
      </c>
      <c r="Q194" s="12">
        <f>Q189*'DATA - Awards Matrices'!$C$16</f>
        <v>18200</v>
      </c>
      <c r="R194" s="12">
        <f>R189*'DATA - Awards Matrices'!$D$16</f>
        <v>0</v>
      </c>
      <c r="S194" s="12">
        <f>S189*'DATA - Awards Matrices'!$E$16</f>
        <v>3750</v>
      </c>
      <c r="T194" s="12">
        <f>T189*'DATA - Awards Matrices'!$F$16</f>
        <v>0</v>
      </c>
      <c r="U194" s="12">
        <f>U189*'DATA - Awards Matrices'!$G$16</f>
        <v>0</v>
      </c>
      <c r="V194" s="12">
        <f>V189*'DATA - Awards Matrices'!$H$16</f>
        <v>0</v>
      </c>
      <c r="W194" s="12">
        <f>W189*'DATA - Awards Matrices'!$I$16</f>
        <v>0</v>
      </c>
      <c r="X194" s="12">
        <f>X189*'DATA - Awards Matrices'!$J$16</f>
        <v>0</v>
      </c>
      <c r="Y194" s="365">
        <f>Y189*'DATA - Awards Matrices'!$K$16</f>
        <v>0</v>
      </c>
      <c r="Z194" s="12"/>
      <c r="AA194" s="12"/>
      <c r="AB194" s="364">
        <f>AB189*'DATA - Awards Matrices'!$B$16</f>
        <v>0</v>
      </c>
      <c r="AC194" s="12">
        <f>AC189*'DATA - Awards Matrices'!$C$16</f>
        <v>2600</v>
      </c>
      <c r="AD194" s="12">
        <f>AD189*'DATA - Awards Matrices'!$D$16</f>
        <v>0</v>
      </c>
      <c r="AE194" s="12">
        <f>AE189*'DATA - Awards Matrices'!$E$16</f>
        <v>3250</v>
      </c>
      <c r="AF194" s="12">
        <f>AF189*'DATA - Awards Matrices'!$F$16</f>
        <v>0</v>
      </c>
      <c r="AG194" s="12">
        <f>AG189*'DATA - Awards Matrices'!$G$16</f>
        <v>0</v>
      </c>
      <c r="AH194" s="12">
        <f>AH189*'DATA - Awards Matrices'!$H$16</f>
        <v>0</v>
      </c>
      <c r="AI194" s="12">
        <f>AI189*'DATA - Awards Matrices'!$I$16</f>
        <v>0</v>
      </c>
      <c r="AJ194" s="12">
        <f>AJ189*'DATA - Awards Matrices'!$J$16</f>
        <v>0</v>
      </c>
      <c r="AK194" s="365">
        <f>AK189*'DATA - Awards Matrices'!$K$16</f>
        <v>0</v>
      </c>
      <c r="AL194" s="12"/>
      <c r="AM194" s="12"/>
      <c r="AN194" s="364">
        <f>AN189*'DATA - Awards Matrices'!$B$16</f>
        <v>100</v>
      </c>
      <c r="AO194" s="12">
        <f>AO189*'DATA - Awards Matrices'!$C$16</f>
        <v>8400</v>
      </c>
      <c r="AP194" s="12">
        <f>AP189*'DATA - Awards Matrices'!$D$16</f>
        <v>0</v>
      </c>
      <c r="AQ194" s="12">
        <f>AQ189*'DATA - Awards Matrices'!$E$16</f>
        <v>4000</v>
      </c>
      <c r="AR194" s="12">
        <f>AR189*'DATA - Awards Matrices'!$F$16</f>
        <v>0</v>
      </c>
      <c r="AS194" s="12">
        <f>AS189*'DATA - Awards Matrices'!$G$16</f>
        <v>0</v>
      </c>
      <c r="AT194" s="12">
        <f>AT189*'DATA - Awards Matrices'!$H$16</f>
        <v>0</v>
      </c>
      <c r="AU194" s="12">
        <f>AU189*'DATA - Awards Matrices'!$I$16</f>
        <v>0</v>
      </c>
      <c r="AV194" s="12">
        <f>AV189*'DATA - Awards Matrices'!$J$16</f>
        <v>0</v>
      </c>
      <c r="AW194" s="365">
        <f>AW189*'DATA - Awards Matrices'!$K$16</f>
        <v>0</v>
      </c>
      <c r="AX194" s="536"/>
      <c r="BD194" s="510"/>
      <c r="BE194" s="510"/>
      <c r="BF194" s="510"/>
      <c r="BG194" s="510"/>
      <c r="BH194" s="510"/>
      <c r="BI194" s="510"/>
      <c r="BJ194" s="510"/>
      <c r="BK194" s="510"/>
      <c r="BL194" s="510"/>
      <c r="BM194" s="510"/>
      <c r="BN194" s="510"/>
      <c r="BO194" s="510"/>
      <c r="BP194" s="510"/>
      <c r="BQ194" s="510"/>
      <c r="BR194" s="510"/>
      <c r="BS194" s="510"/>
      <c r="BT194" s="510"/>
      <c r="BU194" s="510"/>
      <c r="BV194" s="510"/>
      <c r="BW194" s="510"/>
      <c r="BX194" s="510"/>
      <c r="BY194" s="510"/>
      <c r="BZ194" s="510"/>
    </row>
    <row r="195" spans="1:78" ht="15.75" thickBot="1" x14ac:dyDescent="0.3">
      <c r="A195" s="1060"/>
      <c r="B195" s="487" t="s">
        <v>72</v>
      </c>
      <c r="C195" s="500" t="s">
        <v>93</v>
      </c>
      <c r="D195" s="364">
        <f>D190*'DATA - Awards Matrices'!$B$17</f>
        <v>0</v>
      </c>
      <c r="E195" s="12">
        <f>E190*'DATA - Awards Matrices'!$C$17</f>
        <v>34400</v>
      </c>
      <c r="F195" s="12">
        <f>F190*'DATA - Awards Matrices'!$D$17</f>
        <v>0</v>
      </c>
      <c r="G195" s="12">
        <f>G190*'DATA - Awards Matrices'!$E$17</f>
        <v>17500</v>
      </c>
      <c r="H195" s="12">
        <f>H190*'DATA - Awards Matrices'!$F$17</f>
        <v>0</v>
      </c>
      <c r="I195" s="12">
        <f>I190*'DATA - Awards Matrices'!$G$17</f>
        <v>0</v>
      </c>
      <c r="J195" s="12">
        <f>J190*'DATA - Awards Matrices'!$H$17</f>
        <v>0</v>
      </c>
      <c r="K195" s="12">
        <f>K190*'DATA - Awards Matrices'!$I$17</f>
        <v>0</v>
      </c>
      <c r="L195" s="12">
        <f>L190*'DATA - Awards Matrices'!$J$17</f>
        <v>0</v>
      </c>
      <c r="M195" s="365">
        <f>M190*'DATA - Awards Matrices'!$K$17</f>
        <v>0</v>
      </c>
      <c r="N195" s="12" t="s">
        <v>322</v>
      </c>
      <c r="O195" s="12"/>
      <c r="P195" s="364">
        <f>P190*'DATA - Awards Matrices'!$B$17</f>
        <v>0</v>
      </c>
      <c r="Q195" s="12">
        <f>Q190*'DATA - Awards Matrices'!$C$17</f>
        <v>50200</v>
      </c>
      <c r="R195" s="12">
        <f>R190*'DATA - Awards Matrices'!$D$17</f>
        <v>0</v>
      </c>
      <c r="S195" s="12">
        <f>S190*'DATA - Awards Matrices'!$E$17</f>
        <v>15750</v>
      </c>
      <c r="T195" s="12">
        <f>T190*'DATA - Awards Matrices'!$F$17</f>
        <v>0</v>
      </c>
      <c r="U195" s="12">
        <f>U190*'DATA - Awards Matrices'!$G$17</f>
        <v>0</v>
      </c>
      <c r="V195" s="12">
        <f>V190*'DATA - Awards Matrices'!$H$17</f>
        <v>0</v>
      </c>
      <c r="W195" s="12">
        <f>W190*'DATA - Awards Matrices'!$I$17</f>
        <v>0</v>
      </c>
      <c r="X195" s="12">
        <f>X190*'DATA - Awards Matrices'!$J$17</f>
        <v>0</v>
      </c>
      <c r="Y195" s="365">
        <f>Y190*'DATA - Awards Matrices'!$K$17</f>
        <v>0</v>
      </c>
      <c r="Z195" s="12" t="s">
        <v>322</v>
      </c>
      <c r="AA195" s="12"/>
      <c r="AB195" s="364">
        <f>AB190*'DATA - Awards Matrices'!$B$17</f>
        <v>9300</v>
      </c>
      <c r="AC195" s="12">
        <f>AC190*'DATA - Awards Matrices'!$C$17</f>
        <v>15600</v>
      </c>
      <c r="AD195" s="12">
        <f>AD190*'DATA - Awards Matrices'!$D$17</f>
        <v>0</v>
      </c>
      <c r="AE195" s="12">
        <f>AE190*'DATA - Awards Matrices'!$E$17</f>
        <v>23000</v>
      </c>
      <c r="AF195" s="12">
        <f>AF190*'DATA - Awards Matrices'!$F$17</f>
        <v>0</v>
      </c>
      <c r="AG195" s="12">
        <f>AG190*'DATA - Awards Matrices'!$G$17</f>
        <v>0</v>
      </c>
      <c r="AH195" s="12">
        <f>AH190*'DATA - Awards Matrices'!$H$17</f>
        <v>0</v>
      </c>
      <c r="AI195" s="12">
        <f>AI190*'DATA - Awards Matrices'!$I$17</f>
        <v>0</v>
      </c>
      <c r="AJ195" s="12">
        <f>AJ190*'DATA - Awards Matrices'!$J$17</f>
        <v>0</v>
      </c>
      <c r="AK195" s="365">
        <f>AK190*'DATA - Awards Matrices'!$K$17</f>
        <v>0</v>
      </c>
      <c r="AL195" s="12" t="s">
        <v>322</v>
      </c>
      <c r="AM195" s="12"/>
      <c r="AN195" s="364">
        <f>AN190*'DATA - Awards Matrices'!$B$17</f>
        <v>9300</v>
      </c>
      <c r="AO195" s="12">
        <f>AO190*'DATA - Awards Matrices'!$C$17</f>
        <v>2600</v>
      </c>
      <c r="AP195" s="12">
        <f>AP190*'DATA - Awards Matrices'!$D$17</f>
        <v>0</v>
      </c>
      <c r="AQ195" s="12">
        <f>AQ190*'DATA - Awards Matrices'!$E$17</f>
        <v>15250</v>
      </c>
      <c r="AR195" s="12">
        <f>AR190*'DATA - Awards Matrices'!$F$17</f>
        <v>0</v>
      </c>
      <c r="AS195" s="12">
        <f>AS190*'DATA - Awards Matrices'!$G$17</f>
        <v>0</v>
      </c>
      <c r="AT195" s="12">
        <f>AT190*'DATA - Awards Matrices'!$H$17</f>
        <v>0</v>
      </c>
      <c r="AU195" s="12">
        <f>AU190*'DATA - Awards Matrices'!$I$17</f>
        <v>0</v>
      </c>
      <c r="AV195" s="12">
        <f>AV190*'DATA - Awards Matrices'!$J$17</f>
        <v>0</v>
      </c>
      <c r="AW195" s="365">
        <f>AW190*'DATA - Awards Matrices'!$K$17</f>
        <v>0</v>
      </c>
      <c r="AX195" s="12" t="s">
        <v>322</v>
      </c>
      <c r="BD195" s="510"/>
      <c r="BE195" s="510"/>
      <c r="BF195" s="510"/>
      <c r="BG195" s="510"/>
      <c r="BH195" s="510"/>
      <c r="BI195" s="510"/>
      <c r="BJ195" s="510"/>
      <c r="BK195" s="510"/>
      <c r="BL195" s="510"/>
      <c r="BM195" s="510"/>
      <c r="BN195" s="510"/>
      <c r="BO195" s="510"/>
      <c r="BP195" s="510"/>
      <c r="BQ195" s="510"/>
      <c r="BR195" s="510"/>
      <c r="BS195" s="510"/>
      <c r="BT195" s="510"/>
      <c r="BU195" s="510"/>
      <c r="BV195" s="510"/>
      <c r="BW195" s="510"/>
      <c r="BX195" s="510"/>
      <c r="BY195" s="510"/>
      <c r="BZ195" s="510"/>
    </row>
    <row r="196" spans="1:78" ht="30.75" thickBot="1" x14ac:dyDescent="0.3">
      <c r="A196" s="540" t="s">
        <v>304</v>
      </c>
      <c r="B196" s="487" t="str">
        <f>B190</f>
        <v>CCC</v>
      </c>
      <c r="C196" s="488"/>
      <c r="D196" s="368">
        <f t="shared" ref="D196:M196" si="148">SUM(D193:D195)</f>
        <v>0</v>
      </c>
      <c r="E196" s="369">
        <f t="shared" si="148"/>
        <v>67600</v>
      </c>
      <c r="F196" s="369">
        <f t="shared" si="148"/>
        <v>0</v>
      </c>
      <c r="G196" s="369">
        <f t="shared" si="148"/>
        <v>71000</v>
      </c>
      <c r="H196" s="369">
        <f t="shared" si="148"/>
        <v>0</v>
      </c>
      <c r="I196" s="369">
        <f t="shared" si="148"/>
        <v>0</v>
      </c>
      <c r="J196" s="369">
        <f t="shared" si="148"/>
        <v>0</v>
      </c>
      <c r="K196" s="369">
        <f t="shared" si="148"/>
        <v>0</v>
      </c>
      <c r="L196" s="369">
        <f t="shared" si="148"/>
        <v>0</v>
      </c>
      <c r="M196" s="370">
        <f t="shared" si="148"/>
        <v>0</v>
      </c>
      <c r="N196" s="489">
        <f>SUM(D196:M196)/'DATA - Awards Matrices'!$L$17</f>
        <v>33.29303152348848</v>
      </c>
      <c r="O196" s="489"/>
      <c r="P196" s="368">
        <f t="shared" ref="P196:Y196" si="149">SUM(P193:P195)</f>
        <v>0</v>
      </c>
      <c r="Q196" s="369">
        <f t="shared" si="149"/>
        <v>82200</v>
      </c>
      <c r="R196" s="369">
        <f t="shared" si="149"/>
        <v>0</v>
      </c>
      <c r="S196" s="369">
        <f t="shared" si="149"/>
        <v>74500</v>
      </c>
      <c r="T196" s="369">
        <f t="shared" si="149"/>
        <v>0</v>
      </c>
      <c r="U196" s="369">
        <f t="shared" si="149"/>
        <v>0</v>
      </c>
      <c r="V196" s="369">
        <f t="shared" si="149"/>
        <v>0</v>
      </c>
      <c r="W196" s="369">
        <f t="shared" si="149"/>
        <v>0</v>
      </c>
      <c r="X196" s="369">
        <f t="shared" si="149"/>
        <v>0</v>
      </c>
      <c r="Y196" s="370">
        <f t="shared" si="149"/>
        <v>0</v>
      </c>
      <c r="Z196" s="489">
        <f>SUM(P196:Y196)/'DATA - Awards Matrices'!$L$17</f>
        <v>37.640822797479402</v>
      </c>
      <c r="AA196" s="489"/>
      <c r="AB196" s="368">
        <f t="shared" ref="AB196:AK196" si="150">SUM(AB193:AB195)</f>
        <v>10900</v>
      </c>
      <c r="AC196" s="369">
        <f t="shared" si="150"/>
        <v>18600</v>
      </c>
      <c r="AD196" s="369">
        <f t="shared" si="150"/>
        <v>0</v>
      </c>
      <c r="AE196" s="369">
        <f t="shared" si="150"/>
        <v>71250</v>
      </c>
      <c r="AF196" s="369">
        <f t="shared" si="150"/>
        <v>0</v>
      </c>
      <c r="AG196" s="369">
        <f t="shared" si="150"/>
        <v>0</v>
      </c>
      <c r="AH196" s="369">
        <f t="shared" si="150"/>
        <v>0</v>
      </c>
      <c r="AI196" s="369">
        <f t="shared" si="150"/>
        <v>0</v>
      </c>
      <c r="AJ196" s="369">
        <f t="shared" si="150"/>
        <v>0</v>
      </c>
      <c r="AK196" s="370">
        <f t="shared" si="150"/>
        <v>0</v>
      </c>
      <c r="AL196" s="489">
        <f>SUM(AB196:AK196)/'DATA - Awards Matrices'!$L$17</f>
        <v>24.201103362131775</v>
      </c>
      <c r="AM196" s="489"/>
      <c r="AN196" s="368">
        <f t="shared" ref="AN196:AW196" si="151">SUM(AN193:AN195)</f>
        <v>11900</v>
      </c>
      <c r="AO196" s="369">
        <f t="shared" si="151"/>
        <v>12200</v>
      </c>
      <c r="AP196" s="369">
        <f t="shared" si="151"/>
        <v>0</v>
      </c>
      <c r="AQ196" s="369">
        <f t="shared" si="151"/>
        <v>50750</v>
      </c>
      <c r="AR196" s="369">
        <f t="shared" si="151"/>
        <v>0</v>
      </c>
      <c r="AS196" s="369">
        <f t="shared" si="151"/>
        <v>0</v>
      </c>
      <c r="AT196" s="369">
        <f t="shared" si="151"/>
        <v>0</v>
      </c>
      <c r="AU196" s="369">
        <f t="shared" si="151"/>
        <v>0</v>
      </c>
      <c r="AV196" s="369">
        <f t="shared" si="151"/>
        <v>0</v>
      </c>
      <c r="AW196" s="370">
        <f t="shared" si="151"/>
        <v>0</v>
      </c>
      <c r="AX196" s="537">
        <f>SUM(AN196:AW196)/'DATA - Awards Matrices'!$L$17</f>
        <v>17.979678279459687</v>
      </c>
      <c r="BD196" s="510"/>
      <c r="BE196" s="510"/>
      <c r="BF196" s="510"/>
      <c r="BG196" s="510"/>
      <c r="BH196" s="510"/>
      <c r="BI196" s="510"/>
      <c r="BJ196" s="510"/>
      <c r="BK196" s="510"/>
      <c r="BL196" s="510"/>
      <c r="BM196" s="510"/>
      <c r="BN196" s="510"/>
      <c r="BO196" s="510"/>
      <c r="BP196" s="510"/>
      <c r="BQ196" s="510"/>
      <c r="BR196" s="510"/>
      <c r="BS196" s="510"/>
      <c r="BT196" s="510"/>
      <c r="BU196" s="510"/>
      <c r="BV196" s="510"/>
      <c r="BW196" s="510"/>
      <c r="BX196" s="510"/>
      <c r="BY196" s="510"/>
      <c r="BZ196" s="510"/>
    </row>
    <row r="197" spans="1:78" ht="46.5" customHeight="1" thickBot="1" x14ac:dyDescent="0.3">
      <c r="A197" s="502"/>
      <c r="B197" s="503"/>
      <c r="C197" s="504"/>
      <c r="D197" s="505"/>
      <c r="E197" s="506"/>
      <c r="F197" s="506"/>
      <c r="G197" s="506"/>
      <c r="H197" s="506"/>
      <c r="I197" s="506"/>
      <c r="J197" s="506"/>
      <c r="K197" s="506"/>
      <c r="L197" s="506"/>
      <c r="M197" s="507"/>
      <c r="N197" s="508"/>
      <c r="O197" s="508"/>
      <c r="P197" s="505"/>
      <c r="Q197" s="506"/>
      <c r="R197" s="506"/>
      <c r="S197" s="506"/>
      <c r="T197" s="506"/>
      <c r="U197" s="506"/>
      <c r="V197" s="506"/>
      <c r="W197" s="506"/>
      <c r="X197" s="506"/>
      <c r="Y197" s="507"/>
      <c r="Z197" s="508"/>
      <c r="AA197" s="508"/>
      <c r="AB197" s="505"/>
      <c r="AC197" s="506"/>
      <c r="AD197" s="506"/>
      <c r="AE197" s="506"/>
      <c r="AF197" s="506"/>
      <c r="AG197" s="506"/>
      <c r="AH197" s="506"/>
      <c r="AI197" s="506"/>
      <c r="AJ197" s="506"/>
      <c r="AK197" s="507"/>
      <c r="AL197" s="508"/>
      <c r="AM197" s="508"/>
      <c r="AN197" s="505"/>
      <c r="AO197" s="506"/>
      <c r="AP197" s="506"/>
      <c r="AQ197" s="506"/>
      <c r="AR197" s="506"/>
      <c r="AS197" s="506"/>
      <c r="AT197" s="506"/>
      <c r="AU197" s="506"/>
      <c r="AV197" s="506"/>
      <c r="AW197" s="507"/>
      <c r="AX197" s="538"/>
      <c r="BD197" s="510"/>
      <c r="BE197" s="510"/>
      <c r="BF197" s="510"/>
      <c r="BG197" s="510"/>
      <c r="BH197" s="510"/>
      <c r="BI197" s="510"/>
      <c r="BJ197" s="510"/>
      <c r="BK197" s="510"/>
      <c r="BL197" s="510"/>
      <c r="BM197" s="510"/>
      <c r="BN197" s="510"/>
      <c r="BO197" s="510"/>
      <c r="BP197" s="510"/>
      <c r="BQ197" s="510"/>
      <c r="BR197" s="510"/>
      <c r="BS197" s="510"/>
      <c r="BT197" s="510"/>
      <c r="BU197" s="510"/>
      <c r="BV197" s="510"/>
      <c r="BW197" s="510"/>
      <c r="BX197" s="510"/>
      <c r="BY197" s="510"/>
      <c r="BZ197" s="510"/>
    </row>
    <row r="198" spans="1:78" ht="15" customHeight="1" x14ac:dyDescent="0.25">
      <c r="A198" s="1058" t="s">
        <v>302</v>
      </c>
      <c r="B198" s="304" t="str">
        <f>'RAW DATA-Awards'!B64</f>
        <v>LCC</v>
      </c>
      <c r="C198" s="498" t="str">
        <f>'RAW DATA-Awards'!C64</f>
        <v>1</v>
      </c>
      <c r="D198" s="481">
        <f>'RAW DATA-Awards'!D64</f>
        <v>0</v>
      </c>
      <c r="E198" s="482">
        <f>'RAW DATA-Awards'!E64</f>
        <v>35</v>
      </c>
      <c r="F198" s="482">
        <f>'RAW DATA-Awards'!F64</f>
        <v>0</v>
      </c>
      <c r="G198" s="482">
        <f>'RAW DATA-Awards'!G64</f>
        <v>75</v>
      </c>
      <c r="H198" s="482">
        <f>'RAW DATA-Awards'!H64</f>
        <v>0</v>
      </c>
      <c r="I198" s="482">
        <f>'RAW DATA-Awards'!I64</f>
        <v>0</v>
      </c>
      <c r="J198" s="482">
        <f>'RAW DATA-Awards'!J64</f>
        <v>0</v>
      </c>
      <c r="K198" s="482">
        <f>'RAW DATA-Awards'!K64</f>
        <v>0</v>
      </c>
      <c r="L198" s="482">
        <f>'RAW DATA-Awards'!L64</f>
        <v>0</v>
      </c>
      <c r="M198" s="483">
        <f>'RAW DATA-Awards'!M64</f>
        <v>0</v>
      </c>
      <c r="N198" s="482"/>
      <c r="O198" s="482"/>
      <c r="P198" s="481">
        <f>'RAW DATA-Awards'!N64</f>
        <v>0</v>
      </c>
      <c r="Q198" s="482">
        <f>'RAW DATA-Awards'!O64</f>
        <v>31</v>
      </c>
      <c r="R198" s="482">
        <f>'RAW DATA-Awards'!P64</f>
        <v>0</v>
      </c>
      <c r="S198" s="482">
        <f>'RAW DATA-Awards'!Q64</f>
        <v>59</v>
      </c>
      <c r="T198" s="482">
        <f>'RAW DATA-Awards'!R64</f>
        <v>0</v>
      </c>
      <c r="U198" s="482">
        <f>'RAW DATA-Awards'!S64</f>
        <v>0</v>
      </c>
      <c r="V198" s="482">
        <f>'RAW DATA-Awards'!T64</f>
        <v>0</v>
      </c>
      <c r="W198" s="482">
        <f>'RAW DATA-Awards'!U64</f>
        <v>0</v>
      </c>
      <c r="X198" s="482">
        <f>'RAW DATA-Awards'!V64</f>
        <v>0</v>
      </c>
      <c r="Y198" s="483">
        <f>'RAW DATA-Awards'!W64</f>
        <v>0</v>
      </c>
      <c r="Z198" s="482"/>
      <c r="AA198" s="482"/>
      <c r="AB198" s="481">
        <f>'RAW DATA-Awards'!X64</f>
        <v>0</v>
      </c>
      <c r="AC198" s="482">
        <f>'RAW DATA-Awards'!Y64</f>
        <v>30</v>
      </c>
      <c r="AD198" s="482">
        <f>'RAW DATA-Awards'!Z64</f>
        <v>0</v>
      </c>
      <c r="AE198" s="482">
        <f>'RAW DATA-Awards'!AA64</f>
        <v>64</v>
      </c>
      <c r="AF198" s="482">
        <f>'RAW DATA-Awards'!AB64</f>
        <v>0</v>
      </c>
      <c r="AG198" s="482">
        <f>'RAW DATA-Awards'!AC64</f>
        <v>0</v>
      </c>
      <c r="AH198" s="482">
        <f>'RAW DATA-Awards'!AD64</f>
        <v>0</v>
      </c>
      <c r="AI198" s="482">
        <f>'RAW DATA-Awards'!AE64</f>
        <v>0</v>
      </c>
      <c r="AJ198" s="482">
        <f>'RAW DATA-Awards'!AF64</f>
        <v>0</v>
      </c>
      <c r="AK198" s="483">
        <f>'RAW DATA-Awards'!AG64</f>
        <v>0</v>
      </c>
      <c r="AL198" s="482"/>
      <c r="AM198" s="482"/>
      <c r="AN198" s="481">
        <f>'RAW DATA-Awards'!AH64</f>
        <v>0</v>
      </c>
      <c r="AO198" s="482">
        <f>'RAW DATA-Awards'!AI64</f>
        <v>14</v>
      </c>
      <c r="AP198" s="482">
        <f>'RAW DATA-Awards'!AJ64</f>
        <v>0</v>
      </c>
      <c r="AQ198" s="482">
        <f>'RAW DATA-Awards'!AK64</f>
        <v>101</v>
      </c>
      <c r="AR198" s="482">
        <f>'RAW DATA-Awards'!AL64</f>
        <v>0</v>
      </c>
      <c r="AS198" s="482">
        <f>'RAW DATA-Awards'!AM64</f>
        <v>0</v>
      </c>
      <c r="AT198" s="482">
        <f>'RAW DATA-Awards'!AN64</f>
        <v>0</v>
      </c>
      <c r="AU198" s="482">
        <f>'RAW DATA-Awards'!AO64</f>
        <v>0</v>
      </c>
      <c r="AV198" s="482">
        <f>'RAW DATA-Awards'!AP64</f>
        <v>0</v>
      </c>
      <c r="AW198" s="483">
        <f>'RAW DATA-Awards'!AQ64</f>
        <v>0</v>
      </c>
      <c r="AX198" s="535"/>
      <c r="BD198" s="510"/>
      <c r="BE198" s="510"/>
      <c r="BF198" s="510"/>
      <c r="BG198" s="510"/>
      <c r="BH198" s="510"/>
      <c r="BI198" s="510"/>
      <c r="BJ198" s="510"/>
      <c r="BK198" s="510"/>
      <c r="BL198" s="510"/>
      <c r="BM198" s="510"/>
      <c r="BN198" s="510"/>
      <c r="BO198" s="510"/>
      <c r="BP198" s="510"/>
      <c r="BQ198" s="510"/>
      <c r="BR198" s="510"/>
      <c r="BS198" s="510"/>
      <c r="BT198" s="510"/>
      <c r="BU198" s="510"/>
      <c r="BV198" s="510"/>
      <c r="BW198" s="510"/>
      <c r="BX198" s="510"/>
      <c r="BY198" s="510"/>
      <c r="BZ198" s="510"/>
    </row>
    <row r="199" spans="1:78" x14ac:dyDescent="0.25">
      <c r="A199" s="1059"/>
      <c r="B199" s="484" t="str">
        <f>'RAW DATA-Awards'!B65</f>
        <v>LCC</v>
      </c>
      <c r="C199" s="499" t="str">
        <f>'RAW DATA-Awards'!C65</f>
        <v>2</v>
      </c>
      <c r="D199" s="364">
        <f>'RAW DATA-Awards'!D65</f>
        <v>0</v>
      </c>
      <c r="E199" s="12">
        <f>'RAW DATA-Awards'!E65</f>
        <v>24</v>
      </c>
      <c r="F199" s="12">
        <f>'RAW DATA-Awards'!F65</f>
        <v>13</v>
      </c>
      <c r="G199" s="12">
        <f>'RAW DATA-Awards'!G65</f>
        <v>11</v>
      </c>
      <c r="H199" s="12">
        <f>'RAW DATA-Awards'!H65</f>
        <v>0</v>
      </c>
      <c r="I199" s="12">
        <f>'RAW DATA-Awards'!I65</f>
        <v>0</v>
      </c>
      <c r="J199" s="12">
        <f>'RAW DATA-Awards'!J65</f>
        <v>0</v>
      </c>
      <c r="K199" s="12">
        <f>'RAW DATA-Awards'!K65</f>
        <v>0</v>
      </c>
      <c r="L199" s="12">
        <f>'RAW DATA-Awards'!L65</f>
        <v>0</v>
      </c>
      <c r="M199" s="365">
        <f>'RAW DATA-Awards'!M65</f>
        <v>0</v>
      </c>
      <c r="N199" s="12"/>
      <c r="O199" s="12"/>
      <c r="P199" s="364">
        <f>'RAW DATA-Awards'!N65</f>
        <v>0</v>
      </c>
      <c r="Q199" s="12">
        <f>'RAW DATA-Awards'!O65</f>
        <v>23</v>
      </c>
      <c r="R199" s="12">
        <f>'RAW DATA-Awards'!P65</f>
        <v>10</v>
      </c>
      <c r="S199" s="12">
        <f>'RAW DATA-Awards'!Q65</f>
        <v>13</v>
      </c>
      <c r="T199" s="12">
        <f>'RAW DATA-Awards'!R65</f>
        <v>0</v>
      </c>
      <c r="U199" s="12">
        <f>'RAW DATA-Awards'!S65</f>
        <v>0</v>
      </c>
      <c r="V199" s="12">
        <f>'RAW DATA-Awards'!T65</f>
        <v>0</v>
      </c>
      <c r="W199" s="12">
        <f>'RAW DATA-Awards'!U65</f>
        <v>0</v>
      </c>
      <c r="X199" s="12">
        <f>'RAW DATA-Awards'!V65</f>
        <v>0</v>
      </c>
      <c r="Y199" s="365">
        <f>'RAW DATA-Awards'!W65</f>
        <v>0</v>
      </c>
      <c r="Z199" s="12"/>
      <c r="AA199" s="12"/>
      <c r="AB199" s="364">
        <f>'RAW DATA-Awards'!X65</f>
        <v>0</v>
      </c>
      <c r="AC199" s="12">
        <f>'RAW DATA-Awards'!Y65</f>
        <v>16</v>
      </c>
      <c r="AD199" s="12">
        <f>'RAW DATA-Awards'!Z65</f>
        <v>6</v>
      </c>
      <c r="AE199" s="12">
        <f>'RAW DATA-Awards'!AA65</f>
        <v>10</v>
      </c>
      <c r="AF199" s="12">
        <f>'RAW DATA-Awards'!AB65</f>
        <v>0</v>
      </c>
      <c r="AG199" s="12">
        <f>'RAW DATA-Awards'!AC65</f>
        <v>0</v>
      </c>
      <c r="AH199" s="12">
        <f>'RAW DATA-Awards'!AD65</f>
        <v>0</v>
      </c>
      <c r="AI199" s="12">
        <f>'RAW DATA-Awards'!AE65</f>
        <v>0</v>
      </c>
      <c r="AJ199" s="12">
        <f>'RAW DATA-Awards'!AF65</f>
        <v>0</v>
      </c>
      <c r="AK199" s="365">
        <f>'RAW DATA-Awards'!AG65</f>
        <v>0</v>
      </c>
      <c r="AL199" s="12"/>
      <c r="AM199" s="12"/>
      <c r="AN199" s="364">
        <f>'RAW DATA-Awards'!AH65</f>
        <v>0</v>
      </c>
      <c r="AO199" s="12">
        <f>'RAW DATA-Awards'!AI65</f>
        <v>17</v>
      </c>
      <c r="AP199" s="12">
        <f>'RAW DATA-Awards'!AJ65</f>
        <v>11</v>
      </c>
      <c r="AQ199" s="12">
        <f>'RAW DATA-Awards'!AK65</f>
        <v>9</v>
      </c>
      <c r="AR199" s="12">
        <f>'RAW DATA-Awards'!AL65</f>
        <v>0</v>
      </c>
      <c r="AS199" s="12">
        <f>'RAW DATA-Awards'!AM65</f>
        <v>0</v>
      </c>
      <c r="AT199" s="12">
        <f>'RAW DATA-Awards'!AN65</f>
        <v>0</v>
      </c>
      <c r="AU199" s="12">
        <f>'RAW DATA-Awards'!AO65</f>
        <v>0</v>
      </c>
      <c r="AV199" s="12">
        <f>'RAW DATA-Awards'!AP65</f>
        <v>0</v>
      </c>
      <c r="AW199" s="365">
        <f>'RAW DATA-Awards'!AQ65</f>
        <v>0</v>
      </c>
      <c r="AX199" s="536"/>
      <c r="BD199" s="510"/>
      <c r="BE199" s="510"/>
      <c r="BF199" s="510"/>
      <c r="BG199" s="510"/>
      <c r="BH199" s="510"/>
      <c r="BI199" s="510"/>
      <c r="BJ199" s="510"/>
      <c r="BK199" s="510"/>
      <c r="BL199" s="510"/>
      <c r="BM199" s="510"/>
      <c r="BN199" s="510"/>
      <c r="BO199" s="510"/>
      <c r="BP199" s="510"/>
      <c r="BQ199" s="510"/>
      <c r="BR199" s="510"/>
      <c r="BS199" s="510"/>
      <c r="BT199" s="510"/>
      <c r="BU199" s="510"/>
      <c r="BV199" s="510"/>
      <c r="BW199" s="510"/>
      <c r="BX199" s="510"/>
      <c r="BY199" s="510"/>
      <c r="BZ199" s="510"/>
    </row>
    <row r="200" spans="1:78" ht="15.75" thickBot="1" x14ac:dyDescent="0.3">
      <c r="A200" s="1060"/>
      <c r="B200" s="487" t="str">
        <f>'RAW DATA-Awards'!B66</f>
        <v>LCC</v>
      </c>
      <c r="C200" s="500" t="str">
        <f>'RAW DATA-Awards'!C66</f>
        <v>3</v>
      </c>
      <c r="D200" s="364">
        <f>'RAW DATA-Awards'!D66</f>
        <v>0</v>
      </c>
      <c r="E200" s="12">
        <f>'RAW DATA-Awards'!E66</f>
        <v>29</v>
      </c>
      <c r="F200" s="12">
        <f>'RAW DATA-Awards'!F66</f>
        <v>0</v>
      </c>
      <c r="G200" s="12">
        <f>'RAW DATA-Awards'!G66</f>
        <v>27</v>
      </c>
      <c r="H200" s="12">
        <f>'RAW DATA-Awards'!H66</f>
        <v>0</v>
      </c>
      <c r="I200" s="12">
        <f>'RAW DATA-Awards'!I66</f>
        <v>0</v>
      </c>
      <c r="J200" s="12">
        <f>'RAW DATA-Awards'!J66</f>
        <v>0</v>
      </c>
      <c r="K200" s="12">
        <f>'RAW DATA-Awards'!K66</f>
        <v>0</v>
      </c>
      <c r="L200" s="12">
        <f>'RAW DATA-Awards'!L66</f>
        <v>0</v>
      </c>
      <c r="M200" s="365">
        <f>'RAW DATA-Awards'!M66</f>
        <v>0</v>
      </c>
      <c r="N200" s="12" t="s">
        <v>321</v>
      </c>
      <c r="O200" s="12"/>
      <c r="P200" s="364">
        <f>'RAW DATA-Awards'!N66</f>
        <v>0</v>
      </c>
      <c r="Q200" s="12">
        <f>'RAW DATA-Awards'!O66</f>
        <v>29</v>
      </c>
      <c r="R200" s="12">
        <f>'RAW DATA-Awards'!P66</f>
        <v>0</v>
      </c>
      <c r="S200" s="12">
        <f>'RAW DATA-Awards'!Q66</f>
        <v>28</v>
      </c>
      <c r="T200" s="12">
        <f>'RAW DATA-Awards'!R66</f>
        <v>0</v>
      </c>
      <c r="U200" s="12">
        <f>'RAW DATA-Awards'!S66</f>
        <v>0</v>
      </c>
      <c r="V200" s="12">
        <f>'RAW DATA-Awards'!T66</f>
        <v>0</v>
      </c>
      <c r="W200" s="12">
        <f>'RAW DATA-Awards'!U66</f>
        <v>0</v>
      </c>
      <c r="X200" s="12">
        <f>'RAW DATA-Awards'!V66</f>
        <v>0</v>
      </c>
      <c r="Y200" s="365">
        <f>'RAW DATA-Awards'!W66</f>
        <v>0</v>
      </c>
      <c r="Z200" s="12" t="s">
        <v>321</v>
      </c>
      <c r="AA200" s="12"/>
      <c r="AB200" s="364">
        <f>'RAW DATA-Awards'!X66</f>
        <v>0</v>
      </c>
      <c r="AC200" s="12">
        <f>'RAW DATA-Awards'!Y66</f>
        <v>17</v>
      </c>
      <c r="AD200" s="12">
        <f>'RAW DATA-Awards'!Z66</f>
        <v>0</v>
      </c>
      <c r="AE200" s="12">
        <f>'RAW DATA-Awards'!AA66</f>
        <v>11</v>
      </c>
      <c r="AF200" s="12">
        <f>'RAW DATA-Awards'!AB66</f>
        <v>0</v>
      </c>
      <c r="AG200" s="12">
        <f>'RAW DATA-Awards'!AC66</f>
        <v>0</v>
      </c>
      <c r="AH200" s="12">
        <f>'RAW DATA-Awards'!AD66</f>
        <v>0</v>
      </c>
      <c r="AI200" s="12">
        <f>'RAW DATA-Awards'!AE66</f>
        <v>0</v>
      </c>
      <c r="AJ200" s="12">
        <f>'RAW DATA-Awards'!AF66</f>
        <v>0</v>
      </c>
      <c r="AK200" s="365">
        <f>'RAW DATA-Awards'!AG66</f>
        <v>0</v>
      </c>
      <c r="AL200" s="12" t="s">
        <v>321</v>
      </c>
      <c r="AM200" s="12"/>
      <c r="AN200" s="364">
        <f>'RAW DATA-Awards'!AH66</f>
        <v>0</v>
      </c>
      <c r="AO200" s="12">
        <f>'RAW DATA-Awards'!AI66</f>
        <v>18</v>
      </c>
      <c r="AP200" s="12">
        <f>'RAW DATA-Awards'!AJ66</f>
        <v>0</v>
      </c>
      <c r="AQ200" s="12">
        <f>'RAW DATA-Awards'!AK66</f>
        <v>16</v>
      </c>
      <c r="AR200" s="12">
        <f>'RAW DATA-Awards'!AL66</f>
        <v>0</v>
      </c>
      <c r="AS200" s="12">
        <f>'RAW DATA-Awards'!AM66</f>
        <v>0</v>
      </c>
      <c r="AT200" s="12">
        <f>'RAW DATA-Awards'!AN66</f>
        <v>0</v>
      </c>
      <c r="AU200" s="12">
        <f>'RAW DATA-Awards'!AO66</f>
        <v>0</v>
      </c>
      <c r="AV200" s="12">
        <f>'RAW DATA-Awards'!AP66</f>
        <v>0</v>
      </c>
      <c r="AW200" s="365">
        <f>'RAW DATA-Awards'!AQ66</f>
        <v>0</v>
      </c>
      <c r="AX200" s="536" t="s">
        <v>321</v>
      </c>
      <c r="BD200" s="510"/>
      <c r="BE200" s="510"/>
      <c r="BF200" s="510"/>
      <c r="BG200" s="510"/>
      <c r="BH200" s="510"/>
      <c r="BI200" s="510"/>
      <c r="BJ200" s="510"/>
      <c r="BK200" s="510"/>
      <c r="BL200" s="510"/>
      <c r="BM200" s="510"/>
      <c r="BN200" s="510"/>
      <c r="BO200" s="510"/>
      <c r="BP200" s="510"/>
      <c r="BQ200" s="510"/>
      <c r="BR200" s="510"/>
      <c r="BS200" s="510"/>
      <c r="BT200" s="510"/>
      <c r="BU200" s="510"/>
      <c r="BV200" s="510"/>
      <c r="BW200" s="510"/>
      <c r="BX200" s="510"/>
      <c r="BY200" s="510"/>
      <c r="BZ200" s="510"/>
    </row>
    <row r="201" spans="1:78" x14ac:dyDescent="0.25">
      <c r="A201" s="486"/>
      <c r="B201" s="484"/>
      <c r="C201" s="485"/>
      <c r="D201" s="366">
        <f t="shared" ref="D201:M201" si="152">SUM(D198:D200)</f>
        <v>0</v>
      </c>
      <c r="E201" s="11">
        <f t="shared" si="152"/>
        <v>88</v>
      </c>
      <c r="F201" s="11">
        <f t="shared" si="152"/>
        <v>13</v>
      </c>
      <c r="G201" s="11">
        <f t="shared" si="152"/>
        <v>113</v>
      </c>
      <c r="H201" s="11">
        <f t="shared" si="152"/>
        <v>0</v>
      </c>
      <c r="I201" s="11">
        <f t="shared" si="152"/>
        <v>0</v>
      </c>
      <c r="J201" s="11">
        <f t="shared" si="152"/>
        <v>0</v>
      </c>
      <c r="K201" s="11">
        <f t="shared" si="152"/>
        <v>0</v>
      </c>
      <c r="L201" s="11">
        <f t="shared" si="152"/>
        <v>0</v>
      </c>
      <c r="M201" s="367">
        <f t="shared" si="152"/>
        <v>0</v>
      </c>
      <c r="N201" s="12">
        <f>SUM(D201:M201)</f>
        <v>214</v>
      </c>
      <c r="O201" s="12"/>
      <c r="P201" s="366">
        <f t="shared" ref="P201:Y201" si="153">SUM(P198:P200)</f>
        <v>0</v>
      </c>
      <c r="Q201" s="11">
        <f t="shared" si="153"/>
        <v>83</v>
      </c>
      <c r="R201" s="11">
        <f t="shared" si="153"/>
        <v>10</v>
      </c>
      <c r="S201" s="11">
        <f t="shared" si="153"/>
        <v>100</v>
      </c>
      <c r="T201" s="11">
        <f t="shared" si="153"/>
        <v>0</v>
      </c>
      <c r="U201" s="11">
        <f t="shared" si="153"/>
        <v>0</v>
      </c>
      <c r="V201" s="11">
        <f t="shared" si="153"/>
        <v>0</v>
      </c>
      <c r="W201" s="11">
        <f t="shared" si="153"/>
        <v>0</v>
      </c>
      <c r="X201" s="11">
        <f t="shared" si="153"/>
        <v>0</v>
      </c>
      <c r="Y201" s="367">
        <f t="shared" si="153"/>
        <v>0</v>
      </c>
      <c r="Z201" s="12">
        <f>SUM(P201:Y201)</f>
        <v>193</v>
      </c>
      <c r="AA201" s="12"/>
      <c r="AB201" s="366">
        <f t="shared" ref="AB201:AK201" si="154">SUM(AB198:AB200)</f>
        <v>0</v>
      </c>
      <c r="AC201" s="11">
        <f t="shared" si="154"/>
        <v>63</v>
      </c>
      <c r="AD201" s="11">
        <f t="shared" si="154"/>
        <v>6</v>
      </c>
      <c r="AE201" s="11">
        <f t="shared" si="154"/>
        <v>85</v>
      </c>
      <c r="AF201" s="11">
        <f t="shared" si="154"/>
        <v>0</v>
      </c>
      <c r="AG201" s="11">
        <f t="shared" si="154"/>
        <v>0</v>
      </c>
      <c r="AH201" s="11">
        <f t="shared" si="154"/>
        <v>0</v>
      </c>
      <c r="AI201" s="11">
        <f t="shared" si="154"/>
        <v>0</v>
      </c>
      <c r="AJ201" s="11">
        <f t="shared" si="154"/>
        <v>0</v>
      </c>
      <c r="AK201" s="367">
        <f t="shared" si="154"/>
        <v>0</v>
      </c>
      <c r="AL201" s="12">
        <f>SUM(AB201:AK201)</f>
        <v>154</v>
      </c>
      <c r="AM201" s="12"/>
      <c r="AN201" s="366">
        <f t="shared" ref="AN201:AW201" si="155">SUM(AN198:AN200)</f>
        <v>0</v>
      </c>
      <c r="AO201" s="11">
        <f t="shared" si="155"/>
        <v>49</v>
      </c>
      <c r="AP201" s="11">
        <f t="shared" si="155"/>
        <v>11</v>
      </c>
      <c r="AQ201" s="11">
        <f t="shared" si="155"/>
        <v>126</v>
      </c>
      <c r="AR201" s="11">
        <f t="shared" si="155"/>
        <v>0</v>
      </c>
      <c r="AS201" s="11">
        <f t="shared" si="155"/>
        <v>0</v>
      </c>
      <c r="AT201" s="11">
        <f t="shared" si="155"/>
        <v>0</v>
      </c>
      <c r="AU201" s="11">
        <f t="shared" si="155"/>
        <v>0</v>
      </c>
      <c r="AV201" s="11">
        <f t="shared" si="155"/>
        <v>0</v>
      </c>
      <c r="AW201" s="367">
        <f t="shared" si="155"/>
        <v>0</v>
      </c>
      <c r="AX201" s="536">
        <f>SUM(AN201:AW201)</f>
        <v>186</v>
      </c>
      <c r="BD201" s="510"/>
      <c r="BE201" s="510"/>
      <c r="BF201" s="510"/>
      <c r="BG201" s="510"/>
      <c r="BH201" s="510"/>
      <c r="BI201" s="510"/>
      <c r="BJ201" s="510"/>
      <c r="BK201" s="510"/>
      <c r="BL201" s="510"/>
      <c r="BM201" s="510"/>
      <c r="BN201" s="510"/>
      <c r="BO201" s="510"/>
      <c r="BP201" s="510"/>
      <c r="BQ201" s="510"/>
      <c r="BR201" s="510"/>
      <c r="BS201" s="510"/>
      <c r="BT201" s="510"/>
      <c r="BU201" s="510"/>
      <c r="BV201" s="510"/>
      <c r="BW201" s="510"/>
      <c r="BX201" s="510"/>
      <c r="BY201" s="510"/>
      <c r="BZ201" s="510"/>
    </row>
    <row r="202" spans="1:78" ht="9" customHeight="1" thickBot="1" x14ac:dyDescent="0.3">
      <c r="A202" s="486"/>
      <c r="B202" s="484"/>
      <c r="C202" s="485"/>
      <c r="D202" s="364"/>
      <c r="E202" s="12"/>
      <c r="F202" s="12"/>
      <c r="G202" s="12"/>
      <c r="H202" s="12"/>
      <c r="I202" s="12"/>
      <c r="J202" s="12"/>
      <c r="K202" s="12"/>
      <c r="L202" s="12"/>
      <c r="M202" s="365"/>
      <c r="N202" s="12"/>
      <c r="O202" s="12"/>
      <c r="P202" s="364"/>
      <c r="Q202" s="12"/>
      <c r="R202" s="12"/>
      <c r="S202" s="12"/>
      <c r="T202" s="12"/>
      <c r="U202" s="12"/>
      <c r="V202" s="12"/>
      <c r="W202" s="12"/>
      <c r="X202" s="12"/>
      <c r="Y202" s="365"/>
      <c r="Z202" s="12"/>
      <c r="AA202" s="12"/>
      <c r="AB202" s="364"/>
      <c r="AC202" s="12"/>
      <c r="AD202" s="12"/>
      <c r="AE202" s="12"/>
      <c r="AF202" s="12"/>
      <c r="AG202" s="12"/>
      <c r="AH202" s="12"/>
      <c r="AI202" s="12"/>
      <c r="AJ202" s="12"/>
      <c r="AK202" s="365"/>
      <c r="AL202" s="12"/>
      <c r="AM202" s="12"/>
      <c r="AN202" s="364"/>
      <c r="AO202" s="12"/>
      <c r="AP202" s="12"/>
      <c r="AQ202" s="12"/>
      <c r="AR202" s="12"/>
      <c r="AS202" s="12"/>
      <c r="AT202" s="12"/>
      <c r="AU202" s="12"/>
      <c r="AV202" s="12"/>
      <c r="AW202" s="365"/>
      <c r="AX202" s="536"/>
      <c r="BD202" s="510"/>
      <c r="BE202" s="510"/>
      <c r="BF202" s="510"/>
      <c r="BG202" s="510"/>
      <c r="BH202" s="510"/>
      <c r="BI202" s="510"/>
      <c r="BJ202" s="510"/>
      <c r="BK202" s="510"/>
      <c r="BL202" s="510"/>
      <c r="BM202" s="510"/>
      <c r="BN202" s="510"/>
      <c r="BO202" s="510"/>
      <c r="BP202" s="510"/>
      <c r="BQ202" s="510"/>
      <c r="BR202" s="510"/>
      <c r="BS202" s="510"/>
      <c r="BT202" s="510"/>
      <c r="BU202" s="510"/>
      <c r="BV202" s="510"/>
      <c r="BW202" s="510"/>
      <c r="BX202" s="510"/>
      <c r="BY202" s="510"/>
      <c r="BZ202" s="510"/>
    </row>
    <row r="203" spans="1:78" x14ac:dyDescent="0.25">
      <c r="A203" s="1058" t="s">
        <v>303</v>
      </c>
      <c r="B203" s="304" t="s">
        <v>74</v>
      </c>
      <c r="C203" s="498" t="s">
        <v>95</v>
      </c>
      <c r="D203" s="364">
        <f>D198*'DATA - Awards Matrices'!$B$15</f>
        <v>0</v>
      </c>
      <c r="E203" s="12">
        <f>E198*'DATA - Awards Matrices'!$C$15</f>
        <v>7000</v>
      </c>
      <c r="F203" s="12">
        <f>F198*'DATA - Awards Matrices'!$D$15</f>
        <v>0</v>
      </c>
      <c r="G203" s="12">
        <f>G198*'DATA - Awards Matrices'!$E$15</f>
        <v>18750</v>
      </c>
      <c r="H203" s="12">
        <f>H198*'DATA - Awards Matrices'!$F$15</f>
        <v>0</v>
      </c>
      <c r="I203" s="12">
        <f>I198*'DATA - Awards Matrices'!$G$15</f>
        <v>0</v>
      </c>
      <c r="J203" s="12">
        <f>J198*'DATA - Awards Matrices'!$H$15</f>
        <v>0</v>
      </c>
      <c r="K203" s="12">
        <f>K198*'DATA - Awards Matrices'!$I$15</f>
        <v>0</v>
      </c>
      <c r="L203" s="12">
        <f>L198*'DATA - Awards Matrices'!$J$15</f>
        <v>0</v>
      </c>
      <c r="M203" s="365">
        <f>M198*'DATA - Awards Matrices'!$K$15</f>
        <v>0</v>
      </c>
      <c r="N203" s="12"/>
      <c r="O203" s="12"/>
      <c r="P203" s="364">
        <f>P198*'DATA - Awards Matrices'!$B$15</f>
        <v>0</v>
      </c>
      <c r="Q203" s="12">
        <f>Q198*'DATA - Awards Matrices'!$C$15</f>
        <v>6200</v>
      </c>
      <c r="R203" s="12">
        <f>R198*'DATA - Awards Matrices'!$D$15</f>
        <v>0</v>
      </c>
      <c r="S203" s="12">
        <f>S198*'DATA - Awards Matrices'!$E$15</f>
        <v>14750</v>
      </c>
      <c r="T203" s="12">
        <f>T198*'DATA - Awards Matrices'!$F$15</f>
        <v>0</v>
      </c>
      <c r="U203" s="12">
        <f>U198*'DATA - Awards Matrices'!$G$15</f>
        <v>0</v>
      </c>
      <c r="V203" s="12">
        <f>V198*'DATA - Awards Matrices'!$H$15</f>
        <v>0</v>
      </c>
      <c r="W203" s="12">
        <f>W198*'DATA - Awards Matrices'!$I$15</f>
        <v>0</v>
      </c>
      <c r="X203" s="12">
        <f>X198*'DATA - Awards Matrices'!$J$15</f>
        <v>0</v>
      </c>
      <c r="Y203" s="365">
        <f>Y198*'DATA - Awards Matrices'!$K$15</f>
        <v>0</v>
      </c>
      <c r="Z203" s="12"/>
      <c r="AA203" s="12"/>
      <c r="AB203" s="364">
        <f>AB198*'DATA - Awards Matrices'!$B$15</f>
        <v>0</v>
      </c>
      <c r="AC203" s="12">
        <f>AC198*'DATA - Awards Matrices'!$C$15</f>
        <v>6000</v>
      </c>
      <c r="AD203" s="12">
        <f>AD198*'DATA - Awards Matrices'!$D$15</f>
        <v>0</v>
      </c>
      <c r="AE203" s="12">
        <f>AE198*'DATA - Awards Matrices'!$E$15</f>
        <v>16000</v>
      </c>
      <c r="AF203" s="12">
        <f>AF198*'DATA - Awards Matrices'!$F$15</f>
        <v>0</v>
      </c>
      <c r="AG203" s="12">
        <f>AG198*'DATA - Awards Matrices'!$G$15</f>
        <v>0</v>
      </c>
      <c r="AH203" s="12">
        <f>AH198*'DATA - Awards Matrices'!$H$15</f>
        <v>0</v>
      </c>
      <c r="AI203" s="12">
        <f>AI198*'DATA - Awards Matrices'!$I$15</f>
        <v>0</v>
      </c>
      <c r="AJ203" s="12">
        <f>AJ198*'DATA - Awards Matrices'!$J$15</f>
        <v>0</v>
      </c>
      <c r="AK203" s="365">
        <f>AK198*'DATA - Awards Matrices'!$K$15</f>
        <v>0</v>
      </c>
      <c r="AL203" s="12"/>
      <c r="AM203" s="12"/>
      <c r="AN203" s="364">
        <f>AN198*'DATA - Awards Matrices'!$B$15</f>
        <v>0</v>
      </c>
      <c r="AO203" s="12">
        <f>AO198*'DATA - Awards Matrices'!$C$15</f>
        <v>2800</v>
      </c>
      <c r="AP203" s="12">
        <f>AP198*'DATA - Awards Matrices'!$D$15</f>
        <v>0</v>
      </c>
      <c r="AQ203" s="12">
        <f>AQ198*'DATA - Awards Matrices'!$E$15</f>
        <v>25250</v>
      </c>
      <c r="AR203" s="12">
        <f>AR198*'DATA - Awards Matrices'!$F$15</f>
        <v>0</v>
      </c>
      <c r="AS203" s="12">
        <f>AS198*'DATA - Awards Matrices'!$G$15</f>
        <v>0</v>
      </c>
      <c r="AT203" s="12">
        <f>AT198*'DATA - Awards Matrices'!$H$15</f>
        <v>0</v>
      </c>
      <c r="AU203" s="12">
        <f>AU198*'DATA - Awards Matrices'!$I$15</f>
        <v>0</v>
      </c>
      <c r="AV203" s="12">
        <f>AV198*'DATA - Awards Matrices'!$J$15</f>
        <v>0</v>
      </c>
      <c r="AW203" s="365">
        <f>AW198*'DATA - Awards Matrices'!$K$15</f>
        <v>0</v>
      </c>
      <c r="AX203" s="536"/>
      <c r="BD203" s="510"/>
      <c r="BE203" s="510"/>
      <c r="BF203" s="510"/>
      <c r="BG203" s="510"/>
      <c r="BH203" s="510"/>
      <c r="BI203" s="510"/>
      <c r="BJ203" s="510"/>
      <c r="BK203" s="510"/>
      <c r="BL203" s="510"/>
      <c r="BM203" s="510"/>
      <c r="BN203" s="510"/>
      <c r="BO203" s="510"/>
      <c r="BP203" s="510"/>
      <c r="BQ203" s="510"/>
      <c r="BR203" s="510"/>
      <c r="BS203" s="510"/>
      <c r="BT203" s="510"/>
      <c r="BU203" s="510"/>
      <c r="BV203" s="510"/>
      <c r="BW203" s="510"/>
      <c r="BX203" s="510"/>
      <c r="BY203" s="510"/>
      <c r="BZ203" s="510"/>
    </row>
    <row r="204" spans="1:78" x14ac:dyDescent="0.25">
      <c r="A204" s="1059"/>
      <c r="B204" s="484" t="s">
        <v>74</v>
      </c>
      <c r="C204" s="499" t="s">
        <v>94</v>
      </c>
      <c r="D204" s="364">
        <f>D199*'DATA - Awards Matrices'!$B$16</f>
        <v>0</v>
      </c>
      <c r="E204" s="12">
        <f>E199*'DATA - Awards Matrices'!$C$16</f>
        <v>4800</v>
      </c>
      <c r="F204" s="12">
        <f>F199*'DATA - Awards Matrices'!$D$16</f>
        <v>2600</v>
      </c>
      <c r="G204" s="12">
        <f>G199*'DATA - Awards Matrices'!$E$16</f>
        <v>2750</v>
      </c>
      <c r="H204" s="12">
        <f>H199*'DATA - Awards Matrices'!$F$16</f>
        <v>0</v>
      </c>
      <c r="I204" s="12">
        <f>I199*'DATA - Awards Matrices'!$G$16</f>
        <v>0</v>
      </c>
      <c r="J204" s="12">
        <f>J199*'DATA - Awards Matrices'!$H$16</f>
        <v>0</v>
      </c>
      <c r="K204" s="12">
        <f>K199*'DATA - Awards Matrices'!$I$16</f>
        <v>0</v>
      </c>
      <c r="L204" s="12">
        <f>L199*'DATA - Awards Matrices'!$J$16</f>
        <v>0</v>
      </c>
      <c r="M204" s="365">
        <f>M199*'DATA - Awards Matrices'!$K$16</f>
        <v>0</v>
      </c>
      <c r="N204" s="12"/>
      <c r="O204" s="12"/>
      <c r="P204" s="364">
        <f>P199*'DATA - Awards Matrices'!$B$16</f>
        <v>0</v>
      </c>
      <c r="Q204" s="12">
        <f>Q199*'DATA - Awards Matrices'!$C$16</f>
        <v>4600</v>
      </c>
      <c r="R204" s="12">
        <f>R199*'DATA - Awards Matrices'!$D$16</f>
        <v>2000</v>
      </c>
      <c r="S204" s="12">
        <f>S199*'DATA - Awards Matrices'!$E$16</f>
        <v>3250</v>
      </c>
      <c r="T204" s="12">
        <f>T199*'DATA - Awards Matrices'!$F$16</f>
        <v>0</v>
      </c>
      <c r="U204" s="12">
        <f>U199*'DATA - Awards Matrices'!$G$16</f>
        <v>0</v>
      </c>
      <c r="V204" s="12">
        <f>V199*'DATA - Awards Matrices'!$H$16</f>
        <v>0</v>
      </c>
      <c r="W204" s="12">
        <f>W199*'DATA - Awards Matrices'!$I$16</f>
        <v>0</v>
      </c>
      <c r="X204" s="12">
        <f>X199*'DATA - Awards Matrices'!$J$16</f>
        <v>0</v>
      </c>
      <c r="Y204" s="365">
        <f>Y199*'DATA - Awards Matrices'!$K$16</f>
        <v>0</v>
      </c>
      <c r="Z204" s="12"/>
      <c r="AA204" s="12"/>
      <c r="AB204" s="364">
        <f>AB199*'DATA - Awards Matrices'!$B$16</f>
        <v>0</v>
      </c>
      <c r="AC204" s="12">
        <f>AC199*'DATA - Awards Matrices'!$C$16</f>
        <v>3200</v>
      </c>
      <c r="AD204" s="12">
        <f>AD199*'DATA - Awards Matrices'!$D$16</f>
        <v>1200</v>
      </c>
      <c r="AE204" s="12">
        <f>AE199*'DATA - Awards Matrices'!$E$16</f>
        <v>2500</v>
      </c>
      <c r="AF204" s="12">
        <f>AF199*'DATA - Awards Matrices'!$F$16</f>
        <v>0</v>
      </c>
      <c r="AG204" s="12">
        <f>AG199*'DATA - Awards Matrices'!$G$16</f>
        <v>0</v>
      </c>
      <c r="AH204" s="12">
        <f>AH199*'DATA - Awards Matrices'!$H$16</f>
        <v>0</v>
      </c>
      <c r="AI204" s="12">
        <f>AI199*'DATA - Awards Matrices'!$I$16</f>
        <v>0</v>
      </c>
      <c r="AJ204" s="12">
        <f>AJ199*'DATA - Awards Matrices'!$J$16</f>
        <v>0</v>
      </c>
      <c r="AK204" s="365">
        <f>AK199*'DATA - Awards Matrices'!$K$16</f>
        <v>0</v>
      </c>
      <c r="AL204" s="12"/>
      <c r="AM204" s="12"/>
      <c r="AN204" s="364">
        <f>AN199*'DATA - Awards Matrices'!$B$16</f>
        <v>0</v>
      </c>
      <c r="AO204" s="12">
        <f>AO199*'DATA - Awards Matrices'!$C$16</f>
        <v>3400</v>
      </c>
      <c r="AP204" s="12">
        <f>AP199*'DATA - Awards Matrices'!$D$16</f>
        <v>2200</v>
      </c>
      <c r="AQ204" s="12">
        <f>AQ199*'DATA - Awards Matrices'!$E$16</f>
        <v>2250</v>
      </c>
      <c r="AR204" s="12">
        <f>AR199*'DATA - Awards Matrices'!$F$16</f>
        <v>0</v>
      </c>
      <c r="AS204" s="12">
        <f>AS199*'DATA - Awards Matrices'!$G$16</f>
        <v>0</v>
      </c>
      <c r="AT204" s="12">
        <f>AT199*'DATA - Awards Matrices'!$H$16</f>
        <v>0</v>
      </c>
      <c r="AU204" s="12">
        <f>AU199*'DATA - Awards Matrices'!$I$16</f>
        <v>0</v>
      </c>
      <c r="AV204" s="12">
        <f>AV199*'DATA - Awards Matrices'!$J$16</f>
        <v>0</v>
      </c>
      <c r="AW204" s="365">
        <f>AW199*'DATA - Awards Matrices'!$K$16</f>
        <v>0</v>
      </c>
      <c r="AX204" s="536"/>
      <c r="BD204" s="510"/>
      <c r="BE204" s="510"/>
      <c r="BF204" s="510"/>
      <c r="BG204" s="510"/>
      <c r="BH204" s="510"/>
      <c r="BI204" s="510"/>
      <c r="BJ204" s="510"/>
      <c r="BK204" s="510"/>
      <c r="BL204" s="510"/>
      <c r="BM204" s="510"/>
      <c r="BN204" s="510"/>
      <c r="BO204" s="510"/>
      <c r="BP204" s="510"/>
      <c r="BQ204" s="510"/>
      <c r="BR204" s="510"/>
      <c r="BS204" s="510"/>
      <c r="BT204" s="510"/>
      <c r="BU204" s="510"/>
      <c r="BV204" s="510"/>
      <c r="BW204" s="510"/>
      <c r="BX204" s="510"/>
      <c r="BY204" s="510"/>
      <c r="BZ204" s="510"/>
    </row>
    <row r="205" spans="1:78" ht="15.75" thickBot="1" x14ac:dyDescent="0.3">
      <c r="A205" s="1060"/>
      <c r="B205" s="487" t="s">
        <v>74</v>
      </c>
      <c r="C205" s="500" t="s">
        <v>93</v>
      </c>
      <c r="D205" s="364">
        <f>D200*'DATA - Awards Matrices'!$B$17</f>
        <v>0</v>
      </c>
      <c r="E205" s="12">
        <f>E200*'DATA - Awards Matrices'!$C$17</f>
        <v>5800</v>
      </c>
      <c r="F205" s="12">
        <f>F200*'DATA - Awards Matrices'!$D$17</f>
        <v>0</v>
      </c>
      <c r="G205" s="12">
        <f>G200*'DATA - Awards Matrices'!$E$17</f>
        <v>6750</v>
      </c>
      <c r="H205" s="12">
        <f>H200*'DATA - Awards Matrices'!$F$17</f>
        <v>0</v>
      </c>
      <c r="I205" s="12">
        <f>I200*'DATA - Awards Matrices'!$G$17</f>
        <v>0</v>
      </c>
      <c r="J205" s="12">
        <f>J200*'DATA - Awards Matrices'!$H$17</f>
        <v>0</v>
      </c>
      <c r="K205" s="12">
        <f>K200*'DATA - Awards Matrices'!$I$17</f>
        <v>0</v>
      </c>
      <c r="L205" s="12">
        <f>L200*'DATA - Awards Matrices'!$J$17</f>
        <v>0</v>
      </c>
      <c r="M205" s="365">
        <f>M200*'DATA - Awards Matrices'!$K$17</f>
        <v>0</v>
      </c>
      <c r="N205" s="12" t="s">
        <v>322</v>
      </c>
      <c r="O205" s="12"/>
      <c r="P205" s="364">
        <f>P200*'DATA - Awards Matrices'!$B$17</f>
        <v>0</v>
      </c>
      <c r="Q205" s="12">
        <f>Q200*'DATA - Awards Matrices'!$C$17</f>
        <v>5800</v>
      </c>
      <c r="R205" s="12">
        <f>R200*'DATA - Awards Matrices'!$D$17</f>
        <v>0</v>
      </c>
      <c r="S205" s="12">
        <f>S200*'DATA - Awards Matrices'!$E$17</f>
        <v>7000</v>
      </c>
      <c r="T205" s="12">
        <f>T200*'DATA - Awards Matrices'!$F$17</f>
        <v>0</v>
      </c>
      <c r="U205" s="12">
        <f>U200*'DATA - Awards Matrices'!$G$17</f>
        <v>0</v>
      </c>
      <c r="V205" s="12">
        <f>V200*'DATA - Awards Matrices'!$H$17</f>
        <v>0</v>
      </c>
      <c r="W205" s="12">
        <f>W200*'DATA - Awards Matrices'!$I$17</f>
        <v>0</v>
      </c>
      <c r="X205" s="12">
        <f>X200*'DATA - Awards Matrices'!$J$17</f>
        <v>0</v>
      </c>
      <c r="Y205" s="365">
        <f>Y200*'DATA - Awards Matrices'!$K$17</f>
        <v>0</v>
      </c>
      <c r="Z205" s="12" t="s">
        <v>322</v>
      </c>
      <c r="AA205" s="12"/>
      <c r="AB205" s="364">
        <f>AB200*'DATA - Awards Matrices'!$B$17</f>
        <v>0</v>
      </c>
      <c r="AC205" s="12">
        <f>AC200*'DATA - Awards Matrices'!$C$17</f>
        <v>3400</v>
      </c>
      <c r="AD205" s="12">
        <f>AD200*'DATA - Awards Matrices'!$D$17</f>
        <v>0</v>
      </c>
      <c r="AE205" s="12">
        <f>AE200*'DATA - Awards Matrices'!$E$17</f>
        <v>2750</v>
      </c>
      <c r="AF205" s="12">
        <f>AF200*'DATA - Awards Matrices'!$F$17</f>
        <v>0</v>
      </c>
      <c r="AG205" s="12">
        <f>AG200*'DATA - Awards Matrices'!$G$17</f>
        <v>0</v>
      </c>
      <c r="AH205" s="12">
        <f>AH200*'DATA - Awards Matrices'!$H$17</f>
        <v>0</v>
      </c>
      <c r="AI205" s="12">
        <f>AI200*'DATA - Awards Matrices'!$I$17</f>
        <v>0</v>
      </c>
      <c r="AJ205" s="12">
        <f>AJ200*'DATA - Awards Matrices'!$J$17</f>
        <v>0</v>
      </c>
      <c r="AK205" s="365">
        <f>AK200*'DATA - Awards Matrices'!$K$17</f>
        <v>0</v>
      </c>
      <c r="AL205" s="12" t="s">
        <v>322</v>
      </c>
      <c r="AM205" s="12"/>
      <c r="AN205" s="364">
        <f>AN200*'DATA - Awards Matrices'!$B$17</f>
        <v>0</v>
      </c>
      <c r="AO205" s="12">
        <f>AO200*'DATA - Awards Matrices'!$C$17</f>
        <v>3600</v>
      </c>
      <c r="AP205" s="12">
        <f>AP200*'DATA - Awards Matrices'!$D$17</f>
        <v>0</v>
      </c>
      <c r="AQ205" s="12">
        <f>AQ200*'DATA - Awards Matrices'!$E$17</f>
        <v>4000</v>
      </c>
      <c r="AR205" s="12">
        <f>AR200*'DATA - Awards Matrices'!$F$17</f>
        <v>0</v>
      </c>
      <c r="AS205" s="12">
        <f>AS200*'DATA - Awards Matrices'!$G$17</f>
        <v>0</v>
      </c>
      <c r="AT205" s="12">
        <f>AT200*'DATA - Awards Matrices'!$H$17</f>
        <v>0</v>
      </c>
      <c r="AU205" s="12">
        <f>AU200*'DATA - Awards Matrices'!$I$17</f>
        <v>0</v>
      </c>
      <c r="AV205" s="12">
        <f>AV200*'DATA - Awards Matrices'!$J$17</f>
        <v>0</v>
      </c>
      <c r="AW205" s="365">
        <f>AW200*'DATA - Awards Matrices'!$K$17</f>
        <v>0</v>
      </c>
      <c r="AX205" s="536" t="s">
        <v>322</v>
      </c>
      <c r="BD205" s="510"/>
      <c r="BE205" s="510"/>
      <c r="BF205" s="510"/>
      <c r="BG205" s="510"/>
      <c r="BH205" s="510"/>
      <c r="BI205" s="510"/>
      <c r="BJ205" s="510"/>
      <c r="BK205" s="510"/>
      <c r="BL205" s="510"/>
      <c r="BM205" s="510"/>
      <c r="BN205" s="510"/>
      <c r="BO205" s="510"/>
      <c r="BP205" s="510"/>
      <c r="BQ205" s="510"/>
      <c r="BR205" s="510"/>
      <c r="BS205" s="510"/>
      <c r="BT205" s="510"/>
      <c r="BU205" s="510"/>
      <c r="BV205" s="510"/>
      <c r="BW205" s="510"/>
      <c r="BX205" s="510"/>
      <c r="BY205" s="510"/>
      <c r="BZ205" s="510"/>
    </row>
    <row r="206" spans="1:78" ht="30.75" thickBot="1" x14ac:dyDescent="0.3">
      <c r="A206" s="540" t="s">
        <v>304</v>
      </c>
      <c r="B206" s="487" t="str">
        <f>B200</f>
        <v>LCC</v>
      </c>
      <c r="C206" s="488"/>
      <c r="D206" s="368">
        <f t="shared" ref="D206:M206" si="156">SUM(D203:D205)</f>
        <v>0</v>
      </c>
      <c r="E206" s="369">
        <f t="shared" si="156"/>
        <v>17600</v>
      </c>
      <c r="F206" s="369">
        <f t="shared" si="156"/>
        <v>2600</v>
      </c>
      <c r="G206" s="369">
        <f t="shared" si="156"/>
        <v>28250</v>
      </c>
      <c r="H206" s="369">
        <f t="shared" si="156"/>
        <v>0</v>
      </c>
      <c r="I206" s="369">
        <f t="shared" si="156"/>
        <v>0</v>
      </c>
      <c r="J206" s="369">
        <f t="shared" si="156"/>
        <v>0</v>
      </c>
      <c r="K206" s="369">
        <f t="shared" si="156"/>
        <v>0</v>
      </c>
      <c r="L206" s="369">
        <f t="shared" si="156"/>
        <v>0</v>
      </c>
      <c r="M206" s="370">
        <f t="shared" si="156"/>
        <v>0</v>
      </c>
      <c r="N206" s="489">
        <f>SUM(D206:M206)/'DATA - Awards Matrices'!$L$17</f>
        <v>11.638148465461882</v>
      </c>
      <c r="O206" s="489"/>
      <c r="P206" s="368">
        <f t="shared" ref="P206:Y206" si="157">SUM(P203:P205)</f>
        <v>0</v>
      </c>
      <c r="Q206" s="369">
        <f t="shared" si="157"/>
        <v>16600</v>
      </c>
      <c r="R206" s="369">
        <f t="shared" si="157"/>
        <v>2000</v>
      </c>
      <c r="S206" s="369">
        <f t="shared" si="157"/>
        <v>25000</v>
      </c>
      <c r="T206" s="369">
        <f t="shared" si="157"/>
        <v>0</v>
      </c>
      <c r="U206" s="369">
        <f t="shared" si="157"/>
        <v>0</v>
      </c>
      <c r="V206" s="369">
        <f t="shared" si="157"/>
        <v>0</v>
      </c>
      <c r="W206" s="369">
        <f t="shared" si="157"/>
        <v>0</v>
      </c>
      <c r="X206" s="369">
        <f t="shared" si="157"/>
        <v>0</v>
      </c>
      <c r="Y206" s="370">
        <f t="shared" si="157"/>
        <v>0</v>
      </c>
      <c r="Z206" s="489">
        <f>SUM(P206:Y206)/'DATA - Awards Matrices'!$L$17</f>
        <v>10.473132571602436</v>
      </c>
      <c r="AA206" s="489"/>
      <c r="AB206" s="368">
        <f t="shared" ref="AB206:AK206" si="158">SUM(AB203:AB205)</f>
        <v>0</v>
      </c>
      <c r="AC206" s="369">
        <f t="shared" si="158"/>
        <v>12600</v>
      </c>
      <c r="AD206" s="369">
        <f t="shared" si="158"/>
        <v>1200</v>
      </c>
      <c r="AE206" s="369">
        <f t="shared" si="158"/>
        <v>21250</v>
      </c>
      <c r="AF206" s="369">
        <f t="shared" si="158"/>
        <v>0</v>
      </c>
      <c r="AG206" s="369">
        <f t="shared" si="158"/>
        <v>0</v>
      </c>
      <c r="AH206" s="369">
        <f t="shared" si="158"/>
        <v>0</v>
      </c>
      <c r="AI206" s="369">
        <f t="shared" si="158"/>
        <v>0</v>
      </c>
      <c r="AJ206" s="369">
        <f t="shared" si="158"/>
        <v>0</v>
      </c>
      <c r="AK206" s="370">
        <f t="shared" si="158"/>
        <v>0</v>
      </c>
      <c r="AL206" s="489">
        <f>SUM(AB206:AK206)/'DATA - Awards Matrices'!$L$17</f>
        <v>8.4193416659326932</v>
      </c>
      <c r="AM206" s="489"/>
      <c r="AN206" s="368">
        <f t="shared" ref="AN206:AW206" si="159">SUM(AN203:AN205)</f>
        <v>0</v>
      </c>
      <c r="AO206" s="369">
        <f t="shared" si="159"/>
        <v>9800</v>
      </c>
      <c r="AP206" s="369">
        <f t="shared" si="159"/>
        <v>2200</v>
      </c>
      <c r="AQ206" s="369">
        <f t="shared" si="159"/>
        <v>31500</v>
      </c>
      <c r="AR206" s="369">
        <f t="shared" si="159"/>
        <v>0</v>
      </c>
      <c r="AS206" s="369">
        <f t="shared" si="159"/>
        <v>0</v>
      </c>
      <c r="AT206" s="369">
        <f t="shared" si="159"/>
        <v>0</v>
      </c>
      <c r="AU206" s="369">
        <f t="shared" si="159"/>
        <v>0</v>
      </c>
      <c r="AV206" s="369">
        <f t="shared" si="159"/>
        <v>0</v>
      </c>
      <c r="AW206" s="370">
        <f t="shared" si="159"/>
        <v>0</v>
      </c>
      <c r="AX206" s="537">
        <f>SUM(AN206:AW206)/'DATA - Awards Matrices'!$L$17</f>
        <v>10.449111625337293</v>
      </c>
      <c r="BD206" s="510"/>
      <c r="BE206" s="510"/>
      <c r="BF206" s="510"/>
      <c r="BG206" s="510"/>
      <c r="BH206" s="510"/>
      <c r="BI206" s="510"/>
      <c r="BJ206" s="510"/>
      <c r="BK206" s="510"/>
      <c r="BL206" s="510"/>
      <c r="BM206" s="510"/>
      <c r="BN206" s="510"/>
      <c r="BO206" s="510"/>
      <c r="BP206" s="510"/>
      <c r="BQ206" s="510"/>
      <c r="BR206" s="510"/>
      <c r="BS206" s="510"/>
      <c r="BT206" s="510"/>
      <c r="BU206" s="510"/>
      <c r="BV206" s="510"/>
      <c r="BW206" s="510"/>
      <c r="BX206" s="510"/>
      <c r="BY206" s="510"/>
      <c r="BZ206" s="510"/>
    </row>
    <row r="207" spans="1:78" ht="47.25" customHeight="1" thickBot="1" x14ac:dyDescent="0.3">
      <c r="A207" s="502"/>
      <c r="B207" s="503"/>
      <c r="C207" s="504"/>
      <c r="D207" s="505"/>
      <c r="E207" s="506"/>
      <c r="F207" s="506"/>
      <c r="G207" s="506"/>
      <c r="H207" s="506"/>
      <c r="I207" s="506"/>
      <c r="J207" s="506"/>
      <c r="K207" s="506"/>
      <c r="L207" s="506"/>
      <c r="M207" s="507"/>
      <c r="N207" s="508"/>
      <c r="O207" s="508"/>
      <c r="P207" s="505"/>
      <c r="Q207" s="506"/>
      <c r="R207" s="506"/>
      <c r="S207" s="506"/>
      <c r="T207" s="506"/>
      <c r="U207" s="506"/>
      <c r="V207" s="506"/>
      <c r="W207" s="506"/>
      <c r="X207" s="506"/>
      <c r="Y207" s="507"/>
      <c r="Z207" s="508"/>
      <c r="AA207" s="508"/>
      <c r="AB207" s="505"/>
      <c r="AC207" s="506"/>
      <c r="AD207" s="506"/>
      <c r="AE207" s="506"/>
      <c r="AF207" s="506"/>
      <c r="AG207" s="506"/>
      <c r="AH207" s="506"/>
      <c r="AI207" s="506"/>
      <c r="AJ207" s="506"/>
      <c r="AK207" s="507"/>
      <c r="AL207" s="508"/>
      <c r="AM207" s="508"/>
      <c r="AN207" s="505"/>
      <c r="AO207" s="506"/>
      <c r="AP207" s="506"/>
      <c r="AQ207" s="506"/>
      <c r="AR207" s="506"/>
      <c r="AS207" s="506"/>
      <c r="AT207" s="506"/>
      <c r="AU207" s="506"/>
      <c r="AV207" s="506"/>
      <c r="AW207" s="507"/>
      <c r="AX207" s="538"/>
      <c r="BD207" s="510"/>
      <c r="BE207" s="510"/>
      <c r="BF207" s="510"/>
      <c r="BG207" s="510"/>
      <c r="BH207" s="510"/>
      <c r="BI207" s="510"/>
      <c r="BJ207" s="510"/>
      <c r="BK207" s="510"/>
      <c r="BL207" s="510"/>
      <c r="BM207" s="510"/>
      <c r="BN207" s="510"/>
      <c r="BO207" s="510"/>
      <c r="BP207" s="510"/>
      <c r="BQ207" s="510"/>
      <c r="BR207" s="510"/>
      <c r="BS207" s="510"/>
      <c r="BT207" s="510"/>
      <c r="BU207" s="510"/>
      <c r="BV207" s="510"/>
      <c r="BW207" s="510"/>
      <c r="BX207" s="510"/>
      <c r="BY207" s="510"/>
      <c r="BZ207" s="510"/>
    </row>
    <row r="208" spans="1:78" ht="15" customHeight="1" x14ac:dyDescent="0.25">
      <c r="A208" s="1058" t="s">
        <v>302</v>
      </c>
      <c r="B208" s="304" t="str">
        <f>'RAW DATA-Awards'!B67</f>
        <v>MCC</v>
      </c>
      <c r="C208" s="498" t="str">
        <f>'RAW DATA-Awards'!C67</f>
        <v>1</v>
      </c>
      <c r="D208" s="481">
        <f>'RAW DATA-Awards'!D67</f>
        <v>64</v>
      </c>
      <c r="E208" s="482">
        <f>'RAW DATA-Awards'!E67</f>
        <v>2</v>
      </c>
      <c r="F208" s="482">
        <f>'RAW DATA-Awards'!F67</f>
        <v>0</v>
      </c>
      <c r="G208" s="482">
        <f>'RAW DATA-Awards'!G67</f>
        <v>39</v>
      </c>
      <c r="H208" s="482">
        <f>'RAW DATA-Awards'!H67</f>
        <v>0</v>
      </c>
      <c r="I208" s="482">
        <f>'RAW DATA-Awards'!I67</f>
        <v>0</v>
      </c>
      <c r="J208" s="482">
        <f>'RAW DATA-Awards'!J67</f>
        <v>0</v>
      </c>
      <c r="K208" s="482">
        <f>'RAW DATA-Awards'!K67</f>
        <v>0</v>
      </c>
      <c r="L208" s="482">
        <f>'RAW DATA-Awards'!L67</f>
        <v>0</v>
      </c>
      <c r="M208" s="483">
        <f>'RAW DATA-Awards'!M67</f>
        <v>0</v>
      </c>
      <c r="N208" s="482"/>
      <c r="O208" s="482"/>
      <c r="P208" s="481">
        <f>'RAW DATA-Awards'!N67</f>
        <v>47</v>
      </c>
      <c r="Q208" s="482">
        <f>'RAW DATA-Awards'!O67</f>
        <v>2</v>
      </c>
      <c r="R208" s="482">
        <f>'RAW DATA-Awards'!P67</f>
        <v>0</v>
      </c>
      <c r="S208" s="482">
        <f>'RAW DATA-Awards'!Q67</f>
        <v>40</v>
      </c>
      <c r="T208" s="482">
        <f>'RAW DATA-Awards'!R67</f>
        <v>0</v>
      </c>
      <c r="U208" s="482">
        <f>'RAW DATA-Awards'!S67</f>
        <v>0</v>
      </c>
      <c r="V208" s="482">
        <f>'RAW DATA-Awards'!T67</f>
        <v>0</v>
      </c>
      <c r="W208" s="482">
        <f>'RAW DATA-Awards'!U67</f>
        <v>0</v>
      </c>
      <c r="X208" s="482">
        <f>'RAW DATA-Awards'!V67</f>
        <v>0</v>
      </c>
      <c r="Y208" s="483">
        <f>'RAW DATA-Awards'!W67</f>
        <v>0</v>
      </c>
      <c r="Z208" s="482"/>
      <c r="AA208" s="482"/>
      <c r="AB208" s="481">
        <f>'RAW DATA-Awards'!X67</f>
        <v>48</v>
      </c>
      <c r="AC208" s="482">
        <f>'RAW DATA-Awards'!Y67</f>
        <v>2</v>
      </c>
      <c r="AD208" s="482">
        <f>'RAW DATA-Awards'!Z67</f>
        <v>0</v>
      </c>
      <c r="AE208" s="482">
        <f>'RAW DATA-Awards'!AA67</f>
        <v>31</v>
      </c>
      <c r="AF208" s="482">
        <f>'RAW DATA-Awards'!AB67</f>
        <v>0</v>
      </c>
      <c r="AG208" s="482">
        <f>'RAW DATA-Awards'!AC67</f>
        <v>0</v>
      </c>
      <c r="AH208" s="482">
        <f>'RAW DATA-Awards'!AD67</f>
        <v>0</v>
      </c>
      <c r="AI208" s="482">
        <f>'RAW DATA-Awards'!AE67</f>
        <v>0</v>
      </c>
      <c r="AJ208" s="482">
        <f>'RAW DATA-Awards'!AF67</f>
        <v>0</v>
      </c>
      <c r="AK208" s="483">
        <f>'RAW DATA-Awards'!AG67</f>
        <v>0</v>
      </c>
      <c r="AL208" s="482"/>
      <c r="AM208" s="482"/>
      <c r="AN208" s="481">
        <f>'RAW DATA-Awards'!AH67</f>
        <v>42</v>
      </c>
      <c r="AO208" s="482">
        <f>'RAW DATA-Awards'!AI67</f>
        <v>2</v>
      </c>
      <c r="AP208" s="482">
        <f>'RAW DATA-Awards'!AJ67</f>
        <v>0</v>
      </c>
      <c r="AQ208" s="482">
        <f>'RAW DATA-Awards'!AK67</f>
        <v>29</v>
      </c>
      <c r="AR208" s="482">
        <f>'RAW DATA-Awards'!AL67</f>
        <v>0</v>
      </c>
      <c r="AS208" s="482">
        <f>'RAW DATA-Awards'!AM67</f>
        <v>0</v>
      </c>
      <c r="AT208" s="482">
        <f>'RAW DATA-Awards'!AN67</f>
        <v>0</v>
      </c>
      <c r="AU208" s="482">
        <f>'RAW DATA-Awards'!AO67</f>
        <v>0</v>
      </c>
      <c r="AV208" s="482">
        <f>'RAW DATA-Awards'!AP67</f>
        <v>0</v>
      </c>
      <c r="AW208" s="483">
        <f>'RAW DATA-Awards'!AQ67</f>
        <v>0</v>
      </c>
      <c r="AX208" s="535"/>
      <c r="BD208" s="510"/>
      <c r="BE208" s="510"/>
      <c r="BF208" s="510"/>
      <c r="BG208" s="510"/>
      <c r="BH208" s="510"/>
      <c r="BI208" s="510"/>
      <c r="BJ208" s="510"/>
      <c r="BK208" s="510"/>
      <c r="BL208" s="510"/>
      <c r="BM208" s="510"/>
      <c r="BN208" s="510"/>
      <c r="BO208" s="510"/>
      <c r="BP208" s="510"/>
      <c r="BQ208" s="510"/>
      <c r="BR208" s="510"/>
      <c r="BS208" s="510"/>
      <c r="BT208" s="510"/>
      <c r="BU208" s="510"/>
      <c r="BV208" s="510"/>
      <c r="BW208" s="510"/>
      <c r="BX208" s="510"/>
      <c r="BY208" s="510"/>
      <c r="BZ208" s="510"/>
    </row>
    <row r="209" spans="1:78" x14ac:dyDescent="0.25">
      <c r="A209" s="1059"/>
      <c r="B209" s="484" t="str">
        <f>'RAW DATA-Awards'!B68</f>
        <v>MCC</v>
      </c>
      <c r="C209" s="499" t="str">
        <f>'RAW DATA-Awards'!C68</f>
        <v>2</v>
      </c>
      <c r="D209" s="364">
        <f>'RAW DATA-Awards'!D68</f>
        <v>0</v>
      </c>
      <c r="E209" s="12">
        <f>'RAW DATA-Awards'!E68</f>
        <v>0</v>
      </c>
      <c r="F209" s="12">
        <f>'RAW DATA-Awards'!F68</f>
        <v>0</v>
      </c>
      <c r="G209" s="12">
        <f>'RAW DATA-Awards'!G68</f>
        <v>15</v>
      </c>
      <c r="H209" s="12">
        <f>'RAW DATA-Awards'!H68</f>
        <v>0</v>
      </c>
      <c r="I209" s="12">
        <f>'RAW DATA-Awards'!I68</f>
        <v>0</v>
      </c>
      <c r="J209" s="12">
        <f>'RAW DATA-Awards'!J68</f>
        <v>0</v>
      </c>
      <c r="K209" s="12">
        <f>'RAW DATA-Awards'!K68</f>
        <v>0</v>
      </c>
      <c r="L209" s="12">
        <f>'RAW DATA-Awards'!L68</f>
        <v>0</v>
      </c>
      <c r="M209" s="365">
        <f>'RAW DATA-Awards'!M68</f>
        <v>0</v>
      </c>
      <c r="N209" s="12"/>
      <c r="O209" s="12"/>
      <c r="P209" s="364">
        <f>'RAW DATA-Awards'!N68</f>
        <v>0</v>
      </c>
      <c r="Q209" s="12">
        <f>'RAW DATA-Awards'!O68</f>
        <v>0</v>
      </c>
      <c r="R209" s="12">
        <f>'RAW DATA-Awards'!P68</f>
        <v>0</v>
      </c>
      <c r="S209" s="12">
        <f>'RAW DATA-Awards'!Q68</f>
        <v>7</v>
      </c>
      <c r="T209" s="12">
        <f>'RAW DATA-Awards'!R68</f>
        <v>0</v>
      </c>
      <c r="U209" s="12">
        <f>'RAW DATA-Awards'!S68</f>
        <v>0</v>
      </c>
      <c r="V209" s="12">
        <f>'RAW DATA-Awards'!T68</f>
        <v>0</v>
      </c>
      <c r="W209" s="12">
        <f>'RAW DATA-Awards'!U68</f>
        <v>0</v>
      </c>
      <c r="X209" s="12">
        <f>'RAW DATA-Awards'!V68</f>
        <v>0</v>
      </c>
      <c r="Y209" s="365">
        <f>'RAW DATA-Awards'!W68</f>
        <v>0</v>
      </c>
      <c r="Z209" s="12"/>
      <c r="AA209" s="12"/>
      <c r="AB209" s="364">
        <f>'RAW DATA-Awards'!X68</f>
        <v>0</v>
      </c>
      <c r="AC209" s="12">
        <f>'RAW DATA-Awards'!Y68</f>
        <v>0</v>
      </c>
      <c r="AD209" s="12">
        <f>'RAW DATA-Awards'!Z68</f>
        <v>0</v>
      </c>
      <c r="AE209" s="12">
        <f>'RAW DATA-Awards'!AA68</f>
        <v>7</v>
      </c>
      <c r="AF209" s="12">
        <f>'RAW DATA-Awards'!AB68</f>
        <v>0</v>
      </c>
      <c r="AG209" s="12">
        <f>'RAW DATA-Awards'!AC68</f>
        <v>0</v>
      </c>
      <c r="AH209" s="12">
        <f>'RAW DATA-Awards'!AD68</f>
        <v>0</v>
      </c>
      <c r="AI209" s="12">
        <f>'RAW DATA-Awards'!AE68</f>
        <v>0</v>
      </c>
      <c r="AJ209" s="12">
        <f>'RAW DATA-Awards'!AF68</f>
        <v>0</v>
      </c>
      <c r="AK209" s="365">
        <f>'RAW DATA-Awards'!AG68</f>
        <v>0</v>
      </c>
      <c r="AL209" s="12"/>
      <c r="AM209" s="12"/>
      <c r="AN209" s="364">
        <f>'RAW DATA-Awards'!AH68</f>
        <v>0</v>
      </c>
      <c r="AO209" s="12">
        <f>'RAW DATA-Awards'!AI68</f>
        <v>0</v>
      </c>
      <c r="AP209" s="12">
        <f>'RAW DATA-Awards'!AJ68</f>
        <v>0</v>
      </c>
      <c r="AQ209" s="12">
        <f>'RAW DATA-Awards'!AK68</f>
        <v>4</v>
      </c>
      <c r="AR209" s="12">
        <f>'RAW DATA-Awards'!AL68</f>
        <v>0</v>
      </c>
      <c r="AS209" s="12">
        <f>'RAW DATA-Awards'!AM68</f>
        <v>0</v>
      </c>
      <c r="AT209" s="12">
        <f>'RAW DATA-Awards'!AN68</f>
        <v>0</v>
      </c>
      <c r="AU209" s="12">
        <f>'RAW DATA-Awards'!AO68</f>
        <v>0</v>
      </c>
      <c r="AV209" s="12">
        <f>'RAW DATA-Awards'!AP68</f>
        <v>0</v>
      </c>
      <c r="AW209" s="365">
        <f>'RAW DATA-Awards'!AQ68</f>
        <v>0</v>
      </c>
      <c r="AX209" s="536"/>
      <c r="BD209" s="510"/>
      <c r="BE209" s="510"/>
      <c r="BF209" s="510"/>
      <c r="BG209" s="510"/>
      <c r="BH209" s="510"/>
      <c r="BI209" s="510"/>
      <c r="BJ209" s="510"/>
      <c r="BK209" s="510"/>
      <c r="BL209" s="510"/>
      <c r="BM209" s="510"/>
      <c r="BN209" s="510"/>
      <c r="BO209" s="510"/>
      <c r="BP209" s="510"/>
      <c r="BQ209" s="510"/>
      <c r="BR209" s="510"/>
      <c r="BS209" s="510"/>
      <c r="BT209" s="510"/>
      <c r="BU209" s="510"/>
      <c r="BV209" s="510"/>
      <c r="BW209" s="510"/>
      <c r="BX209" s="510"/>
      <c r="BY209" s="510"/>
      <c r="BZ209" s="510"/>
    </row>
    <row r="210" spans="1:78" ht="15.75" thickBot="1" x14ac:dyDescent="0.3">
      <c r="A210" s="1060"/>
      <c r="B210" s="487" t="str">
        <f>'RAW DATA-Awards'!B69</f>
        <v>MCC</v>
      </c>
      <c r="C210" s="500" t="str">
        <f>'RAW DATA-Awards'!C69</f>
        <v>3</v>
      </c>
      <c r="D210" s="364">
        <f>'RAW DATA-Awards'!D69</f>
        <v>35</v>
      </c>
      <c r="E210" s="12">
        <f>'RAW DATA-Awards'!E69</f>
        <v>9</v>
      </c>
      <c r="F210" s="12">
        <f>'RAW DATA-Awards'!F69</f>
        <v>0</v>
      </c>
      <c r="G210" s="12">
        <f>'RAW DATA-Awards'!G69</f>
        <v>8</v>
      </c>
      <c r="H210" s="12">
        <f>'RAW DATA-Awards'!H69</f>
        <v>0</v>
      </c>
      <c r="I210" s="12">
        <f>'RAW DATA-Awards'!I69</f>
        <v>0</v>
      </c>
      <c r="J210" s="12">
        <f>'RAW DATA-Awards'!J69</f>
        <v>0</v>
      </c>
      <c r="K210" s="12">
        <f>'RAW DATA-Awards'!K69</f>
        <v>0</v>
      </c>
      <c r="L210" s="12">
        <f>'RAW DATA-Awards'!L69</f>
        <v>0</v>
      </c>
      <c r="M210" s="365">
        <f>'RAW DATA-Awards'!M69</f>
        <v>0</v>
      </c>
      <c r="N210" s="12" t="s">
        <v>321</v>
      </c>
      <c r="O210" s="12"/>
      <c r="P210" s="364">
        <f>'RAW DATA-Awards'!N69</f>
        <v>8</v>
      </c>
      <c r="Q210" s="12">
        <f>'RAW DATA-Awards'!O69</f>
        <v>3</v>
      </c>
      <c r="R210" s="12">
        <f>'RAW DATA-Awards'!P69</f>
        <v>0</v>
      </c>
      <c r="S210" s="12">
        <f>'RAW DATA-Awards'!Q69</f>
        <v>12</v>
      </c>
      <c r="T210" s="12">
        <f>'RAW DATA-Awards'!R69</f>
        <v>0</v>
      </c>
      <c r="U210" s="12">
        <f>'RAW DATA-Awards'!S69</f>
        <v>0</v>
      </c>
      <c r="V210" s="12">
        <f>'RAW DATA-Awards'!T69</f>
        <v>0</v>
      </c>
      <c r="W210" s="12">
        <f>'RAW DATA-Awards'!U69</f>
        <v>0</v>
      </c>
      <c r="X210" s="12">
        <f>'RAW DATA-Awards'!V69</f>
        <v>0</v>
      </c>
      <c r="Y210" s="365">
        <f>'RAW DATA-Awards'!W69</f>
        <v>0</v>
      </c>
      <c r="Z210" s="12" t="s">
        <v>321</v>
      </c>
      <c r="AA210" s="12"/>
      <c r="AB210" s="364">
        <f>'RAW DATA-Awards'!X69</f>
        <v>2</v>
      </c>
      <c r="AC210" s="12">
        <f>'RAW DATA-Awards'!Y69</f>
        <v>3</v>
      </c>
      <c r="AD210" s="12">
        <f>'RAW DATA-Awards'!Z69</f>
        <v>0</v>
      </c>
      <c r="AE210" s="12">
        <f>'RAW DATA-Awards'!AA69</f>
        <v>6</v>
      </c>
      <c r="AF210" s="12">
        <f>'RAW DATA-Awards'!AB69</f>
        <v>0</v>
      </c>
      <c r="AG210" s="12">
        <f>'RAW DATA-Awards'!AC69</f>
        <v>0</v>
      </c>
      <c r="AH210" s="12">
        <f>'RAW DATA-Awards'!AD69</f>
        <v>0</v>
      </c>
      <c r="AI210" s="12">
        <f>'RAW DATA-Awards'!AE69</f>
        <v>0</v>
      </c>
      <c r="AJ210" s="12">
        <f>'RAW DATA-Awards'!AF69</f>
        <v>0</v>
      </c>
      <c r="AK210" s="365">
        <f>'RAW DATA-Awards'!AG69</f>
        <v>0</v>
      </c>
      <c r="AL210" s="12" t="s">
        <v>321</v>
      </c>
      <c r="AM210" s="12"/>
      <c r="AN210" s="364">
        <f>'RAW DATA-Awards'!AH69</f>
        <v>19</v>
      </c>
      <c r="AO210" s="12">
        <f>'RAW DATA-Awards'!AI69</f>
        <v>3</v>
      </c>
      <c r="AP210" s="12">
        <f>'RAW DATA-Awards'!AJ69</f>
        <v>0</v>
      </c>
      <c r="AQ210" s="12">
        <f>'RAW DATA-Awards'!AK69</f>
        <v>13</v>
      </c>
      <c r="AR210" s="12">
        <f>'RAW DATA-Awards'!AL69</f>
        <v>0</v>
      </c>
      <c r="AS210" s="12">
        <f>'RAW DATA-Awards'!AM69</f>
        <v>0</v>
      </c>
      <c r="AT210" s="12">
        <f>'RAW DATA-Awards'!AN69</f>
        <v>0</v>
      </c>
      <c r="AU210" s="12">
        <f>'RAW DATA-Awards'!AO69</f>
        <v>0</v>
      </c>
      <c r="AV210" s="12">
        <f>'RAW DATA-Awards'!AP69</f>
        <v>0</v>
      </c>
      <c r="AW210" s="365">
        <f>'RAW DATA-Awards'!AQ69</f>
        <v>0</v>
      </c>
      <c r="AX210" s="536" t="s">
        <v>321</v>
      </c>
      <c r="BD210" s="510"/>
      <c r="BE210" s="510"/>
      <c r="BF210" s="510"/>
      <c r="BG210" s="510"/>
      <c r="BH210" s="510"/>
      <c r="BI210" s="510"/>
      <c r="BJ210" s="510"/>
      <c r="BK210" s="510"/>
      <c r="BL210" s="510"/>
      <c r="BM210" s="510"/>
      <c r="BN210" s="510"/>
      <c r="BO210" s="510"/>
      <c r="BP210" s="510"/>
      <c r="BQ210" s="510"/>
      <c r="BR210" s="510"/>
      <c r="BS210" s="510"/>
      <c r="BT210" s="510"/>
      <c r="BU210" s="510"/>
      <c r="BV210" s="510"/>
      <c r="BW210" s="510"/>
      <c r="BX210" s="510"/>
      <c r="BY210" s="510"/>
      <c r="BZ210" s="510"/>
    </row>
    <row r="211" spans="1:78" x14ac:dyDescent="0.25">
      <c r="A211" s="486"/>
      <c r="B211" s="484"/>
      <c r="C211" s="485"/>
      <c r="D211" s="366">
        <f t="shared" ref="D211:M211" si="160">SUM(D208:D210)</f>
        <v>99</v>
      </c>
      <c r="E211" s="11">
        <f t="shared" si="160"/>
        <v>11</v>
      </c>
      <c r="F211" s="11">
        <f t="shared" si="160"/>
        <v>0</v>
      </c>
      <c r="G211" s="11">
        <f t="shared" si="160"/>
        <v>62</v>
      </c>
      <c r="H211" s="11">
        <f t="shared" si="160"/>
        <v>0</v>
      </c>
      <c r="I211" s="11">
        <f t="shared" si="160"/>
        <v>0</v>
      </c>
      <c r="J211" s="11">
        <f t="shared" si="160"/>
        <v>0</v>
      </c>
      <c r="K211" s="11">
        <f t="shared" si="160"/>
        <v>0</v>
      </c>
      <c r="L211" s="11">
        <f t="shared" si="160"/>
        <v>0</v>
      </c>
      <c r="M211" s="367">
        <f t="shared" si="160"/>
        <v>0</v>
      </c>
      <c r="N211" s="12">
        <f>SUM(D211:M211)</f>
        <v>172</v>
      </c>
      <c r="O211" s="12"/>
      <c r="P211" s="366">
        <f t="shared" ref="P211:Y211" si="161">SUM(P208:P210)</f>
        <v>55</v>
      </c>
      <c r="Q211" s="11">
        <f t="shared" si="161"/>
        <v>5</v>
      </c>
      <c r="R211" s="11">
        <f t="shared" si="161"/>
        <v>0</v>
      </c>
      <c r="S211" s="11">
        <f t="shared" si="161"/>
        <v>59</v>
      </c>
      <c r="T211" s="11">
        <f t="shared" si="161"/>
        <v>0</v>
      </c>
      <c r="U211" s="11">
        <f t="shared" si="161"/>
        <v>0</v>
      </c>
      <c r="V211" s="11">
        <f t="shared" si="161"/>
        <v>0</v>
      </c>
      <c r="W211" s="11">
        <f t="shared" si="161"/>
        <v>0</v>
      </c>
      <c r="X211" s="11">
        <f t="shared" si="161"/>
        <v>0</v>
      </c>
      <c r="Y211" s="367">
        <f t="shared" si="161"/>
        <v>0</v>
      </c>
      <c r="Z211" s="12">
        <f>SUM(P211:Y211)</f>
        <v>119</v>
      </c>
      <c r="AA211" s="12"/>
      <c r="AB211" s="366">
        <f t="shared" ref="AB211:AK211" si="162">SUM(AB208:AB210)</f>
        <v>50</v>
      </c>
      <c r="AC211" s="11">
        <f t="shared" si="162"/>
        <v>5</v>
      </c>
      <c r="AD211" s="11">
        <f t="shared" si="162"/>
        <v>0</v>
      </c>
      <c r="AE211" s="11">
        <f t="shared" si="162"/>
        <v>44</v>
      </c>
      <c r="AF211" s="11">
        <f t="shared" si="162"/>
        <v>0</v>
      </c>
      <c r="AG211" s="11">
        <f t="shared" si="162"/>
        <v>0</v>
      </c>
      <c r="AH211" s="11">
        <f t="shared" si="162"/>
        <v>0</v>
      </c>
      <c r="AI211" s="11">
        <f t="shared" si="162"/>
        <v>0</v>
      </c>
      <c r="AJ211" s="11">
        <f t="shared" si="162"/>
        <v>0</v>
      </c>
      <c r="AK211" s="367">
        <f t="shared" si="162"/>
        <v>0</v>
      </c>
      <c r="AL211" s="12">
        <f>SUM(AB211:AK211)</f>
        <v>99</v>
      </c>
      <c r="AM211" s="12"/>
      <c r="AN211" s="366">
        <f t="shared" ref="AN211:AW211" si="163">SUM(AN208:AN210)</f>
        <v>61</v>
      </c>
      <c r="AO211" s="11">
        <f t="shared" si="163"/>
        <v>5</v>
      </c>
      <c r="AP211" s="11">
        <f t="shared" si="163"/>
        <v>0</v>
      </c>
      <c r="AQ211" s="11">
        <f t="shared" si="163"/>
        <v>46</v>
      </c>
      <c r="AR211" s="11">
        <f t="shared" si="163"/>
        <v>0</v>
      </c>
      <c r="AS211" s="11">
        <f t="shared" si="163"/>
        <v>0</v>
      </c>
      <c r="AT211" s="11">
        <f t="shared" si="163"/>
        <v>0</v>
      </c>
      <c r="AU211" s="11">
        <f t="shared" si="163"/>
        <v>0</v>
      </c>
      <c r="AV211" s="11">
        <f t="shared" si="163"/>
        <v>0</v>
      </c>
      <c r="AW211" s="367">
        <f t="shared" si="163"/>
        <v>0</v>
      </c>
      <c r="AX211" s="536">
        <f>SUM(AN211:AW211)</f>
        <v>112</v>
      </c>
      <c r="BD211" s="510"/>
      <c r="BE211" s="510"/>
      <c r="BF211" s="510"/>
      <c r="BG211" s="510"/>
      <c r="BH211" s="510"/>
      <c r="BI211" s="510"/>
      <c r="BJ211" s="510"/>
      <c r="BK211" s="510"/>
      <c r="BL211" s="510"/>
      <c r="BM211" s="510"/>
      <c r="BN211" s="510"/>
      <c r="BO211" s="510"/>
      <c r="BP211" s="510"/>
      <c r="BQ211" s="510"/>
      <c r="BR211" s="510"/>
      <c r="BS211" s="510"/>
      <c r="BT211" s="510"/>
      <c r="BU211" s="510"/>
      <c r="BV211" s="510"/>
      <c r="BW211" s="510"/>
      <c r="BX211" s="510"/>
      <c r="BY211" s="510"/>
      <c r="BZ211" s="510"/>
    </row>
    <row r="212" spans="1:78" ht="15" customHeight="1" thickBot="1" x14ac:dyDescent="0.3">
      <c r="A212" s="486"/>
      <c r="B212" s="484"/>
      <c r="C212" s="485"/>
      <c r="D212" s="364"/>
      <c r="E212" s="12"/>
      <c r="F212" s="12"/>
      <c r="G212" s="12"/>
      <c r="H212" s="12"/>
      <c r="I212" s="12"/>
      <c r="J212" s="12"/>
      <c r="K212" s="12"/>
      <c r="L212" s="12"/>
      <c r="M212" s="365"/>
      <c r="N212" s="12"/>
      <c r="O212" s="12"/>
      <c r="P212" s="364"/>
      <c r="Q212" s="12"/>
      <c r="R212" s="12"/>
      <c r="S212" s="12"/>
      <c r="T212" s="12"/>
      <c r="U212" s="12"/>
      <c r="V212" s="12"/>
      <c r="W212" s="12"/>
      <c r="X212" s="12"/>
      <c r="Y212" s="365"/>
      <c r="Z212" s="12"/>
      <c r="AA212" s="12"/>
      <c r="AB212" s="364"/>
      <c r="AC212" s="12"/>
      <c r="AD212" s="12"/>
      <c r="AE212" s="12"/>
      <c r="AF212" s="12"/>
      <c r="AG212" s="12"/>
      <c r="AH212" s="12"/>
      <c r="AI212" s="12"/>
      <c r="AJ212" s="12"/>
      <c r="AK212" s="365"/>
      <c r="AL212" s="12"/>
      <c r="AM212" s="12"/>
      <c r="AN212" s="364"/>
      <c r="AO212" s="12"/>
      <c r="AP212" s="12"/>
      <c r="AQ212" s="12"/>
      <c r="AR212" s="12"/>
      <c r="AS212" s="12"/>
      <c r="AT212" s="12"/>
      <c r="AU212" s="12"/>
      <c r="AV212" s="12"/>
      <c r="AW212" s="365"/>
      <c r="AX212" s="536"/>
      <c r="BD212" s="510"/>
      <c r="BE212" s="510"/>
      <c r="BF212" s="510"/>
      <c r="BG212" s="510"/>
      <c r="BH212" s="510"/>
      <c r="BI212" s="510"/>
      <c r="BJ212" s="510"/>
      <c r="BK212" s="510"/>
      <c r="BL212" s="510"/>
      <c r="BM212" s="510"/>
      <c r="BN212" s="510"/>
      <c r="BO212" s="510"/>
      <c r="BP212" s="510"/>
      <c r="BQ212" s="510"/>
      <c r="BR212" s="510"/>
      <c r="BS212" s="510"/>
      <c r="BT212" s="510"/>
      <c r="BU212" s="510"/>
      <c r="BV212" s="510"/>
      <c r="BW212" s="510"/>
      <c r="BX212" s="510"/>
      <c r="BY212" s="510"/>
      <c r="BZ212" s="510"/>
    </row>
    <row r="213" spans="1:78" x14ac:dyDescent="0.25">
      <c r="A213" s="1058" t="s">
        <v>303</v>
      </c>
      <c r="B213" s="304" t="s">
        <v>76</v>
      </c>
      <c r="C213" s="498" t="s">
        <v>95</v>
      </c>
      <c r="D213" s="364">
        <f>D208*'DATA - Awards Matrices'!$B$15</f>
        <v>6400</v>
      </c>
      <c r="E213" s="12">
        <f>E208*'DATA - Awards Matrices'!$C$15</f>
        <v>400</v>
      </c>
      <c r="F213" s="12">
        <f>F208*'DATA - Awards Matrices'!$D$15</f>
        <v>0</v>
      </c>
      <c r="G213" s="12">
        <f>G208*'DATA - Awards Matrices'!$E$15</f>
        <v>9750</v>
      </c>
      <c r="H213" s="12">
        <f>H208*'DATA - Awards Matrices'!$F$15</f>
        <v>0</v>
      </c>
      <c r="I213" s="12">
        <f>I208*'DATA - Awards Matrices'!$G$15</f>
        <v>0</v>
      </c>
      <c r="J213" s="12">
        <f>J208*'DATA - Awards Matrices'!$H$15</f>
        <v>0</v>
      </c>
      <c r="K213" s="12">
        <f>K208*'DATA - Awards Matrices'!$I$15</f>
        <v>0</v>
      </c>
      <c r="L213" s="12">
        <f>L208*'DATA - Awards Matrices'!$J$15</f>
        <v>0</v>
      </c>
      <c r="M213" s="365">
        <f>M208*'DATA - Awards Matrices'!$K$15</f>
        <v>0</v>
      </c>
      <c r="N213" s="12"/>
      <c r="O213" s="12"/>
      <c r="P213" s="364">
        <f>P208*'DATA - Awards Matrices'!$B$15</f>
        <v>4700</v>
      </c>
      <c r="Q213" s="12">
        <f>Q208*'DATA - Awards Matrices'!$C$15</f>
        <v>400</v>
      </c>
      <c r="R213" s="12">
        <f>R208*'DATA - Awards Matrices'!$D$15</f>
        <v>0</v>
      </c>
      <c r="S213" s="12">
        <f>S208*'DATA - Awards Matrices'!$E$15</f>
        <v>10000</v>
      </c>
      <c r="T213" s="12">
        <f>T208*'DATA - Awards Matrices'!$F$15</f>
        <v>0</v>
      </c>
      <c r="U213" s="12">
        <f>U208*'DATA - Awards Matrices'!$G$15</f>
        <v>0</v>
      </c>
      <c r="V213" s="12">
        <f>V208*'DATA - Awards Matrices'!$H$15</f>
        <v>0</v>
      </c>
      <c r="W213" s="12">
        <f>W208*'DATA - Awards Matrices'!$I$15</f>
        <v>0</v>
      </c>
      <c r="X213" s="12">
        <f>X208*'DATA - Awards Matrices'!$J$15</f>
        <v>0</v>
      </c>
      <c r="Y213" s="365">
        <f>Y208*'DATA - Awards Matrices'!$K$15</f>
        <v>0</v>
      </c>
      <c r="Z213" s="12"/>
      <c r="AA213" s="12"/>
      <c r="AB213" s="364">
        <f>AB208*'DATA - Awards Matrices'!$B$15</f>
        <v>4800</v>
      </c>
      <c r="AC213" s="12">
        <f>AC208*'DATA - Awards Matrices'!$C$15</f>
        <v>400</v>
      </c>
      <c r="AD213" s="12">
        <f>AD208*'DATA - Awards Matrices'!$D$15</f>
        <v>0</v>
      </c>
      <c r="AE213" s="12">
        <f>AE208*'DATA - Awards Matrices'!$E$15</f>
        <v>7750</v>
      </c>
      <c r="AF213" s="12">
        <f>AF208*'DATA - Awards Matrices'!$F$15</f>
        <v>0</v>
      </c>
      <c r="AG213" s="12">
        <f>AG208*'DATA - Awards Matrices'!$G$15</f>
        <v>0</v>
      </c>
      <c r="AH213" s="12">
        <f>AH208*'DATA - Awards Matrices'!$H$15</f>
        <v>0</v>
      </c>
      <c r="AI213" s="12">
        <f>AI208*'DATA - Awards Matrices'!$I$15</f>
        <v>0</v>
      </c>
      <c r="AJ213" s="12">
        <f>AJ208*'DATA - Awards Matrices'!$J$15</f>
        <v>0</v>
      </c>
      <c r="AK213" s="365">
        <f>AK208*'DATA - Awards Matrices'!$K$15</f>
        <v>0</v>
      </c>
      <c r="AL213" s="12"/>
      <c r="AM213" s="12"/>
      <c r="AN213" s="364">
        <f>AN208*'DATA - Awards Matrices'!$B$15</f>
        <v>4200</v>
      </c>
      <c r="AO213" s="12">
        <f>AO208*'DATA - Awards Matrices'!$C$15</f>
        <v>400</v>
      </c>
      <c r="AP213" s="12">
        <f>AP208*'DATA - Awards Matrices'!$D$15</f>
        <v>0</v>
      </c>
      <c r="AQ213" s="12">
        <f>AQ208*'DATA - Awards Matrices'!$E$15</f>
        <v>7250</v>
      </c>
      <c r="AR213" s="12">
        <f>AR208*'DATA - Awards Matrices'!$F$15</f>
        <v>0</v>
      </c>
      <c r="AS213" s="12">
        <f>AS208*'DATA - Awards Matrices'!$G$15</f>
        <v>0</v>
      </c>
      <c r="AT213" s="12">
        <f>AT208*'DATA - Awards Matrices'!$H$15</f>
        <v>0</v>
      </c>
      <c r="AU213" s="12">
        <f>AU208*'DATA - Awards Matrices'!$I$15</f>
        <v>0</v>
      </c>
      <c r="AV213" s="12">
        <f>AV208*'DATA - Awards Matrices'!$J$15</f>
        <v>0</v>
      </c>
      <c r="AW213" s="365">
        <f>AW208*'DATA - Awards Matrices'!$K$15</f>
        <v>0</v>
      </c>
      <c r="AX213" s="536"/>
      <c r="BD213" s="510"/>
      <c r="BE213" s="510"/>
      <c r="BF213" s="510"/>
      <c r="BG213" s="510"/>
      <c r="BH213" s="510"/>
      <c r="BI213" s="510"/>
      <c r="BJ213" s="510"/>
      <c r="BK213" s="510"/>
      <c r="BL213" s="510"/>
      <c r="BM213" s="510"/>
      <c r="BN213" s="510"/>
      <c r="BO213" s="510"/>
      <c r="BP213" s="510"/>
      <c r="BQ213" s="510"/>
      <c r="BR213" s="510"/>
      <c r="BS213" s="510"/>
      <c r="BT213" s="510"/>
      <c r="BU213" s="510"/>
      <c r="BV213" s="510"/>
      <c r="BW213" s="510"/>
      <c r="BX213" s="510"/>
      <c r="BY213" s="510"/>
      <c r="BZ213" s="510"/>
    </row>
    <row r="214" spans="1:78" x14ac:dyDescent="0.25">
      <c r="A214" s="1059"/>
      <c r="B214" s="484" t="s">
        <v>76</v>
      </c>
      <c r="C214" s="499" t="s">
        <v>94</v>
      </c>
      <c r="D214" s="364">
        <f>D209*'DATA - Awards Matrices'!$B$16</f>
        <v>0</v>
      </c>
      <c r="E214" s="12">
        <f>E209*'DATA - Awards Matrices'!$C$16</f>
        <v>0</v>
      </c>
      <c r="F214" s="12">
        <f>F209*'DATA - Awards Matrices'!$D$16</f>
        <v>0</v>
      </c>
      <c r="G214" s="12">
        <f>G209*'DATA - Awards Matrices'!$E$16</f>
        <v>3750</v>
      </c>
      <c r="H214" s="12">
        <f>H209*'DATA - Awards Matrices'!$F$16</f>
        <v>0</v>
      </c>
      <c r="I214" s="12">
        <f>I209*'DATA - Awards Matrices'!$G$16</f>
        <v>0</v>
      </c>
      <c r="J214" s="12">
        <f>J209*'DATA - Awards Matrices'!$H$16</f>
        <v>0</v>
      </c>
      <c r="K214" s="12">
        <f>K209*'DATA - Awards Matrices'!$I$16</f>
        <v>0</v>
      </c>
      <c r="L214" s="12">
        <f>L209*'DATA - Awards Matrices'!$J$16</f>
        <v>0</v>
      </c>
      <c r="M214" s="365">
        <f>M209*'DATA - Awards Matrices'!$K$16</f>
        <v>0</v>
      </c>
      <c r="N214" s="12"/>
      <c r="O214" s="12"/>
      <c r="P214" s="364">
        <f>P209*'DATA - Awards Matrices'!$B$16</f>
        <v>0</v>
      </c>
      <c r="Q214" s="12">
        <f>Q209*'DATA - Awards Matrices'!$C$16</f>
        <v>0</v>
      </c>
      <c r="R214" s="12">
        <f>R209*'DATA - Awards Matrices'!$D$16</f>
        <v>0</v>
      </c>
      <c r="S214" s="12">
        <f>S209*'DATA - Awards Matrices'!$E$16</f>
        <v>1750</v>
      </c>
      <c r="T214" s="12">
        <f>T209*'DATA - Awards Matrices'!$F$16</f>
        <v>0</v>
      </c>
      <c r="U214" s="12">
        <f>U209*'DATA - Awards Matrices'!$G$16</f>
        <v>0</v>
      </c>
      <c r="V214" s="12">
        <f>V209*'DATA - Awards Matrices'!$H$16</f>
        <v>0</v>
      </c>
      <c r="W214" s="12">
        <f>W209*'DATA - Awards Matrices'!$I$16</f>
        <v>0</v>
      </c>
      <c r="X214" s="12">
        <f>X209*'DATA - Awards Matrices'!$J$16</f>
        <v>0</v>
      </c>
      <c r="Y214" s="365">
        <f>Y209*'DATA - Awards Matrices'!$K$16</f>
        <v>0</v>
      </c>
      <c r="Z214" s="12"/>
      <c r="AA214" s="12"/>
      <c r="AB214" s="364">
        <f>AB209*'DATA - Awards Matrices'!$B$16</f>
        <v>0</v>
      </c>
      <c r="AC214" s="12">
        <f>AC209*'DATA - Awards Matrices'!$C$16</f>
        <v>0</v>
      </c>
      <c r="AD214" s="12">
        <f>AD209*'DATA - Awards Matrices'!$D$16</f>
        <v>0</v>
      </c>
      <c r="AE214" s="12">
        <f>AE209*'DATA - Awards Matrices'!$E$16</f>
        <v>1750</v>
      </c>
      <c r="AF214" s="12">
        <f>AF209*'DATA - Awards Matrices'!$F$16</f>
        <v>0</v>
      </c>
      <c r="AG214" s="12">
        <f>AG209*'DATA - Awards Matrices'!$G$16</f>
        <v>0</v>
      </c>
      <c r="AH214" s="12">
        <f>AH209*'DATA - Awards Matrices'!$H$16</f>
        <v>0</v>
      </c>
      <c r="AI214" s="12">
        <f>AI209*'DATA - Awards Matrices'!$I$16</f>
        <v>0</v>
      </c>
      <c r="AJ214" s="12">
        <f>AJ209*'DATA - Awards Matrices'!$J$16</f>
        <v>0</v>
      </c>
      <c r="AK214" s="365">
        <f>AK209*'DATA - Awards Matrices'!$K$16</f>
        <v>0</v>
      </c>
      <c r="AL214" s="12"/>
      <c r="AM214" s="12"/>
      <c r="AN214" s="364">
        <f>AN209*'DATA - Awards Matrices'!$B$16</f>
        <v>0</v>
      </c>
      <c r="AO214" s="12">
        <f>AO209*'DATA - Awards Matrices'!$C$16</f>
        <v>0</v>
      </c>
      <c r="AP214" s="12">
        <f>AP209*'DATA - Awards Matrices'!$D$16</f>
        <v>0</v>
      </c>
      <c r="AQ214" s="12">
        <f>AQ209*'DATA - Awards Matrices'!$E$16</f>
        <v>1000</v>
      </c>
      <c r="AR214" s="12">
        <f>AR209*'DATA - Awards Matrices'!$F$16</f>
        <v>0</v>
      </c>
      <c r="AS214" s="12">
        <f>AS209*'DATA - Awards Matrices'!$G$16</f>
        <v>0</v>
      </c>
      <c r="AT214" s="12">
        <f>AT209*'DATA - Awards Matrices'!$H$16</f>
        <v>0</v>
      </c>
      <c r="AU214" s="12">
        <f>AU209*'DATA - Awards Matrices'!$I$16</f>
        <v>0</v>
      </c>
      <c r="AV214" s="12">
        <f>AV209*'DATA - Awards Matrices'!$J$16</f>
        <v>0</v>
      </c>
      <c r="AW214" s="365">
        <f>AW209*'DATA - Awards Matrices'!$K$16</f>
        <v>0</v>
      </c>
      <c r="AX214" s="536"/>
      <c r="BD214" s="510"/>
      <c r="BE214" s="510"/>
      <c r="BF214" s="510"/>
      <c r="BG214" s="510"/>
      <c r="BH214" s="510"/>
      <c r="BI214" s="510"/>
      <c r="BJ214" s="510"/>
      <c r="BK214" s="510"/>
      <c r="BL214" s="510"/>
      <c r="BM214" s="510"/>
      <c r="BN214" s="510"/>
      <c r="BO214" s="510"/>
      <c r="BP214" s="510"/>
      <c r="BQ214" s="510"/>
      <c r="BR214" s="510"/>
      <c r="BS214" s="510"/>
      <c r="BT214" s="510"/>
      <c r="BU214" s="510"/>
      <c r="BV214" s="510"/>
      <c r="BW214" s="510"/>
      <c r="BX214" s="510"/>
      <c r="BY214" s="510"/>
      <c r="BZ214" s="510"/>
    </row>
    <row r="215" spans="1:78" ht="15.75" thickBot="1" x14ac:dyDescent="0.3">
      <c r="A215" s="1060"/>
      <c r="B215" s="487" t="s">
        <v>76</v>
      </c>
      <c r="C215" s="500" t="s">
        <v>93</v>
      </c>
      <c r="D215" s="364">
        <f>D210*'DATA - Awards Matrices'!$B$17</f>
        <v>3500</v>
      </c>
      <c r="E215" s="12">
        <f>E210*'DATA - Awards Matrices'!$C$17</f>
        <v>1800</v>
      </c>
      <c r="F215" s="12">
        <f>F210*'DATA - Awards Matrices'!$D$17</f>
        <v>0</v>
      </c>
      <c r="G215" s="12">
        <f>G210*'DATA - Awards Matrices'!$E$17</f>
        <v>2000</v>
      </c>
      <c r="H215" s="12">
        <f>H210*'DATA - Awards Matrices'!$F$17</f>
        <v>0</v>
      </c>
      <c r="I215" s="12">
        <f>I210*'DATA - Awards Matrices'!$G$17</f>
        <v>0</v>
      </c>
      <c r="J215" s="12">
        <f>J210*'DATA - Awards Matrices'!$H$17</f>
        <v>0</v>
      </c>
      <c r="K215" s="12">
        <f>K210*'DATA - Awards Matrices'!$I$17</f>
        <v>0</v>
      </c>
      <c r="L215" s="12">
        <f>L210*'DATA - Awards Matrices'!$J$17</f>
        <v>0</v>
      </c>
      <c r="M215" s="365">
        <f>M210*'DATA - Awards Matrices'!$K$17</f>
        <v>0</v>
      </c>
      <c r="N215" s="12" t="s">
        <v>322</v>
      </c>
      <c r="O215" s="12"/>
      <c r="P215" s="364">
        <f>P210*'DATA - Awards Matrices'!$B$17</f>
        <v>800</v>
      </c>
      <c r="Q215" s="12">
        <f>Q210*'DATA - Awards Matrices'!$C$17</f>
        <v>600</v>
      </c>
      <c r="R215" s="12">
        <f>R210*'DATA - Awards Matrices'!$D$17</f>
        <v>0</v>
      </c>
      <c r="S215" s="12">
        <f>S210*'DATA - Awards Matrices'!$E$17</f>
        <v>3000</v>
      </c>
      <c r="T215" s="12">
        <f>T210*'DATA - Awards Matrices'!$F$17</f>
        <v>0</v>
      </c>
      <c r="U215" s="12">
        <f>U210*'DATA - Awards Matrices'!$G$17</f>
        <v>0</v>
      </c>
      <c r="V215" s="12">
        <f>V210*'DATA - Awards Matrices'!$H$17</f>
        <v>0</v>
      </c>
      <c r="W215" s="12">
        <f>W210*'DATA - Awards Matrices'!$I$17</f>
        <v>0</v>
      </c>
      <c r="X215" s="12">
        <f>X210*'DATA - Awards Matrices'!$J$17</f>
        <v>0</v>
      </c>
      <c r="Y215" s="365">
        <f>Y210*'DATA - Awards Matrices'!$K$17</f>
        <v>0</v>
      </c>
      <c r="Z215" s="12" t="s">
        <v>322</v>
      </c>
      <c r="AA215" s="12"/>
      <c r="AB215" s="364">
        <f>AB210*'DATA - Awards Matrices'!$B$17</f>
        <v>200</v>
      </c>
      <c r="AC215" s="12">
        <f>AC210*'DATA - Awards Matrices'!$C$17</f>
        <v>600</v>
      </c>
      <c r="AD215" s="12">
        <f>AD210*'DATA - Awards Matrices'!$D$17</f>
        <v>0</v>
      </c>
      <c r="AE215" s="12">
        <f>AE210*'DATA - Awards Matrices'!$E$17</f>
        <v>1500</v>
      </c>
      <c r="AF215" s="12">
        <f>AF210*'DATA - Awards Matrices'!$F$17</f>
        <v>0</v>
      </c>
      <c r="AG215" s="12">
        <f>AG210*'DATA - Awards Matrices'!$G$17</f>
        <v>0</v>
      </c>
      <c r="AH215" s="12">
        <f>AH210*'DATA - Awards Matrices'!$H$17</f>
        <v>0</v>
      </c>
      <c r="AI215" s="12">
        <f>AI210*'DATA - Awards Matrices'!$I$17</f>
        <v>0</v>
      </c>
      <c r="AJ215" s="12">
        <f>AJ210*'DATA - Awards Matrices'!$J$17</f>
        <v>0</v>
      </c>
      <c r="AK215" s="365">
        <f>AK210*'DATA - Awards Matrices'!$K$17</f>
        <v>0</v>
      </c>
      <c r="AL215" s="12" t="s">
        <v>322</v>
      </c>
      <c r="AM215" s="12"/>
      <c r="AN215" s="364">
        <f>AN210*'DATA - Awards Matrices'!$B$17</f>
        <v>1900</v>
      </c>
      <c r="AO215" s="12">
        <f>AO210*'DATA - Awards Matrices'!$C$17</f>
        <v>600</v>
      </c>
      <c r="AP215" s="12">
        <f>AP210*'DATA - Awards Matrices'!$D$17</f>
        <v>0</v>
      </c>
      <c r="AQ215" s="12">
        <f>AQ210*'DATA - Awards Matrices'!$E$17</f>
        <v>3250</v>
      </c>
      <c r="AR215" s="12">
        <f>AR210*'DATA - Awards Matrices'!$F$17</f>
        <v>0</v>
      </c>
      <c r="AS215" s="12">
        <f>AS210*'DATA - Awards Matrices'!$G$17</f>
        <v>0</v>
      </c>
      <c r="AT215" s="12">
        <f>AT210*'DATA - Awards Matrices'!$H$17</f>
        <v>0</v>
      </c>
      <c r="AU215" s="12">
        <f>AU210*'DATA - Awards Matrices'!$I$17</f>
        <v>0</v>
      </c>
      <c r="AV215" s="12">
        <f>AV210*'DATA - Awards Matrices'!$J$17</f>
        <v>0</v>
      </c>
      <c r="AW215" s="365">
        <f>AW210*'DATA - Awards Matrices'!$K$17</f>
        <v>0</v>
      </c>
      <c r="AX215" s="536" t="s">
        <v>322</v>
      </c>
      <c r="BD215" s="510"/>
      <c r="BE215" s="510"/>
      <c r="BF215" s="510"/>
      <c r="BG215" s="510"/>
      <c r="BH215" s="510"/>
      <c r="BI215" s="510"/>
      <c r="BJ215" s="510"/>
      <c r="BK215" s="510"/>
      <c r="BL215" s="510"/>
      <c r="BM215" s="510"/>
      <c r="BN215" s="510"/>
      <c r="BO215" s="510"/>
      <c r="BP215" s="510"/>
      <c r="BQ215" s="510"/>
      <c r="BR215" s="510"/>
      <c r="BS215" s="510"/>
      <c r="BT215" s="510"/>
      <c r="BU215" s="510"/>
      <c r="BV215" s="510"/>
      <c r="BW215" s="510"/>
      <c r="BX215" s="510"/>
      <c r="BY215" s="510"/>
      <c r="BZ215" s="510"/>
    </row>
    <row r="216" spans="1:78" ht="30.75" thickBot="1" x14ac:dyDescent="0.3">
      <c r="A216" s="540" t="s">
        <v>304</v>
      </c>
      <c r="B216" s="487" t="str">
        <f>B210</f>
        <v>MCC</v>
      </c>
      <c r="C216" s="488"/>
      <c r="D216" s="368">
        <f t="shared" ref="D216:M216" si="164">SUM(D213:D215)</f>
        <v>9900</v>
      </c>
      <c r="E216" s="369">
        <f t="shared" si="164"/>
        <v>2200</v>
      </c>
      <c r="F216" s="369">
        <f t="shared" si="164"/>
        <v>0</v>
      </c>
      <c r="G216" s="369">
        <f t="shared" si="164"/>
        <v>15500</v>
      </c>
      <c r="H216" s="369">
        <f t="shared" si="164"/>
        <v>0</v>
      </c>
      <c r="I216" s="369">
        <f t="shared" si="164"/>
        <v>0</v>
      </c>
      <c r="J216" s="369">
        <f t="shared" si="164"/>
        <v>0</v>
      </c>
      <c r="K216" s="369">
        <f t="shared" si="164"/>
        <v>0</v>
      </c>
      <c r="L216" s="369">
        <f t="shared" si="164"/>
        <v>0</v>
      </c>
      <c r="M216" s="370">
        <f t="shared" si="164"/>
        <v>0</v>
      </c>
      <c r="N216" s="489">
        <f>SUM(D216:M216)/'DATA - Awards Matrices'!$L$17</f>
        <v>6.6297811691795241</v>
      </c>
      <c r="O216" s="489"/>
      <c r="P216" s="368">
        <f t="shared" ref="P216:Y216" si="165">SUM(P213:P215)</f>
        <v>5500</v>
      </c>
      <c r="Q216" s="369">
        <f t="shared" si="165"/>
        <v>1000</v>
      </c>
      <c r="R216" s="369">
        <f t="shared" si="165"/>
        <v>0</v>
      </c>
      <c r="S216" s="369">
        <f t="shared" si="165"/>
        <v>14750</v>
      </c>
      <c r="T216" s="369">
        <f t="shared" si="165"/>
        <v>0</v>
      </c>
      <c r="U216" s="369">
        <f t="shared" si="165"/>
        <v>0</v>
      </c>
      <c r="V216" s="369">
        <f t="shared" si="165"/>
        <v>0</v>
      </c>
      <c r="W216" s="369">
        <f t="shared" si="165"/>
        <v>0</v>
      </c>
      <c r="X216" s="369">
        <f t="shared" si="165"/>
        <v>0</v>
      </c>
      <c r="Y216" s="370">
        <f t="shared" si="165"/>
        <v>0</v>
      </c>
      <c r="Z216" s="489">
        <f>SUM(P216:Y216)/'DATA - Awards Matrices'!$L$17</f>
        <v>5.1044510813429307</v>
      </c>
      <c r="AA216" s="489"/>
      <c r="AB216" s="368">
        <f t="shared" ref="AB216:AK216" si="166">SUM(AB213:AB215)</f>
        <v>5000</v>
      </c>
      <c r="AC216" s="369">
        <f t="shared" si="166"/>
        <v>1000</v>
      </c>
      <c r="AD216" s="369">
        <f t="shared" si="166"/>
        <v>0</v>
      </c>
      <c r="AE216" s="369">
        <f t="shared" si="166"/>
        <v>11000</v>
      </c>
      <c r="AF216" s="369">
        <f t="shared" si="166"/>
        <v>0</v>
      </c>
      <c r="AG216" s="369">
        <f t="shared" si="166"/>
        <v>0</v>
      </c>
      <c r="AH216" s="369">
        <f t="shared" si="166"/>
        <v>0</v>
      </c>
      <c r="AI216" s="369">
        <f t="shared" si="166"/>
        <v>0</v>
      </c>
      <c r="AJ216" s="369">
        <f t="shared" si="166"/>
        <v>0</v>
      </c>
      <c r="AK216" s="370">
        <f t="shared" si="166"/>
        <v>0</v>
      </c>
      <c r="AL216" s="489">
        <f>SUM(AB216:AK216)/'DATA - Awards Matrices'!$L$17</f>
        <v>4.083560865074344</v>
      </c>
      <c r="AM216" s="489"/>
      <c r="AN216" s="368">
        <f t="shared" ref="AN216:AW216" si="167">SUM(AN213:AN215)</f>
        <v>6100</v>
      </c>
      <c r="AO216" s="369">
        <f t="shared" si="167"/>
        <v>1000</v>
      </c>
      <c r="AP216" s="369">
        <f t="shared" si="167"/>
        <v>0</v>
      </c>
      <c r="AQ216" s="369">
        <f t="shared" si="167"/>
        <v>11500</v>
      </c>
      <c r="AR216" s="369">
        <f t="shared" si="167"/>
        <v>0</v>
      </c>
      <c r="AS216" s="369">
        <f t="shared" si="167"/>
        <v>0</v>
      </c>
      <c r="AT216" s="369">
        <f t="shared" si="167"/>
        <v>0</v>
      </c>
      <c r="AU216" s="369">
        <f t="shared" si="167"/>
        <v>0</v>
      </c>
      <c r="AV216" s="369">
        <f t="shared" si="167"/>
        <v>0</v>
      </c>
      <c r="AW216" s="370">
        <f t="shared" si="167"/>
        <v>0</v>
      </c>
      <c r="AX216" s="537">
        <f>SUM(AN216:AW216)/'DATA - Awards Matrices'!$L$17</f>
        <v>4.4678960053166357</v>
      </c>
      <c r="BD216" s="510"/>
      <c r="BE216" s="510"/>
      <c r="BF216" s="510"/>
      <c r="BG216" s="510"/>
      <c r="BH216" s="510"/>
      <c r="BI216" s="510"/>
      <c r="BJ216" s="510"/>
      <c r="BK216" s="510"/>
      <c r="BL216" s="510"/>
      <c r="BM216" s="510"/>
      <c r="BN216" s="510"/>
      <c r="BO216" s="510"/>
      <c r="BP216" s="510"/>
      <c r="BQ216" s="510"/>
      <c r="BR216" s="510"/>
      <c r="BS216" s="510"/>
      <c r="BT216" s="510"/>
      <c r="BU216" s="510"/>
      <c r="BV216" s="510"/>
      <c r="BW216" s="510"/>
      <c r="BX216" s="510"/>
      <c r="BY216" s="510"/>
      <c r="BZ216" s="510"/>
    </row>
    <row r="217" spans="1:78" ht="27.75" customHeight="1" thickBot="1" x14ac:dyDescent="0.3">
      <c r="A217" s="502"/>
      <c r="B217" s="503"/>
      <c r="C217" s="504"/>
      <c r="D217" s="505"/>
      <c r="E217" s="506"/>
      <c r="F217" s="506"/>
      <c r="G217" s="506"/>
      <c r="H217" s="506"/>
      <c r="I217" s="506"/>
      <c r="J217" s="506"/>
      <c r="K217" s="506"/>
      <c r="L217" s="506"/>
      <c r="M217" s="507"/>
      <c r="N217" s="508"/>
      <c r="O217" s="508"/>
      <c r="P217" s="505"/>
      <c r="Q217" s="506"/>
      <c r="R217" s="506"/>
      <c r="S217" s="506"/>
      <c r="T217" s="506"/>
      <c r="U217" s="506"/>
      <c r="V217" s="506"/>
      <c r="W217" s="506"/>
      <c r="X217" s="506"/>
      <c r="Y217" s="507"/>
      <c r="Z217" s="508"/>
      <c r="AA217" s="508"/>
      <c r="AB217" s="505"/>
      <c r="AC217" s="506"/>
      <c r="AD217" s="506"/>
      <c r="AE217" s="506"/>
      <c r="AF217" s="506"/>
      <c r="AG217" s="506"/>
      <c r="AH217" s="506"/>
      <c r="AI217" s="506"/>
      <c r="AJ217" s="506"/>
      <c r="AK217" s="507"/>
      <c r="AL217" s="508"/>
      <c r="AM217" s="508"/>
      <c r="AN217" s="505"/>
      <c r="AO217" s="506"/>
      <c r="AP217" s="506"/>
      <c r="AQ217" s="506"/>
      <c r="AR217" s="506"/>
      <c r="AS217" s="506"/>
      <c r="AT217" s="506"/>
      <c r="AU217" s="506"/>
      <c r="AV217" s="506"/>
      <c r="AW217" s="507"/>
      <c r="AX217" s="538"/>
      <c r="BD217" s="510"/>
      <c r="BE217" s="510"/>
      <c r="BF217" s="510"/>
      <c r="BG217" s="510"/>
      <c r="BH217" s="510"/>
      <c r="BI217" s="510"/>
      <c r="BJ217" s="510"/>
      <c r="BK217" s="510"/>
      <c r="BL217" s="510"/>
      <c r="BM217" s="510"/>
      <c r="BN217" s="510"/>
      <c r="BO217" s="510"/>
      <c r="BP217" s="510"/>
      <c r="BQ217" s="510"/>
      <c r="BR217" s="510"/>
      <c r="BS217" s="510"/>
      <c r="BT217" s="510"/>
      <c r="BU217" s="510"/>
      <c r="BV217" s="510"/>
      <c r="BW217" s="510"/>
      <c r="BX217" s="510"/>
      <c r="BY217" s="510"/>
      <c r="BZ217" s="510"/>
    </row>
    <row r="218" spans="1:78" ht="15" customHeight="1" x14ac:dyDescent="0.25">
      <c r="A218" s="1058" t="s">
        <v>302</v>
      </c>
      <c r="B218" s="304" t="str">
        <f>'RAW DATA-Awards'!B70</f>
        <v>NMJC</v>
      </c>
      <c r="C218" s="498" t="str">
        <f>'RAW DATA-Awards'!C70</f>
        <v>1</v>
      </c>
      <c r="D218" s="481">
        <f>'RAW DATA-Awards'!D70</f>
        <v>0</v>
      </c>
      <c r="E218" s="482">
        <f>'RAW DATA-Awards'!E70</f>
        <v>24</v>
      </c>
      <c r="F218" s="482">
        <f>'RAW DATA-Awards'!F70</f>
        <v>0</v>
      </c>
      <c r="G218" s="482">
        <f>'RAW DATA-Awards'!G70</f>
        <v>151</v>
      </c>
      <c r="H218" s="482">
        <f>'RAW DATA-Awards'!H70</f>
        <v>0</v>
      </c>
      <c r="I218" s="482">
        <f>'RAW DATA-Awards'!I70</f>
        <v>0</v>
      </c>
      <c r="J218" s="482">
        <f>'RAW DATA-Awards'!J70</f>
        <v>0</v>
      </c>
      <c r="K218" s="482">
        <f>'RAW DATA-Awards'!K70</f>
        <v>0</v>
      </c>
      <c r="L218" s="482">
        <f>'RAW DATA-Awards'!L70</f>
        <v>0</v>
      </c>
      <c r="M218" s="483">
        <f>'RAW DATA-Awards'!M70</f>
        <v>0</v>
      </c>
      <c r="N218" s="482"/>
      <c r="O218" s="482"/>
      <c r="P218" s="481">
        <f>'RAW DATA-Awards'!N70</f>
        <v>0</v>
      </c>
      <c r="Q218" s="482">
        <f>'RAW DATA-Awards'!O70</f>
        <v>64</v>
      </c>
      <c r="R218" s="482">
        <f>'RAW DATA-Awards'!P70</f>
        <v>0</v>
      </c>
      <c r="S218" s="482">
        <f>'RAW DATA-Awards'!Q70</f>
        <v>157</v>
      </c>
      <c r="T218" s="482">
        <f>'RAW DATA-Awards'!R70</f>
        <v>0</v>
      </c>
      <c r="U218" s="482">
        <f>'RAW DATA-Awards'!S70</f>
        <v>0</v>
      </c>
      <c r="V218" s="482">
        <f>'RAW DATA-Awards'!T70</f>
        <v>0</v>
      </c>
      <c r="W218" s="482">
        <f>'RAW DATA-Awards'!U70</f>
        <v>0</v>
      </c>
      <c r="X218" s="482">
        <f>'RAW DATA-Awards'!V70</f>
        <v>0</v>
      </c>
      <c r="Y218" s="483">
        <f>'RAW DATA-Awards'!W70</f>
        <v>0</v>
      </c>
      <c r="Z218" s="482"/>
      <c r="AA218" s="482"/>
      <c r="AB218" s="481">
        <f>'RAW DATA-Awards'!X70</f>
        <v>0</v>
      </c>
      <c r="AC218" s="482">
        <f>'RAW DATA-Awards'!Y70</f>
        <v>44</v>
      </c>
      <c r="AD218" s="482">
        <f>'RAW DATA-Awards'!Z70</f>
        <v>0</v>
      </c>
      <c r="AE218" s="482">
        <f>'RAW DATA-Awards'!AA70</f>
        <v>199</v>
      </c>
      <c r="AF218" s="482">
        <f>'RAW DATA-Awards'!AB70</f>
        <v>0</v>
      </c>
      <c r="AG218" s="482">
        <f>'RAW DATA-Awards'!AC70</f>
        <v>0</v>
      </c>
      <c r="AH218" s="482">
        <f>'RAW DATA-Awards'!AD70</f>
        <v>0</v>
      </c>
      <c r="AI218" s="482">
        <f>'RAW DATA-Awards'!AE70</f>
        <v>0</v>
      </c>
      <c r="AJ218" s="482">
        <f>'RAW DATA-Awards'!AF70</f>
        <v>0</v>
      </c>
      <c r="AK218" s="483">
        <f>'RAW DATA-Awards'!AG70</f>
        <v>0</v>
      </c>
      <c r="AL218" s="482"/>
      <c r="AM218" s="482"/>
      <c r="AN218" s="481">
        <f>'RAW DATA-Awards'!AH70</f>
        <v>0</v>
      </c>
      <c r="AO218" s="482">
        <f>'RAW DATA-Awards'!AI70</f>
        <v>50</v>
      </c>
      <c r="AP218" s="482">
        <f>'RAW DATA-Awards'!AJ70</f>
        <v>0</v>
      </c>
      <c r="AQ218" s="482">
        <f>'RAW DATA-Awards'!AK70</f>
        <v>196</v>
      </c>
      <c r="AR218" s="482">
        <f>'RAW DATA-Awards'!AL70</f>
        <v>0</v>
      </c>
      <c r="AS218" s="482">
        <f>'RAW DATA-Awards'!AM70</f>
        <v>0</v>
      </c>
      <c r="AT218" s="482">
        <f>'RAW DATA-Awards'!AN70</f>
        <v>0</v>
      </c>
      <c r="AU218" s="482">
        <f>'RAW DATA-Awards'!AO70</f>
        <v>0</v>
      </c>
      <c r="AV218" s="482">
        <f>'RAW DATA-Awards'!AP70</f>
        <v>0</v>
      </c>
      <c r="AW218" s="483">
        <f>'RAW DATA-Awards'!AQ70</f>
        <v>0</v>
      </c>
      <c r="AX218" s="535"/>
      <c r="BD218" s="510"/>
      <c r="BE218" s="510"/>
      <c r="BF218" s="510"/>
      <c r="BG218" s="510"/>
      <c r="BH218" s="510"/>
      <c r="BI218" s="510"/>
      <c r="BJ218" s="510"/>
      <c r="BK218" s="510"/>
      <c r="BL218" s="510"/>
      <c r="BM218" s="510"/>
      <c r="BN218" s="510"/>
      <c r="BO218" s="510"/>
      <c r="BP218" s="510"/>
      <c r="BQ218" s="510"/>
      <c r="BR218" s="510"/>
      <c r="BS218" s="510"/>
      <c r="BT218" s="510"/>
      <c r="BU218" s="510"/>
      <c r="BV218" s="510"/>
      <c r="BW218" s="510"/>
      <c r="BX218" s="510"/>
      <c r="BY218" s="510"/>
      <c r="BZ218" s="510"/>
    </row>
    <row r="219" spans="1:78" x14ac:dyDescent="0.25">
      <c r="A219" s="1059"/>
      <c r="B219" s="484" t="str">
        <f>'RAW DATA-Awards'!B71</f>
        <v>NMJC</v>
      </c>
      <c r="C219" s="499" t="str">
        <f>'RAW DATA-Awards'!C71</f>
        <v>2</v>
      </c>
      <c r="D219" s="364">
        <f>'RAW DATA-Awards'!D71</f>
        <v>0</v>
      </c>
      <c r="E219" s="12">
        <f>'RAW DATA-Awards'!E71</f>
        <v>29</v>
      </c>
      <c r="F219" s="12">
        <f>'RAW DATA-Awards'!F71</f>
        <v>0</v>
      </c>
      <c r="G219" s="12">
        <f>'RAW DATA-Awards'!G71</f>
        <v>35</v>
      </c>
      <c r="H219" s="12">
        <f>'RAW DATA-Awards'!H71</f>
        <v>0</v>
      </c>
      <c r="I219" s="12">
        <f>'RAW DATA-Awards'!I71</f>
        <v>0</v>
      </c>
      <c r="J219" s="12">
        <f>'RAW DATA-Awards'!J71</f>
        <v>0</v>
      </c>
      <c r="K219" s="12">
        <f>'RAW DATA-Awards'!K71</f>
        <v>0</v>
      </c>
      <c r="L219" s="12">
        <f>'RAW DATA-Awards'!L71</f>
        <v>0</v>
      </c>
      <c r="M219" s="365">
        <f>'RAW DATA-Awards'!M71</f>
        <v>0</v>
      </c>
      <c r="N219" s="12"/>
      <c r="O219" s="12"/>
      <c r="P219" s="364">
        <f>'RAW DATA-Awards'!N71</f>
        <v>0</v>
      </c>
      <c r="Q219" s="12">
        <f>'RAW DATA-Awards'!O71</f>
        <v>45</v>
      </c>
      <c r="R219" s="12">
        <f>'RAW DATA-Awards'!P71</f>
        <v>0</v>
      </c>
      <c r="S219" s="12">
        <f>'RAW DATA-Awards'!Q71</f>
        <v>29</v>
      </c>
      <c r="T219" s="12">
        <f>'RAW DATA-Awards'!R71</f>
        <v>0</v>
      </c>
      <c r="U219" s="12">
        <f>'RAW DATA-Awards'!S71</f>
        <v>0</v>
      </c>
      <c r="V219" s="12">
        <f>'RAW DATA-Awards'!T71</f>
        <v>0</v>
      </c>
      <c r="W219" s="12">
        <f>'RAW DATA-Awards'!U71</f>
        <v>0</v>
      </c>
      <c r="X219" s="12">
        <f>'RAW DATA-Awards'!V71</f>
        <v>0</v>
      </c>
      <c r="Y219" s="365">
        <f>'RAW DATA-Awards'!W71</f>
        <v>0</v>
      </c>
      <c r="Z219" s="12"/>
      <c r="AA219" s="12"/>
      <c r="AB219" s="364">
        <f>'RAW DATA-Awards'!X71</f>
        <v>0</v>
      </c>
      <c r="AC219" s="12">
        <f>'RAW DATA-Awards'!Y71</f>
        <v>47</v>
      </c>
      <c r="AD219" s="12">
        <f>'RAW DATA-Awards'!Z71</f>
        <v>0</v>
      </c>
      <c r="AE219" s="12">
        <f>'RAW DATA-Awards'!AA71</f>
        <v>30</v>
      </c>
      <c r="AF219" s="12">
        <f>'RAW DATA-Awards'!AB71</f>
        <v>0</v>
      </c>
      <c r="AG219" s="12">
        <f>'RAW DATA-Awards'!AC71</f>
        <v>0</v>
      </c>
      <c r="AH219" s="12">
        <f>'RAW DATA-Awards'!AD71</f>
        <v>0</v>
      </c>
      <c r="AI219" s="12">
        <f>'RAW DATA-Awards'!AE71</f>
        <v>0</v>
      </c>
      <c r="AJ219" s="12">
        <f>'RAW DATA-Awards'!AF71</f>
        <v>0</v>
      </c>
      <c r="AK219" s="365">
        <f>'RAW DATA-Awards'!AG71</f>
        <v>0</v>
      </c>
      <c r="AL219" s="12"/>
      <c r="AM219" s="12"/>
      <c r="AN219" s="364">
        <f>'RAW DATA-Awards'!AH71</f>
        <v>0</v>
      </c>
      <c r="AO219" s="12">
        <f>'RAW DATA-Awards'!AI71</f>
        <v>39</v>
      </c>
      <c r="AP219" s="12">
        <f>'RAW DATA-Awards'!AJ71</f>
        <v>0</v>
      </c>
      <c r="AQ219" s="12">
        <f>'RAW DATA-Awards'!AK71</f>
        <v>32</v>
      </c>
      <c r="AR219" s="12">
        <f>'RAW DATA-Awards'!AL71</f>
        <v>0</v>
      </c>
      <c r="AS219" s="12">
        <f>'RAW DATA-Awards'!AM71</f>
        <v>0</v>
      </c>
      <c r="AT219" s="12">
        <f>'RAW DATA-Awards'!AN71</f>
        <v>0</v>
      </c>
      <c r="AU219" s="12">
        <f>'RAW DATA-Awards'!AO71</f>
        <v>0</v>
      </c>
      <c r="AV219" s="12">
        <f>'RAW DATA-Awards'!AP71</f>
        <v>0</v>
      </c>
      <c r="AW219" s="365">
        <f>'RAW DATA-Awards'!AQ71</f>
        <v>0</v>
      </c>
      <c r="AX219" s="536"/>
      <c r="BD219" s="510"/>
      <c r="BE219" s="510"/>
      <c r="BF219" s="510"/>
      <c r="BG219" s="510"/>
      <c r="BH219" s="510"/>
      <c r="BI219" s="510"/>
      <c r="BJ219" s="510"/>
      <c r="BK219" s="510"/>
      <c r="BL219" s="510"/>
      <c r="BM219" s="510"/>
      <c r="BN219" s="510"/>
      <c r="BO219" s="510"/>
      <c r="BP219" s="510"/>
      <c r="BQ219" s="510"/>
      <c r="BR219" s="510"/>
      <c r="BS219" s="510"/>
      <c r="BT219" s="510"/>
      <c r="BU219" s="510"/>
      <c r="BV219" s="510"/>
      <c r="BW219" s="510"/>
      <c r="BX219" s="510"/>
      <c r="BY219" s="510"/>
      <c r="BZ219" s="510"/>
    </row>
    <row r="220" spans="1:78" ht="15.75" thickBot="1" x14ac:dyDescent="0.3">
      <c r="A220" s="1060"/>
      <c r="B220" s="487" t="str">
        <f>'RAW DATA-Awards'!B72</f>
        <v>NMJC</v>
      </c>
      <c r="C220" s="500" t="str">
        <f>'RAW DATA-Awards'!C72</f>
        <v>3</v>
      </c>
      <c r="D220" s="364">
        <f>'RAW DATA-Awards'!D72</f>
        <v>0</v>
      </c>
      <c r="E220" s="12">
        <f>'RAW DATA-Awards'!E72</f>
        <v>4</v>
      </c>
      <c r="F220" s="12">
        <f>'RAW DATA-Awards'!F72</f>
        <v>0</v>
      </c>
      <c r="G220" s="12">
        <f>'RAW DATA-Awards'!G72</f>
        <v>31</v>
      </c>
      <c r="H220" s="12">
        <f>'RAW DATA-Awards'!H72</f>
        <v>0</v>
      </c>
      <c r="I220" s="12">
        <f>'RAW DATA-Awards'!I72</f>
        <v>0</v>
      </c>
      <c r="J220" s="12">
        <f>'RAW DATA-Awards'!J72</f>
        <v>0</v>
      </c>
      <c r="K220" s="12">
        <f>'RAW DATA-Awards'!K72</f>
        <v>0</v>
      </c>
      <c r="L220" s="12">
        <f>'RAW DATA-Awards'!L72</f>
        <v>0</v>
      </c>
      <c r="M220" s="365">
        <f>'RAW DATA-Awards'!M72</f>
        <v>0</v>
      </c>
      <c r="N220" s="12" t="s">
        <v>321</v>
      </c>
      <c r="O220" s="12"/>
      <c r="P220" s="364">
        <f>'RAW DATA-Awards'!N72</f>
        <v>0</v>
      </c>
      <c r="Q220" s="12">
        <f>'RAW DATA-Awards'!O72</f>
        <v>0</v>
      </c>
      <c r="R220" s="12">
        <f>'RAW DATA-Awards'!P72</f>
        <v>0</v>
      </c>
      <c r="S220" s="12">
        <f>'RAW DATA-Awards'!Q72</f>
        <v>29</v>
      </c>
      <c r="T220" s="12">
        <f>'RAW DATA-Awards'!R72</f>
        <v>0</v>
      </c>
      <c r="U220" s="12">
        <f>'RAW DATA-Awards'!S72</f>
        <v>0</v>
      </c>
      <c r="V220" s="12">
        <f>'RAW DATA-Awards'!T72</f>
        <v>0</v>
      </c>
      <c r="W220" s="12">
        <f>'RAW DATA-Awards'!U72</f>
        <v>0</v>
      </c>
      <c r="X220" s="12">
        <f>'RAW DATA-Awards'!V72</f>
        <v>0</v>
      </c>
      <c r="Y220" s="365">
        <f>'RAW DATA-Awards'!W72</f>
        <v>0</v>
      </c>
      <c r="Z220" s="12" t="s">
        <v>321</v>
      </c>
      <c r="AA220" s="12"/>
      <c r="AB220" s="364">
        <f>'RAW DATA-Awards'!X72</f>
        <v>0</v>
      </c>
      <c r="AC220" s="12">
        <f>'RAW DATA-Awards'!Y72</f>
        <v>1</v>
      </c>
      <c r="AD220" s="12">
        <f>'RAW DATA-Awards'!Z72</f>
        <v>0</v>
      </c>
      <c r="AE220" s="12">
        <f>'RAW DATA-Awards'!AA72</f>
        <v>22</v>
      </c>
      <c r="AF220" s="12">
        <f>'RAW DATA-Awards'!AB72</f>
        <v>0</v>
      </c>
      <c r="AG220" s="12">
        <f>'RAW DATA-Awards'!AC72</f>
        <v>0</v>
      </c>
      <c r="AH220" s="12">
        <f>'RAW DATA-Awards'!AD72</f>
        <v>0</v>
      </c>
      <c r="AI220" s="12">
        <f>'RAW DATA-Awards'!AE72</f>
        <v>0</v>
      </c>
      <c r="AJ220" s="12">
        <f>'RAW DATA-Awards'!AF72</f>
        <v>0</v>
      </c>
      <c r="AK220" s="365">
        <f>'RAW DATA-Awards'!AG72</f>
        <v>0</v>
      </c>
      <c r="AL220" s="12" t="s">
        <v>321</v>
      </c>
      <c r="AM220" s="12"/>
      <c r="AN220" s="364">
        <f>'RAW DATA-Awards'!AH72</f>
        <v>0</v>
      </c>
      <c r="AO220" s="12">
        <f>'RAW DATA-Awards'!AI72</f>
        <v>0</v>
      </c>
      <c r="AP220" s="12">
        <f>'RAW DATA-Awards'!AJ72</f>
        <v>0</v>
      </c>
      <c r="AQ220" s="12">
        <f>'RAW DATA-Awards'!AK72</f>
        <v>15</v>
      </c>
      <c r="AR220" s="12">
        <f>'RAW DATA-Awards'!AL72</f>
        <v>0</v>
      </c>
      <c r="AS220" s="12">
        <f>'RAW DATA-Awards'!AM72</f>
        <v>0</v>
      </c>
      <c r="AT220" s="12">
        <f>'RAW DATA-Awards'!AN72</f>
        <v>0</v>
      </c>
      <c r="AU220" s="12">
        <f>'RAW DATA-Awards'!AO72</f>
        <v>0</v>
      </c>
      <c r="AV220" s="12">
        <f>'RAW DATA-Awards'!AP72</f>
        <v>0</v>
      </c>
      <c r="AW220" s="365">
        <f>'RAW DATA-Awards'!AQ72</f>
        <v>0</v>
      </c>
      <c r="AX220" s="536" t="s">
        <v>321</v>
      </c>
      <c r="BD220" s="510"/>
      <c r="BE220" s="510"/>
      <c r="BF220" s="510"/>
      <c r="BG220" s="510"/>
      <c r="BH220" s="510"/>
      <c r="BI220" s="510"/>
      <c r="BJ220" s="510"/>
      <c r="BK220" s="510"/>
      <c r="BL220" s="510"/>
      <c r="BM220" s="510"/>
      <c r="BN220" s="510"/>
      <c r="BO220" s="510"/>
      <c r="BP220" s="510"/>
      <c r="BQ220" s="510"/>
      <c r="BR220" s="510"/>
      <c r="BS220" s="510"/>
      <c r="BT220" s="510"/>
      <c r="BU220" s="510"/>
      <c r="BV220" s="510"/>
      <c r="BW220" s="510"/>
      <c r="BX220" s="510"/>
      <c r="BY220" s="510"/>
      <c r="BZ220" s="510"/>
    </row>
    <row r="221" spans="1:78" x14ac:dyDescent="0.25">
      <c r="A221" s="486"/>
      <c r="B221" s="484"/>
      <c r="C221" s="485"/>
      <c r="D221" s="366">
        <f t="shared" ref="D221:M221" si="168">SUM(D218:D220)</f>
        <v>0</v>
      </c>
      <c r="E221" s="11">
        <f t="shared" si="168"/>
        <v>57</v>
      </c>
      <c r="F221" s="11">
        <f t="shared" si="168"/>
        <v>0</v>
      </c>
      <c r="G221" s="11">
        <f t="shared" si="168"/>
        <v>217</v>
      </c>
      <c r="H221" s="11">
        <f t="shared" si="168"/>
        <v>0</v>
      </c>
      <c r="I221" s="11">
        <f t="shared" si="168"/>
        <v>0</v>
      </c>
      <c r="J221" s="11">
        <f t="shared" si="168"/>
        <v>0</v>
      </c>
      <c r="K221" s="11">
        <f t="shared" si="168"/>
        <v>0</v>
      </c>
      <c r="L221" s="11">
        <f t="shared" si="168"/>
        <v>0</v>
      </c>
      <c r="M221" s="367">
        <f t="shared" si="168"/>
        <v>0</v>
      </c>
      <c r="N221" s="12">
        <f>SUM(D221:M221)</f>
        <v>274</v>
      </c>
      <c r="O221" s="12"/>
      <c r="P221" s="366">
        <f t="shared" ref="P221:Y221" si="169">SUM(P218:P220)</f>
        <v>0</v>
      </c>
      <c r="Q221" s="11">
        <f t="shared" si="169"/>
        <v>109</v>
      </c>
      <c r="R221" s="11">
        <f t="shared" si="169"/>
        <v>0</v>
      </c>
      <c r="S221" s="11">
        <f t="shared" si="169"/>
        <v>215</v>
      </c>
      <c r="T221" s="11">
        <f t="shared" si="169"/>
        <v>0</v>
      </c>
      <c r="U221" s="11">
        <f t="shared" si="169"/>
        <v>0</v>
      </c>
      <c r="V221" s="11">
        <f t="shared" si="169"/>
        <v>0</v>
      </c>
      <c r="W221" s="11">
        <f t="shared" si="169"/>
        <v>0</v>
      </c>
      <c r="X221" s="11">
        <f t="shared" si="169"/>
        <v>0</v>
      </c>
      <c r="Y221" s="367">
        <f t="shared" si="169"/>
        <v>0</v>
      </c>
      <c r="Z221" s="12">
        <f>SUM(P221:Y221)</f>
        <v>324</v>
      </c>
      <c r="AA221" s="12"/>
      <c r="AB221" s="366">
        <f t="shared" ref="AB221:AK221" si="170">SUM(AB218:AB220)</f>
        <v>0</v>
      </c>
      <c r="AC221" s="11">
        <f t="shared" si="170"/>
        <v>92</v>
      </c>
      <c r="AD221" s="11">
        <f t="shared" si="170"/>
        <v>0</v>
      </c>
      <c r="AE221" s="11">
        <f t="shared" si="170"/>
        <v>251</v>
      </c>
      <c r="AF221" s="11">
        <f t="shared" si="170"/>
        <v>0</v>
      </c>
      <c r="AG221" s="11">
        <f t="shared" si="170"/>
        <v>0</v>
      </c>
      <c r="AH221" s="11">
        <f t="shared" si="170"/>
        <v>0</v>
      </c>
      <c r="AI221" s="11">
        <f t="shared" si="170"/>
        <v>0</v>
      </c>
      <c r="AJ221" s="11">
        <f t="shared" si="170"/>
        <v>0</v>
      </c>
      <c r="AK221" s="367">
        <f t="shared" si="170"/>
        <v>0</v>
      </c>
      <c r="AL221" s="12">
        <f>SUM(AB221:AK221)</f>
        <v>343</v>
      </c>
      <c r="AM221" s="12"/>
      <c r="AN221" s="366">
        <f t="shared" ref="AN221:AW221" si="171">SUM(AN218:AN220)</f>
        <v>0</v>
      </c>
      <c r="AO221" s="11">
        <f t="shared" si="171"/>
        <v>89</v>
      </c>
      <c r="AP221" s="11">
        <f t="shared" si="171"/>
        <v>0</v>
      </c>
      <c r="AQ221" s="11">
        <f t="shared" si="171"/>
        <v>243</v>
      </c>
      <c r="AR221" s="11">
        <f t="shared" si="171"/>
        <v>0</v>
      </c>
      <c r="AS221" s="11">
        <f t="shared" si="171"/>
        <v>0</v>
      </c>
      <c r="AT221" s="11">
        <f t="shared" si="171"/>
        <v>0</v>
      </c>
      <c r="AU221" s="11">
        <f t="shared" si="171"/>
        <v>0</v>
      </c>
      <c r="AV221" s="11">
        <f t="shared" si="171"/>
        <v>0</v>
      </c>
      <c r="AW221" s="367">
        <f t="shared" si="171"/>
        <v>0</v>
      </c>
      <c r="AX221" s="536">
        <f>SUM(AN221:AW221)</f>
        <v>332</v>
      </c>
      <c r="AY221" s="509"/>
      <c r="AZ221" s="509"/>
      <c r="BD221" s="510"/>
      <c r="BE221" s="510"/>
      <c r="BF221" s="510"/>
      <c r="BG221" s="510"/>
      <c r="BH221" s="510"/>
      <c r="BI221" s="510"/>
      <c r="BJ221" s="510"/>
      <c r="BK221" s="510"/>
      <c r="BL221" s="510"/>
      <c r="BM221" s="510"/>
      <c r="BN221" s="510"/>
      <c r="BO221" s="510"/>
      <c r="BP221" s="510"/>
      <c r="BQ221" s="510"/>
      <c r="BR221" s="510"/>
      <c r="BS221" s="510"/>
      <c r="BT221" s="510"/>
      <c r="BU221" s="510"/>
      <c r="BV221" s="510"/>
      <c r="BW221" s="510"/>
      <c r="BX221" s="510"/>
      <c r="BY221" s="510"/>
      <c r="BZ221" s="510"/>
    </row>
    <row r="222" spans="1:78" ht="13.5" customHeight="1" thickBot="1" x14ac:dyDescent="0.3">
      <c r="A222" s="486"/>
      <c r="B222" s="484"/>
      <c r="C222" s="485"/>
      <c r="D222" s="364"/>
      <c r="E222" s="12"/>
      <c r="F222" s="12"/>
      <c r="G222" s="12"/>
      <c r="H222" s="12"/>
      <c r="I222" s="12"/>
      <c r="J222" s="12"/>
      <c r="K222" s="12"/>
      <c r="L222" s="12"/>
      <c r="M222" s="365"/>
      <c r="N222" s="12"/>
      <c r="O222" s="12"/>
      <c r="P222" s="364"/>
      <c r="Q222" s="12"/>
      <c r="R222" s="12"/>
      <c r="S222" s="12"/>
      <c r="T222" s="12"/>
      <c r="U222" s="12"/>
      <c r="V222" s="12"/>
      <c r="W222" s="12"/>
      <c r="X222" s="12"/>
      <c r="Y222" s="365"/>
      <c r="Z222" s="12"/>
      <c r="AA222" s="12"/>
      <c r="AB222" s="364"/>
      <c r="AC222" s="12"/>
      <c r="AD222" s="12"/>
      <c r="AE222" s="12"/>
      <c r="AF222" s="12"/>
      <c r="AG222" s="12"/>
      <c r="AH222" s="12"/>
      <c r="AI222" s="12"/>
      <c r="AJ222" s="12"/>
      <c r="AK222" s="365"/>
      <c r="AL222" s="12"/>
      <c r="AM222" s="12"/>
      <c r="AN222" s="364"/>
      <c r="AO222" s="12"/>
      <c r="AP222" s="12"/>
      <c r="AQ222" s="12"/>
      <c r="AR222" s="12"/>
      <c r="AS222" s="12"/>
      <c r="AT222" s="12"/>
      <c r="AU222" s="12"/>
      <c r="AV222" s="12"/>
      <c r="AW222" s="365"/>
      <c r="AX222" s="536"/>
      <c r="AY222" s="509"/>
      <c r="AZ222" s="509"/>
      <c r="BD222" s="510"/>
      <c r="BE222" s="510"/>
      <c r="BF222" s="510"/>
      <c r="BG222" s="510"/>
      <c r="BH222" s="510"/>
      <c r="BI222" s="510"/>
      <c r="BJ222" s="510"/>
      <c r="BK222" s="510"/>
      <c r="BL222" s="510"/>
      <c r="BM222" s="510"/>
      <c r="BN222" s="510"/>
      <c r="BO222" s="510"/>
      <c r="BP222" s="510"/>
      <c r="BQ222" s="510"/>
      <c r="BR222" s="510"/>
      <c r="BS222" s="510"/>
      <c r="BT222" s="510"/>
      <c r="BU222" s="510"/>
      <c r="BV222" s="510"/>
      <c r="BW222" s="510"/>
      <c r="BX222" s="510"/>
      <c r="BY222" s="510"/>
      <c r="BZ222" s="510"/>
    </row>
    <row r="223" spans="1:78" x14ac:dyDescent="0.25">
      <c r="A223" s="1058" t="s">
        <v>303</v>
      </c>
      <c r="B223" s="304" t="s">
        <v>78</v>
      </c>
      <c r="C223" s="498" t="s">
        <v>95</v>
      </c>
      <c r="D223" s="364">
        <f>D218*'DATA - Awards Matrices'!$B$15</f>
        <v>0</v>
      </c>
      <c r="E223" s="12">
        <f>E218*'DATA - Awards Matrices'!$C$15</f>
        <v>4800</v>
      </c>
      <c r="F223" s="12">
        <f>F218*'DATA - Awards Matrices'!$D$15</f>
        <v>0</v>
      </c>
      <c r="G223" s="12">
        <f>G218*'DATA - Awards Matrices'!$E$15</f>
        <v>37750</v>
      </c>
      <c r="H223" s="12">
        <f>H218*'DATA - Awards Matrices'!$F$15</f>
        <v>0</v>
      </c>
      <c r="I223" s="12">
        <f>I218*'DATA - Awards Matrices'!$G$15</f>
        <v>0</v>
      </c>
      <c r="J223" s="12">
        <f>J218*'DATA - Awards Matrices'!$H$15</f>
        <v>0</v>
      </c>
      <c r="K223" s="12">
        <f>K218*'DATA - Awards Matrices'!$I$15</f>
        <v>0</v>
      </c>
      <c r="L223" s="12">
        <f>L218*'DATA - Awards Matrices'!$J$15</f>
        <v>0</v>
      </c>
      <c r="M223" s="365">
        <f>M218*'DATA - Awards Matrices'!$K$15</f>
        <v>0</v>
      </c>
      <c r="N223" s="12"/>
      <c r="O223" s="12"/>
      <c r="P223" s="364">
        <f>P218*'DATA - Awards Matrices'!$B$15</f>
        <v>0</v>
      </c>
      <c r="Q223" s="12">
        <f>Q218*'DATA - Awards Matrices'!$C$15</f>
        <v>12800</v>
      </c>
      <c r="R223" s="12">
        <f>R218*'DATA - Awards Matrices'!$D$15</f>
        <v>0</v>
      </c>
      <c r="S223" s="12">
        <f>S218*'DATA - Awards Matrices'!$E$15</f>
        <v>39250</v>
      </c>
      <c r="T223" s="12">
        <f>T218*'DATA - Awards Matrices'!$F$15</f>
        <v>0</v>
      </c>
      <c r="U223" s="12">
        <f>U218*'DATA - Awards Matrices'!$G$15</f>
        <v>0</v>
      </c>
      <c r="V223" s="12">
        <f>V218*'DATA - Awards Matrices'!$H$15</f>
        <v>0</v>
      </c>
      <c r="W223" s="12">
        <f>W218*'DATA - Awards Matrices'!$I$15</f>
        <v>0</v>
      </c>
      <c r="X223" s="12">
        <f>X218*'DATA - Awards Matrices'!$J$15</f>
        <v>0</v>
      </c>
      <c r="Y223" s="365">
        <f>Y218*'DATA - Awards Matrices'!$K$15</f>
        <v>0</v>
      </c>
      <c r="Z223" s="12"/>
      <c r="AA223" s="12"/>
      <c r="AB223" s="364">
        <f>AB218*'DATA - Awards Matrices'!$B$15</f>
        <v>0</v>
      </c>
      <c r="AC223" s="12">
        <f>AC218*'DATA - Awards Matrices'!$C$15</f>
        <v>8800</v>
      </c>
      <c r="AD223" s="12">
        <f>AD218*'DATA - Awards Matrices'!$D$15</f>
        <v>0</v>
      </c>
      <c r="AE223" s="12">
        <f>AE218*'DATA - Awards Matrices'!$E$15</f>
        <v>49750</v>
      </c>
      <c r="AF223" s="12">
        <f>AF218*'DATA - Awards Matrices'!$F$15</f>
        <v>0</v>
      </c>
      <c r="AG223" s="12">
        <f>AG218*'DATA - Awards Matrices'!$G$15</f>
        <v>0</v>
      </c>
      <c r="AH223" s="12">
        <f>AH218*'DATA - Awards Matrices'!$H$15</f>
        <v>0</v>
      </c>
      <c r="AI223" s="12">
        <f>AI218*'DATA - Awards Matrices'!$I$15</f>
        <v>0</v>
      </c>
      <c r="AJ223" s="12">
        <f>AJ218*'DATA - Awards Matrices'!$J$15</f>
        <v>0</v>
      </c>
      <c r="AK223" s="365">
        <f>AK218*'DATA - Awards Matrices'!$K$15</f>
        <v>0</v>
      </c>
      <c r="AL223" s="12"/>
      <c r="AM223" s="12"/>
      <c r="AN223" s="364">
        <f>AN218*'DATA - Awards Matrices'!$B$15</f>
        <v>0</v>
      </c>
      <c r="AO223" s="12">
        <f>AO218*'DATA - Awards Matrices'!$C$15</f>
        <v>10000</v>
      </c>
      <c r="AP223" s="12">
        <f>AP218*'DATA - Awards Matrices'!$D$15</f>
        <v>0</v>
      </c>
      <c r="AQ223" s="12">
        <f>AQ218*'DATA - Awards Matrices'!$E$15</f>
        <v>49000</v>
      </c>
      <c r="AR223" s="12">
        <f>AR218*'DATA - Awards Matrices'!$F$15</f>
        <v>0</v>
      </c>
      <c r="AS223" s="12">
        <f>AS218*'DATA - Awards Matrices'!$G$15</f>
        <v>0</v>
      </c>
      <c r="AT223" s="12">
        <f>AT218*'DATA - Awards Matrices'!$H$15</f>
        <v>0</v>
      </c>
      <c r="AU223" s="12">
        <f>AU218*'DATA - Awards Matrices'!$I$15</f>
        <v>0</v>
      </c>
      <c r="AV223" s="12">
        <f>AV218*'DATA - Awards Matrices'!$J$15</f>
        <v>0</v>
      </c>
      <c r="AW223" s="365">
        <f>AW218*'DATA - Awards Matrices'!$K$15</f>
        <v>0</v>
      </c>
      <c r="AX223" s="536"/>
      <c r="AY223" s="509"/>
      <c r="AZ223" s="509"/>
      <c r="BD223" s="510"/>
      <c r="BE223" s="510"/>
      <c r="BF223" s="510"/>
      <c r="BG223" s="510"/>
      <c r="BH223" s="510"/>
      <c r="BI223" s="510"/>
      <c r="BJ223" s="510"/>
      <c r="BK223" s="510"/>
      <c r="BL223" s="510"/>
      <c r="BM223" s="510"/>
      <c r="BN223" s="510"/>
      <c r="BO223" s="510"/>
      <c r="BP223" s="510"/>
      <c r="BQ223" s="510"/>
      <c r="BR223" s="510"/>
      <c r="BS223" s="510"/>
      <c r="BT223" s="510"/>
      <c r="BU223" s="510"/>
      <c r="BV223" s="510"/>
      <c r="BW223" s="510"/>
      <c r="BX223" s="510"/>
      <c r="BY223" s="510"/>
      <c r="BZ223" s="510"/>
    </row>
    <row r="224" spans="1:78" x14ac:dyDescent="0.25">
      <c r="A224" s="1059"/>
      <c r="B224" s="484" t="s">
        <v>78</v>
      </c>
      <c r="C224" s="499" t="s">
        <v>94</v>
      </c>
      <c r="D224" s="364">
        <f>D219*'DATA - Awards Matrices'!$B$16</f>
        <v>0</v>
      </c>
      <c r="E224" s="12">
        <f>E219*'DATA - Awards Matrices'!$C$16</f>
        <v>5800</v>
      </c>
      <c r="F224" s="12">
        <f>F219*'DATA - Awards Matrices'!$D$16</f>
        <v>0</v>
      </c>
      <c r="G224" s="12">
        <f>G219*'DATA - Awards Matrices'!$E$16</f>
        <v>8750</v>
      </c>
      <c r="H224" s="12">
        <f>H219*'DATA - Awards Matrices'!$F$16</f>
        <v>0</v>
      </c>
      <c r="I224" s="12">
        <f>I219*'DATA - Awards Matrices'!$G$16</f>
        <v>0</v>
      </c>
      <c r="J224" s="12">
        <f>J219*'DATA - Awards Matrices'!$H$16</f>
        <v>0</v>
      </c>
      <c r="K224" s="12">
        <f>K219*'DATA - Awards Matrices'!$I$16</f>
        <v>0</v>
      </c>
      <c r="L224" s="12">
        <f>L219*'DATA - Awards Matrices'!$J$16</f>
        <v>0</v>
      </c>
      <c r="M224" s="365">
        <f>M219*'DATA - Awards Matrices'!$K$16</f>
        <v>0</v>
      </c>
      <c r="N224" s="12"/>
      <c r="O224" s="12"/>
      <c r="P224" s="364">
        <f>P219*'DATA - Awards Matrices'!$B$16</f>
        <v>0</v>
      </c>
      <c r="Q224" s="12">
        <f>Q219*'DATA - Awards Matrices'!$C$16</f>
        <v>9000</v>
      </c>
      <c r="R224" s="12">
        <f>R219*'DATA - Awards Matrices'!$D$16</f>
        <v>0</v>
      </c>
      <c r="S224" s="12">
        <f>S219*'DATA - Awards Matrices'!$E$16</f>
        <v>7250</v>
      </c>
      <c r="T224" s="12">
        <f>T219*'DATA - Awards Matrices'!$F$16</f>
        <v>0</v>
      </c>
      <c r="U224" s="12">
        <f>U219*'DATA - Awards Matrices'!$G$16</f>
        <v>0</v>
      </c>
      <c r="V224" s="12">
        <f>V219*'DATA - Awards Matrices'!$H$16</f>
        <v>0</v>
      </c>
      <c r="W224" s="12">
        <f>W219*'DATA - Awards Matrices'!$I$16</f>
        <v>0</v>
      </c>
      <c r="X224" s="12">
        <f>X219*'DATA - Awards Matrices'!$J$16</f>
        <v>0</v>
      </c>
      <c r="Y224" s="365">
        <f>Y219*'DATA - Awards Matrices'!$K$16</f>
        <v>0</v>
      </c>
      <c r="Z224" s="12"/>
      <c r="AA224" s="12"/>
      <c r="AB224" s="364">
        <f>AB219*'DATA - Awards Matrices'!$B$16</f>
        <v>0</v>
      </c>
      <c r="AC224" s="12">
        <f>AC219*'DATA - Awards Matrices'!$C$16</f>
        <v>9400</v>
      </c>
      <c r="AD224" s="12">
        <f>AD219*'DATA - Awards Matrices'!$D$16</f>
        <v>0</v>
      </c>
      <c r="AE224" s="12">
        <f>AE219*'DATA - Awards Matrices'!$E$16</f>
        <v>7500</v>
      </c>
      <c r="AF224" s="12">
        <f>AF219*'DATA - Awards Matrices'!$F$16</f>
        <v>0</v>
      </c>
      <c r="AG224" s="12">
        <f>AG219*'DATA - Awards Matrices'!$G$16</f>
        <v>0</v>
      </c>
      <c r="AH224" s="12">
        <f>AH219*'DATA - Awards Matrices'!$H$16</f>
        <v>0</v>
      </c>
      <c r="AI224" s="12">
        <f>AI219*'DATA - Awards Matrices'!$I$16</f>
        <v>0</v>
      </c>
      <c r="AJ224" s="12">
        <f>AJ219*'DATA - Awards Matrices'!$J$16</f>
        <v>0</v>
      </c>
      <c r="AK224" s="365">
        <f>AK219*'DATA - Awards Matrices'!$K$16</f>
        <v>0</v>
      </c>
      <c r="AL224" s="12"/>
      <c r="AM224" s="12"/>
      <c r="AN224" s="364">
        <f>AN219*'DATA - Awards Matrices'!$B$16</f>
        <v>0</v>
      </c>
      <c r="AO224" s="12">
        <f>AO219*'DATA - Awards Matrices'!$C$16</f>
        <v>7800</v>
      </c>
      <c r="AP224" s="12">
        <f>AP219*'DATA - Awards Matrices'!$D$16</f>
        <v>0</v>
      </c>
      <c r="AQ224" s="12">
        <f>AQ219*'DATA - Awards Matrices'!$E$16</f>
        <v>8000</v>
      </c>
      <c r="AR224" s="12">
        <f>AR219*'DATA - Awards Matrices'!$F$16</f>
        <v>0</v>
      </c>
      <c r="AS224" s="12">
        <f>AS219*'DATA - Awards Matrices'!$G$16</f>
        <v>0</v>
      </c>
      <c r="AT224" s="12">
        <f>AT219*'DATA - Awards Matrices'!$H$16</f>
        <v>0</v>
      </c>
      <c r="AU224" s="12">
        <f>AU219*'DATA - Awards Matrices'!$I$16</f>
        <v>0</v>
      </c>
      <c r="AV224" s="12">
        <f>AV219*'DATA - Awards Matrices'!$J$16</f>
        <v>0</v>
      </c>
      <c r="AW224" s="365">
        <f>AW219*'DATA - Awards Matrices'!$K$16</f>
        <v>0</v>
      </c>
      <c r="AX224" s="536"/>
      <c r="AY224" s="509"/>
      <c r="AZ224" s="509"/>
      <c r="BD224" s="510"/>
      <c r="BE224" s="510"/>
      <c r="BF224" s="510"/>
      <c r="BG224" s="510"/>
      <c r="BH224" s="510"/>
      <c r="BI224" s="510"/>
      <c r="BJ224" s="510"/>
      <c r="BK224" s="510"/>
      <c r="BL224" s="510"/>
      <c r="BM224" s="510"/>
      <c r="BN224" s="510"/>
      <c r="BO224" s="510"/>
      <c r="BP224" s="510"/>
      <c r="BQ224" s="510"/>
      <c r="BR224" s="510"/>
      <c r="BS224" s="510"/>
      <c r="BT224" s="510"/>
      <c r="BU224" s="510"/>
      <c r="BV224" s="510"/>
      <c r="BW224" s="510"/>
      <c r="BX224" s="510"/>
      <c r="BY224" s="510"/>
      <c r="BZ224" s="510"/>
    </row>
    <row r="225" spans="1:78" ht="15.75" thickBot="1" x14ac:dyDescent="0.3">
      <c r="A225" s="1060"/>
      <c r="B225" s="487" t="s">
        <v>78</v>
      </c>
      <c r="C225" s="500" t="s">
        <v>93</v>
      </c>
      <c r="D225" s="364">
        <f>D220*'DATA - Awards Matrices'!$B$17</f>
        <v>0</v>
      </c>
      <c r="E225" s="12">
        <f>E220*'DATA - Awards Matrices'!$C$17</f>
        <v>800</v>
      </c>
      <c r="F225" s="12">
        <f>F220*'DATA - Awards Matrices'!$D$17</f>
        <v>0</v>
      </c>
      <c r="G225" s="12">
        <f>G220*'DATA - Awards Matrices'!$E$17</f>
        <v>7750</v>
      </c>
      <c r="H225" s="12">
        <f>H220*'DATA - Awards Matrices'!$F$17</f>
        <v>0</v>
      </c>
      <c r="I225" s="12">
        <f>I220*'DATA - Awards Matrices'!$G$17</f>
        <v>0</v>
      </c>
      <c r="J225" s="12">
        <f>J220*'DATA - Awards Matrices'!$H$17</f>
        <v>0</v>
      </c>
      <c r="K225" s="12">
        <f>K220*'DATA - Awards Matrices'!$I$17</f>
        <v>0</v>
      </c>
      <c r="L225" s="12">
        <f>L220*'DATA - Awards Matrices'!$J$17</f>
        <v>0</v>
      </c>
      <c r="M225" s="365">
        <f>M220*'DATA - Awards Matrices'!$K$17</f>
        <v>0</v>
      </c>
      <c r="N225" s="12" t="s">
        <v>322</v>
      </c>
      <c r="O225" s="12"/>
      <c r="P225" s="364">
        <f>P220*'DATA - Awards Matrices'!$B$17</f>
        <v>0</v>
      </c>
      <c r="Q225" s="12">
        <f>Q220*'DATA - Awards Matrices'!$C$17</f>
        <v>0</v>
      </c>
      <c r="R225" s="12">
        <f>R220*'DATA - Awards Matrices'!$D$17</f>
        <v>0</v>
      </c>
      <c r="S225" s="12">
        <f>S220*'DATA - Awards Matrices'!$E$17</f>
        <v>7250</v>
      </c>
      <c r="T225" s="12">
        <f>T220*'DATA - Awards Matrices'!$F$17</f>
        <v>0</v>
      </c>
      <c r="U225" s="12">
        <f>U220*'DATA - Awards Matrices'!$G$17</f>
        <v>0</v>
      </c>
      <c r="V225" s="12">
        <f>V220*'DATA - Awards Matrices'!$H$17</f>
        <v>0</v>
      </c>
      <c r="W225" s="12">
        <f>W220*'DATA - Awards Matrices'!$I$17</f>
        <v>0</v>
      </c>
      <c r="X225" s="12">
        <f>X220*'DATA - Awards Matrices'!$J$17</f>
        <v>0</v>
      </c>
      <c r="Y225" s="365">
        <f>Y220*'DATA - Awards Matrices'!$K$17</f>
        <v>0</v>
      </c>
      <c r="Z225" s="12" t="s">
        <v>322</v>
      </c>
      <c r="AA225" s="12"/>
      <c r="AB225" s="364">
        <f>AB220*'DATA - Awards Matrices'!$B$17</f>
        <v>0</v>
      </c>
      <c r="AC225" s="12">
        <f>AC220*'DATA - Awards Matrices'!$C$17</f>
        <v>200</v>
      </c>
      <c r="AD225" s="12">
        <f>AD220*'DATA - Awards Matrices'!$D$17</f>
        <v>0</v>
      </c>
      <c r="AE225" s="12">
        <f>AE220*'DATA - Awards Matrices'!$E$17</f>
        <v>5500</v>
      </c>
      <c r="AF225" s="12">
        <f>AF220*'DATA - Awards Matrices'!$F$17</f>
        <v>0</v>
      </c>
      <c r="AG225" s="12">
        <f>AG220*'DATA - Awards Matrices'!$G$17</f>
        <v>0</v>
      </c>
      <c r="AH225" s="12">
        <f>AH220*'DATA - Awards Matrices'!$H$17</f>
        <v>0</v>
      </c>
      <c r="AI225" s="12">
        <f>AI220*'DATA - Awards Matrices'!$I$17</f>
        <v>0</v>
      </c>
      <c r="AJ225" s="12">
        <f>AJ220*'DATA - Awards Matrices'!$J$17</f>
        <v>0</v>
      </c>
      <c r="AK225" s="365">
        <f>AK220*'DATA - Awards Matrices'!$K$17</f>
        <v>0</v>
      </c>
      <c r="AL225" s="12" t="s">
        <v>322</v>
      </c>
      <c r="AM225" s="12"/>
      <c r="AN225" s="364">
        <f>AN220*'DATA - Awards Matrices'!$B$17</f>
        <v>0</v>
      </c>
      <c r="AO225" s="12">
        <f>AO220*'DATA - Awards Matrices'!$C$17</f>
        <v>0</v>
      </c>
      <c r="AP225" s="12">
        <f>AP220*'DATA - Awards Matrices'!$D$17</f>
        <v>0</v>
      </c>
      <c r="AQ225" s="12">
        <f>AQ220*'DATA - Awards Matrices'!$E$17</f>
        <v>3750</v>
      </c>
      <c r="AR225" s="12">
        <f>AR220*'DATA - Awards Matrices'!$F$17</f>
        <v>0</v>
      </c>
      <c r="AS225" s="12">
        <f>AS220*'DATA - Awards Matrices'!$G$17</f>
        <v>0</v>
      </c>
      <c r="AT225" s="12">
        <f>AT220*'DATA - Awards Matrices'!$H$17</f>
        <v>0</v>
      </c>
      <c r="AU225" s="12">
        <f>AU220*'DATA - Awards Matrices'!$I$17</f>
        <v>0</v>
      </c>
      <c r="AV225" s="12">
        <f>AV220*'DATA - Awards Matrices'!$J$17</f>
        <v>0</v>
      </c>
      <c r="AW225" s="365">
        <f>AW220*'DATA - Awards Matrices'!$K$17</f>
        <v>0</v>
      </c>
      <c r="AX225" s="536" t="s">
        <v>322</v>
      </c>
      <c r="AY225" s="509"/>
      <c r="AZ225" s="509"/>
      <c r="BD225" s="510"/>
      <c r="BE225" s="510"/>
      <c r="BF225" s="510"/>
      <c r="BG225" s="510"/>
      <c r="BH225" s="510"/>
      <c r="BI225" s="510"/>
      <c r="BJ225" s="510"/>
      <c r="BK225" s="510"/>
      <c r="BL225" s="510"/>
      <c r="BM225" s="510"/>
      <c r="BN225" s="510"/>
      <c r="BO225" s="510"/>
      <c r="BP225" s="510"/>
      <c r="BQ225" s="510"/>
      <c r="BR225" s="510"/>
      <c r="BS225" s="510"/>
      <c r="BT225" s="510"/>
      <c r="BU225" s="510"/>
      <c r="BV225" s="510"/>
      <c r="BW225" s="510"/>
      <c r="BX225" s="510"/>
      <c r="BY225" s="510"/>
      <c r="BZ225" s="510"/>
    </row>
    <row r="226" spans="1:78" ht="30.75" thickBot="1" x14ac:dyDescent="0.3">
      <c r="A226" s="540" t="s">
        <v>304</v>
      </c>
      <c r="B226" s="487" t="str">
        <f>B220</f>
        <v>NMJC</v>
      </c>
      <c r="C226" s="488"/>
      <c r="D226" s="368">
        <f t="shared" ref="D226:M226" si="172">SUM(D223:D225)</f>
        <v>0</v>
      </c>
      <c r="E226" s="369">
        <f t="shared" si="172"/>
        <v>11400</v>
      </c>
      <c r="F226" s="369">
        <f t="shared" si="172"/>
        <v>0</v>
      </c>
      <c r="G226" s="369">
        <f t="shared" si="172"/>
        <v>54250</v>
      </c>
      <c r="H226" s="369">
        <f t="shared" si="172"/>
        <v>0</v>
      </c>
      <c r="I226" s="369">
        <f t="shared" si="172"/>
        <v>0</v>
      </c>
      <c r="J226" s="369">
        <f t="shared" si="172"/>
        <v>0</v>
      </c>
      <c r="K226" s="369">
        <f t="shared" si="172"/>
        <v>0</v>
      </c>
      <c r="L226" s="369">
        <f t="shared" si="172"/>
        <v>0</v>
      </c>
      <c r="M226" s="370">
        <f t="shared" si="172"/>
        <v>0</v>
      </c>
      <c r="N226" s="489">
        <f>SUM(D226:M226)/'DATA - Awards Matrices'!$L$17</f>
        <v>15.769751223066512</v>
      </c>
      <c r="O226" s="489"/>
      <c r="P226" s="368">
        <f t="shared" ref="P226:Y226" si="173">SUM(P223:P225)</f>
        <v>0</v>
      </c>
      <c r="Q226" s="369">
        <f t="shared" si="173"/>
        <v>21800</v>
      </c>
      <c r="R226" s="369">
        <f t="shared" si="173"/>
        <v>0</v>
      </c>
      <c r="S226" s="369">
        <f t="shared" si="173"/>
        <v>53750</v>
      </c>
      <c r="T226" s="369">
        <f t="shared" si="173"/>
        <v>0</v>
      </c>
      <c r="U226" s="369">
        <f t="shared" si="173"/>
        <v>0</v>
      </c>
      <c r="V226" s="369">
        <f t="shared" si="173"/>
        <v>0</v>
      </c>
      <c r="W226" s="369">
        <f t="shared" si="173"/>
        <v>0</v>
      </c>
      <c r="X226" s="369">
        <f t="shared" si="173"/>
        <v>0</v>
      </c>
      <c r="Y226" s="370">
        <f t="shared" si="173"/>
        <v>0</v>
      </c>
      <c r="Z226" s="489">
        <f>SUM(P226:Y226)/'DATA - Awards Matrices'!$L$17</f>
        <v>18.147824903315691</v>
      </c>
      <c r="AA226" s="489"/>
      <c r="AB226" s="368">
        <f t="shared" ref="AB226:AK226" si="174">SUM(AB223:AB225)</f>
        <v>0</v>
      </c>
      <c r="AC226" s="369">
        <f t="shared" si="174"/>
        <v>18400</v>
      </c>
      <c r="AD226" s="369">
        <f t="shared" si="174"/>
        <v>0</v>
      </c>
      <c r="AE226" s="369">
        <f t="shared" si="174"/>
        <v>62750</v>
      </c>
      <c r="AF226" s="369">
        <f t="shared" si="174"/>
        <v>0</v>
      </c>
      <c r="AG226" s="369">
        <f t="shared" si="174"/>
        <v>0</v>
      </c>
      <c r="AH226" s="369">
        <f t="shared" si="174"/>
        <v>0</v>
      </c>
      <c r="AI226" s="369">
        <f t="shared" si="174"/>
        <v>0</v>
      </c>
      <c r="AJ226" s="369">
        <f t="shared" si="174"/>
        <v>0</v>
      </c>
      <c r="AK226" s="370">
        <f t="shared" si="174"/>
        <v>0</v>
      </c>
      <c r="AL226" s="489">
        <f>SUM(AB226:AK226)/'DATA - Awards Matrices'!$L$17</f>
        <v>19.492997894163707</v>
      </c>
      <c r="AM226" s="489"/>
      <c r="AN226" s="368">
        <f t="shared" ref="AN226:AW226" si="175">SUM(AN223:AN225)</f>
        <v>0</v>
      </c>
      <c r="AO226" s="369">
        <f t="shared" si="175"/>
        <v>17800</v>
      </c>
      <c r="AP226" s="369">
        <f t="shared" si="175"/>
        <v>0</v>
      </c>
      <c r="AQ226" s="369">
        <f t="shared" si="175"/>
        <v>60750</v>
      </c>
      <c r="AR226" s="369">
        <f t="shared" si="175"/>
        <v>0</v>
      </c>
      <c r="AS226" s="369">
        <f t="shared" si="175"/>
        <v>0</v>
      </c>
      <c r="AT226" s="369">
        <f t="shared" si="175"/>
        <v>0</v>
      </c>
      <c r="AU226" s="369">
        <f t="shared" si="175"/>
        <v>0</v>
      </c>
      <c r="AV226" s="369">
        <f t="shared" si="175"/>
        <v>0</v>
      </c>
      <c r="AW226" s="370">
        <f t="shared" si="175"/>
        <v>0</v>
      </c>
      <c r="AX226" s="537">
        <f>SUM(AN226:AW226)/'DATA - Awards Matrices'!$L$17</f>
        <v>18.868453291269986</v>
      </c>
      <c r="AY226" s="509"/>
      <c r="AZ226" s="509"/>
      <c r="BD226" s="510"/>
      <c r="BE226" s="510"/>
      <c r="BF226" s="510"/>
      <c r="BG226" s="510"/>
      <c r="BH226" s="510"/>
      <c r="BI226" s="510"/>
      <c r="BJ226" s="510"/>
      <c r="BK226" s="510"/>
      <c r="BL226" s="510"/>
      <c r="BM226" s="510"/>
      <c r="BN226" s="510"/>
      <c r="BO226" s="510"/>
      <c r="BP226" s="510"/>
      <c r="BQ226" s="510"/>
      <c r="BR226" s="510"/>
      <c r="BS226" s="510"/>
      <c r="BT226" s="510"/>
      <c r="BU226" s="510"/>
      <c r="BV226" s="510"/>
      <c r="BW226" s="510"/>
      <c r="BX226" s="510"/>
      <c r="BY226" s="510"/>
      <c r="BZ226" s="510"/>
    </row>
    <row r="227" spans="1:78" ht="55.5" customHeight="1" thickBot="1" x14ac:dyDescent="0.3">
      <c r="A227" s="502"/>
      <c r="B227" s="503"/>
      <c r="C227" s="504"/>
      <c r="D227" s="505"/>
      <c r="E227" s="506"/>
      <c r="F227" s="506"/>
      <c r="G227" s="506"/>
      <c r="H227" s="506"/>
      <c r="I227" s="506"/>
      <c r="J227" s="506"/>
      <c r="K227" s="506"/>
      <c r="L227" s="506"/>
      <c r="M227" s="507"/>
      <c r="N227" s="508"/>
      <c r="O227" s="508"/>
      <c r="P227" s="505"/>
      <c r="Q227" s="506"/>
      <c r="R227" s="506"/>
      <c r="S227" s="506"/>
      <c r="T227" s="506"/>
      <c r="U227" s="506"/>
      <c r="V227" s="506"/>
      <c r="W227" s="506"/>
      <c r="X227" s="506"/>
      <c r="Y227" s="507"/>
      <c r="Z227" s="508"/>
      <c r="AA227" s="508"/>
      <c r="AB227" s="505"/>
      <c r="AC227" s="506"/>
      <c r="AD227" s="506"/>
      <c r="AE227" s="506"/>
      <c r="AF227" s="506"/>
      <c r="AG227" s="506"/>
      <c r="AH227" s="506"/>
      <c r="AI227" s="506"/>
      <c r="AJ227" s="506"/>
      <c r="AK227" s="507"/>
      <c r="AL227" s="508"/>
      <c r="AM227" s="508"/>
      <c r="AN227" s="505"/>
      <c r="AO227" s="506"/>
      <c r="AP227" s="506"/>
      <c r="AQ227" s="506"/>
      <c r="AR227" s="506"/>
      <c r="AS227" s="506"/>
      <c r="AT227" s="506"/>
      <c r="AU227" s="506"/>
      <c r="AV227" s="506"/>
      <c r="AW227" s="507"/>
      <c r="AX227" s="538"/>
      <c r="AY227" s="509"/>
      <c r="AZ227" s="509"/>
      <c r="BD227" s="510"/>
      <c r="BE227" s="510"/>
      <c r="BF227" s="510"/>
      <c r="BG227" s="510"/>
      <c r="BH227" s="510"/>
      <c r="BI227" s="510"/>
      <c r="BJ227" s="510"/>
      <c r="BK227" s="510"/>
      <c r="BL227" s="510"/>
      <c r="BM227" s="510"/>
      <c r="BN227" s="510"/>
      <c r="BO227" s="510"/>
      <c r="BP227" s="510"/>
      <c r="BQ227" s="510"/>
      <c r="BR227" s="510"/>
      <c r="BS227" s="510"/>
      <c r="BT227" s="510"/>
      <c r="BU227" s="510"/>
      <c r="BV227" s="510"/>
      <c r="BW227" s="510"/>
      <c r="BX227" s="510"/>
      <c r="BY227" s="510"/>
      <c r="BZ227" s="510"/>
    </row>
    <row r="228" spans="1:78" ht="15" customHeight="1" x14ac:dyDescent="0.25">
      <c r="A228" s="1058" t="s">
        <v>302</v>
      </c>
      <c r="B228" s="304" t="str">
        <f>'RAW DATA-Awards'!B73</f>
        <v>SJC</v>
      </c>
      <c r="C228" s="498" t="str">
        <f>'RAW DATA-Awards'!C73</f>
        <v>1</v>
      </c>
      <c r="D228" s="481">
        <f>'RAW DATA-Awards'!D73</f>
        <v>0</v>
      </c>
      <c r="E228" s="482">
        <f>'RAW DATA-Awards'!E73</f>
        <v>34</v>
      </c>
      <c r="F228" s="482">
        <f>'RAW DATA-Awards'!F73</f>
        <v>0</v>
      </c>
      <c r="G228" s="482">
        <f>'RAW DATA-Awards'!G73</f>
        <v>278</v>
      </c>
      <c r="H228" s="482">
        <f>'RAW DATA-Awards'!H73</f>
        <v>0</v>
      </c>
      <c r="I228" s="482">
        <f>'RAW DATA-Awards'!I73</f>
        <v>0</v>
      </c>
      <c r="J228" s="482">
        <f>'RAW DATA-Awards'!J73</f>
        <v>0</v>
      </c>
      <c r="K228" s="482">
        <f>'RAW DATA-Awards'!K73</f>
        <v>0</v>
      </c>
      <c r="L228" s="482">
        <f>'RAW DATA-Awards'!L73</f>
        <v>0</v>
      </c>
      <c r="M228" s="483">
        <f>'RAW DATA-Awards'!M73</f>
        <v>0</v>
      </c>
      <c r="N228" s="482"/>
      <c r="O228" s="482"/>
      <c r="P228" s="481">
        <f>'RAW DATA-Awards'!N73</f>
        <v>1</v>
      </c>
      <c r="Q228" s="482">
        <f>'RAW DATA-Awards'!O73</f>
        <v>31</v>
      </c>
      <c r="R228" s="482">
        <f>'RAW DATA-Awards'!P73</f>
        <v>0</v>
      </c>
      <c r="S228" s="482">
        <f>'RAW DATA-Awards'!Q73</f>
        <v>257</v>
      </c>
      <c r="T228" s="482">
        <f>'RAW DATA-Awards'!R73</f>
        <v>0</v>
      </c>
      <c r="U228" s="482">
        <f>'RAW DATA-Awards'!S73</f>
        <v>0</v>
      </c>
      <c r="V228" s="482">
        <f>'RAW DATA-Awards'!T73</f>
        <v>0</v>
      </c>
      <c r="W228" s="482">
        <f>'RAW DATA-Awards'!U73</f>
        <v>0</v>
      </c>
      <c r="X228" s="482">
        <f>'RAW DATA-Awards'!V73</f>
        <v>0</v>
      </c>
      <c r="Y228" s="483">
        <f>'RAW DATA-Awards'!W73</f>
        <v>0</v>
      </c>
      <c r="Z228" s="482"/>
      <c r="AA228" s="482"/>
      <c r="AB228" s="481">
        <f>'RAW DATA-Awards'!X73</f>
        <v>2</v>
      </c>
      <c r="AC228" s="482">
        <f>'RAW DATA-Awards'!Y73</f>
        <v>50</v>
      </c>
      <c r="AD228" s="482">
        <f>'RAW DATA-Awards'!Z73</f>
        <v>0</v>
      </c>
      <c r="AE228" s="482">
        <f>'RAW DATA-Awards'!AA73</f>
        <v>291</v>
      </c>
      <c r="AF228" s="482">
        <f>'RAW DATA-Awards'!AB73</f>
        <v>0</v>
      </c>
      <c r="AG228" s="482">
        <f>'RAW DATA-Awards'!AC73</f>
        <v>0</v>
      </c>
      <c r="AH228" s="482">
        <f>'RAW DATA-Awards'!AD73</f>
        <v>0</v>
      </c>
      <c r="AI228" s="482">
        <f>'RAW DATA-Awards'!AE73</f>
        <v>0</v>
      </c>
      <c r="AJ228" s="482">
        <f>'RAW DATA-Awards'!AF73</f>
        <v>0</v>
      </c>
      <c r="AK228" s="483">
        <f>'RAW DATA-Awards'!AG73</f>
        <v>0</v>
      </c>
      <c r="AL228" s="482"/>
      <c r="AM228" s="482"/>
      <c r="AN228" s="481">
        <f>'RAW DATA-Awards'!AH73</f>
        <v>0</v>
      </c>
      <c r="AO228" s="482">
        <f>'RAW DATA-Awards'!AI73</f>
        <v>51</v>
      </c>
      <c r="AP228" s="482">
        <f>'RAW DATA-Awards'!AJ73</f>
        <v>0</v>
      </c>
      <c r="AQ228" s="482">
        <f>'RAW DATA-Awards'!AK73</f>
        <v>306</v>
      </c>
      <c r="AR228" s="482">
        <f>'RAW DATA-Awards'!AL73</f>
        <v>0</v>
      </c>
      <c r="AS228" s="482">
        <f>'RAW DATA-Awards'!AM73</f>
        <v>0</v>
      </c>
      <c r="AT228" s="482">
        <f>'RAW DATA-Awards'!AN73</f>
        <v>0</v>
      </c>
      <c r="AU228" s="482">
        <f>'RAW DATA-Awards'!AO73</f>
        <v>0</v>
      </c>
      <c r="AV228" s="482">
        <f>'RAW DATA-Awards'!AP73</f>
        <v>0</v>
      </c>
      <c r="AW228" s="483">
        <f>'RAW DATA-Awards'!AQ73</f>
        <v>0</v>
      </c>
      <c r="AX228" s="535"/>
      <c r="AY228" s="509"/>
      <c r="AZ228" s="509"/>
      <c r="BD228" s="510"/>
      <c r="BE228" s="510"/>
      <c r="BF228" s="510"/>
      <c r="BG228" s="510"/>
      <c r="BH228" s="510"/>
      <c r="BI228" s="510"/>
      <c r="BJ228" s="510"/>
      <c r="BK228" s="510"/>
      <c r="BL228" s="510"/>
      <c r="BM228" s="510"/>
      <c r="BN228" s="510"/>
      <c r="BO228" s="510"/>
      <c r="BP228" s="510"/>
      <c r="BQ228" s="510"/>
      <c r="BR228" s="510"/>
      <c r="BS228" s="510"/>
      <c r="BT228" s="510"/>
      <c r="BU228" s="510"/>
      <c r="BV228" s="510"/>
      <c r="BW228" s="510"/>
      <c r="BX228" s="510"/>
      <c r="BY228" s="510"/>
      <c r="BZ228" s="510"/>
    </row>
    <row r="229" spans="1:78" x14ac:dyDescent="0.25">
      <c r="A229" s="1059"/>
      <c r="B229" s="484" t="str">
        <f>'RAW DATA-Awards'!B74</f>
        <v>SJC</v>
      </c>
      <c r="C229" s="499" t="str">
        <f>'RAW DATA-Awards'!C74</f>
        <v>2</v>
      </c>
      <c r="D229" s="364">
        <f>'RAW DATA-Awards'!D74</f>
        <v>30</v>
      </c>
      <c r="E229" s="12">
        <f>'RAW DATA-Awards'!E74</f>
        <v>59</v>
      </c>
      <c r="F229" s="12">
        <f>'RAW DATA-Awards'!F74</f>
        <v>6</v>
      </c>
      <c r="G229" s="12">
        <f>'RAW DATA-Awards'!G74</f>
        <v>192</v>
      </c>
      <c r="H229" s="12">
        <f>'RAW DATA-Awards'!H74</f>
        <v>0</v>
      </c>
      <c r="I229" s="12">
        <f>'RAW DATA-Awards'!I74</f>
        <v>0</v>
      </c>
      <c r="J229" s="12">
        <f>'RAW DATA-Awards'!J74</f>
        <v>0</v>
      </c>
      <c r="K229" s="12">
        <f>'RAW DATA-Awards'!K74</f>
        <v>0</v>
      </c>
      <c r="L229" s="12">
        <f>'RAW DATA-Awards'!L74</f>
        <v>0</v>
      </c>
      <c r="M229" s="365">
        <f>'RAW DATA-Awards'!M74</f>
        <v>0</v>
      </c>
      <c r="N229" s="12"/>
      <c r="O229" s="12"/>
      <c r="P229" s="364">
        <f>'RAW DATA-Awards'!N74</f>
        <v>30</v>
      </c>
      <c r="Q229" s="12">
        <f>'RAW DATA-Awards'!O74</f>
        <v>64</v>
      </c>
      <c r="R229" s="12">
        <f>'RAW DATA-Awards'!P74</f>
        <v>7</v>
      </c>
      <c r="S229" s="12">
        <f>'RAW DATA-Awards'!Q74</f>
        <v>168</v>
      </c>
      <c r="T229" s="12">
        <f>'RAW DATA-Awards'!R74</f>
        <v>0</v>
      </c>
      <c r="U229" s="12">
        <f>'RAW DATA-Awards'!S74</f>
        <v>0</v>
      </c>
      <c r="V229" s="12">
        <f>'RAW DATA-Awards'!T74</f>
        <v>0</v>
      </c>
      <c r="W229" s="12">
        <f>'RAW DATA-Awards'!U74</f>
        <v>0</v>
      </c>
      <c r="X229" s="12">
        <f>'RAW DATA-Awards'!V74</f>
        <v>0</v>
      </c>
      <c r="Y229" s="365">
        <f>'RAW DATA-Awards'!W74</f>
        <v>0</v>
      </c>
      <c r="Z229" s="12"/>
      <c r="AA229" s="12"/>
      <c r="AB229" s="364">
        <f>'RAW DATA-Awards'!X74</f>
        <v>33</v>
      </c>
      <c r="AC229" s="12">
        <f>'RAW DATA-Awards'!Y74</f>
        <v>57</v>
      </c>
      <c r="AD229" s="12">
        <f>'RAW DATA-Awards'!Z74</f>
        <v>9</v>
      </c>
      <c r="AE229" s="12">
        <f>'RAW DATA-Awards'!AA74</f>
        <v>196</v>
      </c>
      <c r="AF229" s="12">
        <f>'RAW DATA-Awards'!AB74</f>
        <v>0</v>
      </c>
      <c r="AG229" s="12">
        <f>'RAW DATA-Awards'!AC74</f>
        <v>0</v>
      </c>
      <c r="AH229" s="12">
        <f>'RAW DATA-Awards'!AD74</f>
        <v>0</v>
      </c>
      <c r="AI229" s="12">
        <f>'RAW DATA-Awards'!AE74</f>
        <v>0</v>
      </c>
      <c r="AJ229" s="12">
        <f>'RAW DATA-Awards'!AF74</f>
        <v>0</v>
      </c>
      <c r="AK229" s="365">
        <f>'RAW DATA-Awards'!AG74</f>
        <v>0</v>
      </c>
      <c r="AL229" s="12"/>
      <c r="AM229" s="12"/>
      <c r="AN229" s="364">
        <f>'RAW DATA-Awards'!AH74</f>
        <v>61</v>
      </c>
      <c r="AO229" s="12">
        <f>'RAW DATA-Awards'!AI74</f>
        <v>75</v>
      </c>
      <c r="AP229" s="12">
        <f>'RAW DATA-Awards'!AJ74</f>
        <v>6</v>
      </c>
      <c r="AQ229" s="12">
        <f>'RAW DATA-Awards'!AK74</f>
        <v>233</v>
      </c>
      <c r="AR229" s="12">
        <f>'RAW DATA-Awards'!AL74</f>
        <v>0</v>
      </c>
      <c r="AS229" s="12">
        <f>'RAW DATA-Awards'!AM74</f>
        <v>0</v>
      </c>
      <c r="AT229" s="12">
        <f>'RAW DATA-Awards'!AN74</f>
        <v>0</v>
      </c>
      <c r="AU229" s="12">
        <f>'RAW DATA-Awards'!AO74</f>
        <v>0</v>
      </c>
      <c r="AV229" s="12">
        <f>'RAW DATA-Awards'!AP74</f>
        <v>0</v>
      </c>
      <c r="AW229" s="365">
        <f>'RAW DATA-Awards'!AQ74</f>
        <v>0</v>
      </c>
      <c r="AX229" s="536"/>
      <c r="AY229" s="509"/>
      <c r="AZ229" s="509"/>
      <c r="BD229" s="510"/>
      <c r="BE229" s="510"/>
      <c r="BF229" s="510"/>
      <c r="BG229" s="510"/>
      <c r="BH229" s="510"/>
      <c r="BI229" s="510"/>
      <c r="BJ229" s="510"/>
      <c r="BK229" s="510"/>
      <c r="BL229" s="510"/>
      <c r="BM229" s="510"/>
      <c r="BN229" s="510"/>
      <c r="BO229" s="510"/>
      <c r="BP229" s="510"/>
      <c r="BQ229" s="510"/>
      <c r="BR229" s="510"/>
      <c r="BS229" s="510"/>
      <c r="BT229" s="510"/>
      <c r="BU229" s="510"/>
      <c r="BV229" s="510"/>
      <c r="BW229" s="510"/>
      <c r="BX229" s="510"/>
      <c r="BY229" s="510"/>
      <c r="BZ229" s="510"/>
    </row>
    <row r="230" spans="1:78" ht="15.75" thickBot="1" x14ac:dyDescent="0.3">
      <c r="A230" s="1060"/>
      <c r="B230" s="487" t="str">
        <f>'RAW DATA-Awards'!B75</f>
        <v>SJC</v>
      </c>
      <c r="C230" s="500" t="str">
        <f>'RAW DATA-Awards'!C75</f>
        <v>3</v>
      </c>
      <c r="D230" s="364">
        <f>'RAW DATA-Awards'!D75</f>
        <v>0</v>
      </c>
      <c r="E230" s="12">
        <f>'RAW DATA-Awards'!E75</f>
        <v>29</v>
      </c>
      <c r="F230" s="12">
        <f>'RAW DATA-Awards'!F75</f>
        <v>0</v>
      </c>
      <c r="G230" s="12">
        <f>'RAW DATA-Awards'!G75</f>
        <v>150</v>
      </c>
      <c r="H230" s="12">
        <f>'RAW DATA-Awards'!H75</f>
        <v>0</v>
      </c>
      <c r="I230" s="12">
        <f>'RAW DATA-Awards'!I75</f>
        <v>0</v>
      </c>
      <c r="J230" s="12">
        <f>'RAW DATA-Awards'!J75</f>
        <v>0</v>
      </c>
      <c r="K230" s="12">
        <f>'RAW DATA-Awards'!K75</f>
        <v>0</v>
      </c>
      <c r="L230" s="12">
        <f>'RAW DATA-Awards'!L75</f>
        <v>0</v>
      </c>
      <c r="M230" s="365">
        <f>'RAW DATA-Awards'!M75</f>
        <v>0</v>
      </c>
      <c r="N230" s="12" t="s">
        <v>321</v>
      </c>
      <c r="O230" s="12"/>
      <c r="P230" s="364">
        <f>'RAW DATA-Awards'!N75</f>
        <v>43</v>
      </c>
      <c r="Q230" s="12">
        <f>'RAW DATA-Awards'!O75</f>
        <v>6</v>
      </c>
      <c r="R230" s="12">
        <f>'RAW DATA-Awards'!P75</f>
        <v>0</v>
      </c>
      <c r="S230" s="12">
        <f>'RAW DATA-Awards'!Q75</f>
        <v>163</v>
      </c>
      <c r="T230" s="12">
        <f>'RAW DATA-Awards'!R75</f>
        <v>0</v>
      </c>
      <c r="U230" s="12">
        <f>'RAW DATA-Awards'!S75</f>
        <v>0</v>
      </c>
      <c r="V230" s="12">
        <f>'RAW DATA-Awards'!T75</f>
        <v>0</v>
      </c>
      <c r="W230" s="12">
        <f>'RAW DATA-Awards'!U75</f>
        <v>0</v>
      </c>
      <c r="X230" s="12">
        <f>'RAW DATA-Awards'!V75</f>
        <v>0</v>
      </c>
      <c r="Y230" s="365">
        <f>'RAW DATA-Awards'!W75</f>
        <v>0</v>
      </c>
      <c r="Z230" s="12" t="s">
        <v>321</v>
      </c>
      <c r="AA230" s="12"/>
      <c r="AB230" s="364">
        <f>'RAW DATA-Awards'!X75</f>
        <v>63</v>
      </c>
      <c r="AC230" s="12">
        <f>'RAW DATA-Awards'!Y75</f>
        <v>45</v>
      </c>
      <c r="AD230" s="12">
        <f>'RAW DATA-Awards'!Z75</f>
        <v>0</v>
      </c>
      <c r="AE230" s="12">
        <f>'RAW DATA-Awards'!AA75</f>
        <v>140</v>
      </c>
      <c r="AF230" s="12">
        <f>'RAW DATA-Awards'!AB75</f>
        <v>0</v>
      </c>
      <c r="AG230" s="12">
        <f>'RAW DATA-Awards'!AC75</f>
        <v>0</v>
      </c>
      <c r="AH230" s="12">
        <f>'RAW DATA-Awards'!AD75</f>
        <v>0</v>
      </c>
      <c r="AI230" s="12">
        <f>'RAW DATA-Awards'!AE75</f>
        <v>0</v>
      </c>
      <c r="AJ230" s="12">
        <f>'RAW DATA-Awards'!AF75</f>
        <v>0</v>
      </c>
      <c r="AK230" s="365">
        <f>'RAW DATA-Awards'!AG75</f>
        <v>0</v>
      </c>
      <c r="AL230" s="12" t="s">
        <v>321</v>
      </c>
      <c r="AM230" s="12"/>
      <c r="AN230" s="364">
        <f>'RAW DATA-Awards'!AH75</f>
        <v>53</v>
      </c>
      <c r="AO230" s="12">
        <f>'RAW DATA-Awards'!AI75</f>
        <v>343</v>
      </c>
      <c r="AP230" s="12">
        <f>'RAW DATA-Awards'!AJ75</f>
        <v>0</v>
      </c>
      <c r="AQ230" s="12">
        <f>'RAW DATA-Awards'!AK75</f>
        <v>152</v>
      </c>
      <c r="AR230" s="12">
        <f>'RAW DATA-Awards'!AL75</f>
        <v>0</v>
      </c>
      <c r="AS230" s="12">
        <f>'RAW DATA-Awards'!AM75</f>
        <v>0</v>
      </c>
      <c r="AT230" s="12">
        <f>'RAW DATA-Awards'!AN75</f>
        <v>0</v>
      </c>
      <c r="AU230" s="12">
        <f>'RAW DATA-Awards'!AO75</f>
        <v>0</v>
      </c>
      <c r="AV230" s="12">
        <f>'RAW DATA-Awards'!AP75</f>
        <v>0</v>
      </c>
      <c r="AW230" s="365">
        <f>'RAW DATA-Awards'!AQ75</f>
        <v>0</v>
      </c>
      <c r="AX230" s="536" t="s">
        <v>321</v>
      </c>
      <c r="AY230" s="509"/>
      <c r="AZ230" s="509"/>
      <c r="BD230" s="510"/>
      <c r="BE230" s="510"/>
      <c r="BF230" s="510"/>
      <c r="BG230" s="510"/>
      <c r="BH230" s="510"/>
      <c r="BI230" s="510"/>
      <c r="BJ230" s="510"/>
      <c r="BK230" s="510"/>
      <c r="BL230" s="510"/>
      <c r="BM230" s="510"/>
      <c r="BN230" s="510"/>
      <c r="BO230" s="510"/>
      <c r="BP230" s="510"/>
      <c r="BQ230" s="510"/>
      <c r="BR230" s="510"/>
      <c r="BS230" s="510"/>
      <c r="BT230" s="510"/>
      <c r="BU230" s="510"/>
      <c r="BV230" s="510"/>
      <c r="BW230" s="510"/>
      <c r="BX230" s="510"/>
      <c r="BY230" s="510"/>
      <c r="BZ230" s="510"/>
    </row>
    <row r="231" spans="1:78" x14ac:dyDescent="0.25">
      <c r="A231" s="486"/>
      <c r="B231" s="484"/>
      <c r="C231" s="485"/>
      <c r="D231" s="366">
        <f t="shared" ref="D231:M231" si="176">SUM(D228:D230)</f>
        <v>30</v>
      </c>
      <c r="E231" s="11">
        <f t="shared" si="176"/>
        <v>122</v>
      </c>
      <c r="F231" s="11">
        <f t="shared" si="176"/>
        <v>6</v>
      </c>
      <c r="G231" s="11">
        <f t="shared" si="176"/>
        <v>620</v>
      </c>
      <c r="H231" s="11">
        <f t="shared" si="176"/>
        <v>0</v>
      </c>
      <c r="I231" s="11">
        <f t="shared" si="176"/>
        <v>0</v>
      </c>
      <c r="J231" s="11">
        <f t="shared" si="176"/>
        <v>0</v>
      </c>
      <c r="K231" s="11">
        <f t="shared" si="176"/>
        <v>0</v>
      </c>
      <c r="L231" s="11">
        <f t="shared" si="176"/>
        <v>0</v>
      </c>
      <c r="M231" s="367">
        <f t="shared" si="176"/>
        <v>0</v>
      </c>
      <c r="N231" s="12">
        <f>SUM(D231:M231)</f>
        <v>778</v>
      </c>
      <c r="O231" s="12"/>
      <c r="P231" s="366">
        <f t="shared" ref="P231:Y231" si="177">SUM(P228:P230)</f>
        <v>74</v>
      </c>
      <c r="Q231" s="11">
        <f t="shared" si="177"/>
        <v>101</v>
      </c>
      <c r="R231" s="11">
        <f t="shared" si="177"/>
        <v>7</v>
      </c>
      <c r="S231" s="11">
        <f t="shared" si="177"/>
        <v>588</v>
      </c>
      <c r="T231" s="11">
        <f t="shared" si="177"/>
        <v>0</v>
      </c>
      <c r="U231" s="11">
        <f t="shared" si="177"/>
        <v>0</v>
      </c>
      <c r="V231" s="11">
        <f t="shared" si="177"/>
        <v>0</v>
      </c>
      <c r="W231" s="11">
        <f t="shared" si="177"/>
        <v>0</v>
      </c>
      <c r="X231" s="11">
        <f t="shared" si="177"/>
        <v>0</v>
      </c>
      <c r="Y231" s="367">
        <f t="shared" si="177"/>
        <v>0</v>
      </c>
      <c r="Z231" s="12">
        <f>SUM(P231:Y231)</f>
        <v>770</v>
      </c>
      <c r="AA231" s="12"/>
      <c r="AB231" s="366">
        <f t="shared" ref="AB231:AK231" si="178">SUM(AB228:AB230)</f>
        <v>98</v>
      </c>
      <c r="AC231" s="11">
        <f t="shared" si="178"/>
        <v>152</v>
      </c>
      <c r="AD231" s="11">
        <f t="shared" si="178"/>
        <v>9</v>
      </c>
      <c r="AE231" s="11">
        <f t="shared" si="178"/>
        <v>627</v>
      </c>
      <c r="AF231" s="11">
        <f t="shared" si="178"/>
        <v>0</v>
      </c>
      <c r="AG231" s="11">
        <f t="shared" si="178"/>
        <v>0</v>
      </c>
      <c r="AH231" s="11">
        <f t="shared" si="178"/>
        <v>0</v>
      </c>
      <c r="AI231" s="11">
        <f t="shared" si="178"/>
        <v>0</v>
      </c>
      <c r="AJ231" s="11">
        <f t="shared" si="178"/>
        <v>0</v>
      </c>
      <c r="AK231" s="367">
        <f t="shared" si="178"/>
        <v>0</v>
      </c>
      <c r="AL231" s="12">
        <f>SUM(AB231:AK231)</f>
        <v>886</v>
      </c>
      <c r="AM231" s="12"/>
      <c r="AN231" s="366">
        <f t="shared" ref="AN231:AW231" si="179">SUM(AN228:AN230)</f>
        <v>114</v>
      </c>
      <c r="AO231" s="11">
        <f t="shared" si="179"/>
        <v>469</v>
      </c>
      <c r="AP231" s="11">
        <f t="shared" si="179"/>
        <v>6</v>
      </c>
      <c r="AQ231" s="11">
        <f t="shared" si="179"/>
        <v>691</v>
      </c>
      <c r="AR231" s="11">
        <f t="shared" si="179"/>
        <v>0</v>
      </c>
      <c r="AS231" s="11">
        <f t="shared" si="179"/>
        <v>0</v>
      </c>
      <c r="AT231" s="11">
        <f t="shared" si="179"/>
        <v>0</v>
      </c>
      <c r="AU231" s="11">
        <f t="shared" si="179"/>
        <v>0</v>
      </c>
      <c r="AV231" s="11">
        <f t="shared" si="179"/>
        <v>0</v>
      </c>
      <c r="AW231" s="367">
        <f t="shared" si="179"/>
        <v>0</v>
      </c>
      <c r="AX231" s="536">
        <f>SUM(AN231:AW231)</f>
        <v>1280</v>
      </c>
      <c r="AY231" s="509"/>
      <c r="AZ231" s="509"/>
      <c r="BD231" s="510"/>
      <c r="BE231" s="510"/>
      <c r="BF231" s="510"/>
      <c r="BG231" s="510"/>
      <c r="BH231" s="510"/>
      <c r="BI231" s="510"/>
      <c r="BJ231" s="510"/>
      <c r="BK231" s="510"/>
      <c r="BL231" s="510"/>
      <c r="BM231" s="510"/>
      <c r="BN231" s="510"/>
      <c r="BO231" s="510"/>
      <c r="BP231" s="510"/>
      <c r="BQ231" s="510"/>
      <c r="BR231" s="510"/>
      <c r="BS231" s="510"/>
      <c r="BT231" s="510"/>
      <c r="BU231" s="510"/>
      <c r="BV231" s="510"/>
      <c r="BW231" s="510"/>
      <c r="BX231" s="510"/>
      <c r="BY231" s="510"/>
      <c r="BZ231" s="510"/>
    </row>
    <row r="232" spans="1:78" ht="12" customHeight="1" thickBot="1" x14ac:dyDescent="0.3">
      <c r="A232" s="486"/>
      <c r="B232" s="484"/>
      <c r="C232" s="485"/>
      <c r="D232" s="364"/>
      <c r="E232" s="12"/>
      <c r="F232" s="12"/>
      <c r="G232" s="12"/>
      <c r="H232" s="12"/>
      <c r="I232" s="12"/>
      <c r="J232" s="12"/>
      <c r="K232" s="12"/>
      <c r="L232" s="12"/>
      <c r="M232" s="365"/>
      <c r="N232" s="12"/>
      <c r="O232" s="12"/>
      <c r="P232" s="364"/>
      <c r="Q232" s="12"/>
      <c r="R232" s="12"/>
      <c r="S232" s="12"/>
      <c r="T232" s="12"/>
      <c r="U232" s="12"/>
      <c r="V232" s="12"/>
      <c r="W232" s="12"/>
      <c r="X232" s="12"/>
      <c r="Y232" s="365"/>
      <c r="Z232" s="12"/>
      <c r="AA232" s="12"/>
      <c r="AB232" s="364"/>
      <c r="AC232" s="12"/>
      <c r="AD232" s="12"/>
      <c r="AE232" s="12"/>
      <c r="AF232" s="12"/>
      <c r="AG232" s="12"/>
      <c r="AH232" s="12"/>
      <c r="AI232" s="12"/>
      <c r="AJ232" s="12"/>
      <c r="AK232" s="365"/>
      <c r="AL232" s="12"/>
      <c r="AM232" s="12"/>
      <c r="AN232" s="364"/>
      <c r="AO232" s="12"/>
      <c r="AP232" s="12"/>
      <c r="AQ232" s="12"/>
      <c r="AR232" s="12"/>
      <c r="AS232" s="12"/>
      <c r="AT232" s="12"/>
      <c r="AU232" s="12"/>
      <c r="AV232" s="12"/>
      <c r="AW232" s="365"/>
      <c r="AX232" s="536"/>
      <c r="AY232" s="509"/>
      <c r="AZ232" s="509"/>
      <c r="BD232" s="510"/>
      <c r="BE232" s="510"/>
      <c r="BF232" s="510"/>
      <c r="BG232" s="510"/>
      <c r="BH232" s="510"/>
      <c r="BI232" s="510"/>
      <c r="BJ232" s="510"/>
      <c r="BK232" s="510"/>
      <c r="BL232" s="510"/>
      <c r="BM232" s="510"/>
      <c r="BN232" s="510"/>
      <c r="BO232" s="510"/>
      <c r="BP232" s="510"/>
      <c r="BQ232" s="510"/>
      <c r="BR232" s="510"/>
      <c r="BS232" s="510"/>
      <c r="BT232" s="510"/>
      <c r="BU232" s="510"/>
      <c r="BV232" s="510"/>
      <c r="BW232" s="510"/>
      <c r="BX232" s="510"/>
      <c r="BY232" s="510"/>
      <c r="BZ232" s="510"/>
    </row>
    <row r="233" spans="1:78" x14ac:dyDescent="0.25">
      <c r="A233" s="1058" t="s">
        <v>303</v>
      </c>
      <c r="B233" s="304" t="s">
        <v>80</v>
      </c>
      <c r="C233" s="498" t="s">
        <v>95</v>
      </c>
      <c r="D233" s="364">
        <f>D228*'DATA - Awards Matrices'!$B$15</f>
        <v>0</v>
      </c>
      <c r="E233" s="12">
        <f>E228*'DATA - Awards Matrices'!$C$15</f>
        <v>6800</v>
      </c>
      <c r="F233" s="12">
        <f>F228*'DATA - Awards Matrices'!$D$15</f>
        <v>0</v>
      </c>
      <c r="G233" s="12">
        <f>G228*'DATA - Awards Matrices'!$E$15</f>
        <v>69500</v>
      </c>
      <c r="H233" s="12">
        <f>H228*'DATA - Awards Matrices'!$F$15</f>
        <v>0</v>
      </c>
      <c r="I233" s="12">
        <f>I228*'DATA - Awards Matrices'!$G$15</f>
        <v>0</v>
      </c>
      <c r="J233" s="12">
        <f>J228*'DATA - Awards Matrices'!$H$15</f>
        <v>0</v>
      </c>
      <c r="K233" s="12">
        <f>K228*'DATA - Awards Matrices'!$I$15</f>
        <v>0</v>
      </c>
      <c r="L233" s="12">
        <f>L228*'DATA - Awards Matrices'!$J$15</f>
        <v>0</v>
      </c>
      <c r="M233" s="365">
        <f>M228*'DATA - Awards Matrices'!$K$15</f>
        <v>0</v>
      </c>
      <c r="N233" s="12"/>
      <c r="O233" s="12"/>
      <c r="P233" s="364">
        <f>P228*'DATA - Awards Matrices'!$B$15</f>
        <v>100</v>
      </c>
      <c r="Q233" s="12">
        <f>Q228*'DATA - Awards Matrices'!$C$15</f>
        <v>6200</v>
      </c>
      <c r="R233" s="12">
        <f>R228*'DATA - Awards Matrices'!$D$15</f>
        <v>0</v>
      </c>
      <c r="S233" s="12">
        <f>S228*'DATA - Awards Matrices'!$E$15</f>
        <v>64250</v>
      </c>
      <c r="T233" s="12">
        <f>T228*'DATA - Awards Matrices'!$F$15</f>
        <v>0</v>
      </c>
      <c r="U233" s="12">
        <f>U228*'DATA - Awards Matrices'!$G$15</f>
        <v>0</v>
      </c>
      <c r="V233" s="12">
        <f>V228*'DATA - Awards Matrices'!$H$15</f>
        <v>0</v>
      </c>
      <c r="W233" s="12">
        <f>W228*'DATA - Awards Matrices'!$I$15</f>
        <v>0</v>
      </c>
      <c r="X233" s="12">
        <f>X228*'DATA - Awards Matrices'!$J$15</f>
        <v>0</v>
      </c>
      <c r="Y233" s="365">
        <f>Y228*'DATA - Awards Matrices'!$K$15</f>
        <v>0</v>
      </c>
      <c r="Z233" s="12"/>
      <c r="AA233" s="12"/>
      <c r="AB233" s="364">
        <f>AB228*'DATA - Awards Matrices'!$B$15</f>
        <v>200</v>
      </c>
      <c r="AC233" s="12">
        <f>AC228*'DATA - Awards Matrices'!$C$15</f>
        <v>10000</v>
      </c>
      <c r="AD233" s="12">
        <f>AD228*'DATA - Awards Matrices'!$D$15</f>
        <v>0</v>
      </c>
      <c r="AE233" s="12">
        <f>AE228*'DATA - Awards Matrices'!$E$15</f>
        <v>72750</v>
      </c>
      <c r="AF233" s="12">
        <f>AF228*'DATA - Awards Matrices'!$F$15</f>
        <v>0</v>
      </c>
      <c r="AG233" s="12">
        <f>AG228*'DATA - Awards Matrices'!$G$15</f>
        <v>0</v>
      </c>
      <c r="AH233" s="12">
        <f>AH228*'DATA - Awards Matrices'!$H$15</f>
        <v>0</v>
      </c>
      <c r="AI233" s="12">
        <f>AI228*'DATA - Awards Matrices'!$I$15</f>
        <v>0</v>
      </c>
      <c r="AJ233" s="12">
        <f>AJ228*'DATA - Awards Matrices'!$J$15</f>
        <v>0</v>
      </c>
      <c r="AK233" s="365">
        <f>AK228*'DATA - Awards Matrices'!$K$15</f>
        <v>0</v>
      </c>
      <c r="AL233" s="12"/>
      <c r="AM233" s="12"/>
      <c r="AN233" s="364">
        <f>AN228*'DATA - Awards Matrices'!$B$15</f>
        <v>0</v>
      </c>
      <c r="AO233" s="12">
        <f>AO228*'DATA - Awards Matrices'!$C$15</f>
        <v>10200</v>
      </c>
      <c r="AP233" s="12">
        <f>AP228*'DATA - Awards Matrices'!$D$15</f>
        <v>0</v>
      </c>
      <c r="AQ233" s="12">
        <f>AQ228*'DATA - Awards Matrices'!$E$15</f>
        <v>76500</v>
      </c>
      <c r="AR233" s="12">
        <f>AR228*'DATA - Awards Matrices'!$F$15</f>
        <v>0</v>
      </c>
      <c r="AS233" s="12">
        <f>AS228*'DATA - Awards Matrices'!$G$15</f>
        <v>0</v>
      </c>
      <c r="AT233" s="12">
        <f>AT228*'DATA - Awards Matrices'!$H$15</f>
        <v>0</v>
      </c>
      <c r="AU233" s="12">
        <f>AU228*'DATA - Awards Matrices'!$I$15</f>
        <v>0</v>
      </c>
      <c r="AV233" s="12">
        <f>AV228*'DATA - Awards Matrices'!$J$15</f>
        <v>0</v>
      </c>
      <c r="AW233" s="365">
        <f>AW228*'DATA - Awards Matrices'!$K$15</f>
        <v>0</v>
      </c>
      <c r="AX233" s="536"/>
      <c r="AY233" s="509"/>
      <c r="AZ233" s="509"/>
      <c r="BD233" s="510"/>
      <c r="BE233" s="510"/>
      <c r="BF233" s="510"/>
      <c r="BG233" s="510"/>
      <c r="BH233" s="510"/>
      <c r="BI233" s="510"/>
      <c r="BJ233" s="510"/>
      <c r="BK233" s="510"/>
      <c r="BL233" s="510"/>
      <c r="BM233" s="510"/>
      <c r="BN233" s="510"/>
      <c r="BO233" s="510"/>
      <c r="BP233" s="510"/>
      <c r="BQ233" s="510"/>
      <c r="BR233" s="510"/>
      <c r="BS233" s="510"/>
      <c r="BT233" s="510"/>
      <c r="BU233" s="510"/>
      <c r="BV233" s="510"/>
      <c r="BW233" s="510"/>
      <c r="BX233" s="510"/>
      <c r="BY233" s="510"/>
      <c r="BZ233" s="510"/>
    </row>
    <row r="234" spans="1:78" x14ac:dyDescent="0.25">
      <c r="A234" s="1059"/>
      <c r="B234" s="484" t="s">
        <v>80</v>
      </c>
      <c r="C234" s="499" t="s">
        <v>94</v>
      </c>
      <c r="D234" s="364">
        <f>D229*'DATA - Awards Matrices'!$B$16</f>
        <v>3000</v>
      </c>
      <c r="E234" s="12">
        <f>E229*'DATA - Awards Matrices'!$C$16</f>
        <v>11800</v>
      </c>
      <c r="F234" s="12">
        <f>F229*'DATA - Awards Matrices'!$D$16</f>
        <v>1200</v>
      </c>
      <c r="G234" s="12">
        <f>G229*'DATA - Awards Matrices'!$E$16</f>
        <v>48000</v>
      </c>
      <c r="H234" s="12">
        <f>H229*'DATA - Awards Matrices'!$F$16</f>
        <v>0</v>
      </c>
      <c r="I234" s="12">
        <f>I229*'DATA - Awards Matrices'!$G$16</f>
        <v>0</v>
      </c>
      <c r="J234" s="12">
        <f>J229*'DATA - Awards Matrices'!$H$16</f>
        <v>0</v>
      </c>
      <c r="K234" s="12">
        <f>K229*'DATA - Awards Matrices'!$I$16</f>
        <v>0</v>
      </c>
      <c r="L234" s="12">
        <f>L229*'DATA - Awards Matrices'!$J$16</f>
        <v>0</v>
      </c>
      <c r="M234" s="365">
        <f>M229*'DATA - Awards Matrices'!$K$16</f>
        <v>0</v>
      </c>
      <c r="N234" s="12"/>
      <c r="O234" s="12"/>
      <c r="P234" s="364">
        <f>P229*'DATA - Awards Matrices'!$B$16</f>
        <v>3000</v>
      </c>
      <c r="Q234" s="12">
        <f>Q229*'DATA - Awards Matrices'!$C$16</f>
        <v>12800</v>
      </c>
      <c r="R234" s="12">
        <f>R229*'DATA - Awards Matrices'!$D$16</f>
        <v>1400</v>
      </c>
      <c r="S234" s="12">
        <f>S229*'DATA - Awards Matrices'!$E$16</f>
        <v>42000</v>
      </c>
      <c r="T234" s="12">
        <f>T229*'DATA - Awards Matrices'!$F$16</f>
        <v>0</v>
      </c>
      <c r="U234" s="12">
        <f>U229*'DATA - Awards Matrices'!$G$16</f>
        <v>0</v>
      </c>
      <c r="V234" s="12">
        <f>V229*'DATA - Awards Matrices'!$H$16</f>
        <v>0</v>
      </c>
      <c r="W234" s="12">
        <f>W229*'DATA - Awards Matrices'!$I$16</f>
        <v>0</v>
      </c>
      <c r="X234" s="12">
        <f>X229*'DATA - Awards Matrices'!$J$16</f>
        <v>0</v>
      </c>
      <c r="Y234" s="365">
        <f>Y229*'DATA - Awards Matrices'!$K$16</f>
        <v>0</v>
      </c>
      <c r="Z234" s="12"/>
      <c r="AA234" s="12"/>
      <c r="AB234" s="364">
        <f>AB229*'DATA - Awards Matrices'!$B$16</f>
        <v>3300</v>
      </c>
      <c r="AC234" s="12">
        <f>AC229*'DATA - Awards Matrices'!$C$16</f>
        <v>11400</v>
      </c>
      <c r="AD234" s="12">
        <f>AD229*'DATA - Awards Matrices'!$D$16</f>
        <v>1800</v>
      </c>
      <c r="AE234" s="12">
        <f>AE229*'DATA - Awards Matrices'!$E$16</f>
        <v>49000</v>
      </c>
      <c r="AF234" s="12">
        <f>AF229*'DATA - Awards Matrices'!$F$16</f>
        <v>0</v>
      </c>
      <c r="AG234" s="12">
        <f>AG229*'DATA - Awards Matrices'!$G$16</f>
        <v>0</v>
      </c>
      <c r="AH234" s="12">
        <f>AH229*'DATA - Awards Matrices'!$H$16</f>
        <v>0</v>
      </c>
      <c r="AI234" s="12">
        <f>AI229*'DATA - Awards Matrices'!$I$16</f>
        <v>0</v>
      </c>
      <c r="AJ234" s="12">
        <f>AJ229*'DATA - Awards Matrices'!$J$16</f>
        <v>0</v>
      </c>
      <c r="AK234" s="365">
        <f>AK229*'DATA - Awards Matrices'!$K$16</f>
        <v>0</v>
      </c>
      <c r="AL234" s="12"/>
      <c r="AM234" s="12"/>
      <c r="AN234" s="364">
        <f>AN229*'DATA - Awards Matrices'!$B$16</f>
        <v>6100</v>
      </c>
      <c r="AO234" s="12">
        <f>AO229*'DATA - Awards Matrices'!$C$16</f>
        <v>15000</v>
      </c>
      <c r="AP234" s="12">
        <f>AP229*'DATA - Awards Matrices'!$D$16</f>
        <v>1200</v>
      </c>
      <c r="AQ234" s="12">
        <f>AQ229*'DATA - Awards Matrices'!$E$16</f>
        <v>58250</v>
      </c>
      <c r="AR234" s="12">
        <f>AR229*'DATA - Awards Matrices'!$F$16</f>
        <v>0</v>
      </c>
      <c r="AS234" s="12">
        <f>AS229*'DATA - Awards Matrices'!$G$16</f>
        <v>0</v>
      </c>
      <c r="AT234" s="12">
        <f>AT229*'DATA - Awards Matrices'!$H$16</f>
        <v>0</v>
      </c>
      <c r="AU234" s="12">
        <f>AU229*'DATA - Awards Matrices'!$I$16</f>
        <v>0</v>
      </c>
      <c r="AV234" s="12">
        <f>AV229*'DATA - Awards Matrices'!$J$16</f>
        <v>0</v>
      </c>
      <c r="AW234" s="365">
        <f>AW229*'DATA - Awards Matrices'!$K$16</f>
        <v>0</v>
      </c>
      <c r="AX234" s="536"/>
      <c r="BD234" s="510"/>
      <c r="BE234" s="510"/>
      <c r="BF234" s="510"/>
      <c r="BG234" s="510"/>
      <c r="BH234" s="510"/>
      <c r="BI234" s="510"/>
      <c r="BJ234" s="510"/>
      <c r="BK234" s="510"/>
      <c r="BL234" s="510"/>
      <c r="BM234" s="510"/>
      <c r="BN234" s="510"/>
      <c r="BO234" s="510"/>
      <c r="BP234" s="510"/>
      <c r="BQ234" s="510"/>
      <c r="BR234" s="510"/>
      <c r="BS234" s="510"/>
      <c r="BT234" s="510"/>
      <c r="BU234" s="510"/>
      <c r="BV234" s="510"/>
      <c r="BW234" s="510"/>
      <c r="BX234" s="510"/>
      <c r="BY234" s="510"/>
      <c r="BZ234" s="510"/>
    </row>
    <row r="235" spans="1:78" ht="15.75" thickBot="1" x14ac:dyDescent="0.3">
      <c r="A235" s="1060"/>
      <c r="B235" s="487" t="s">
        <v>80</v>
      </c>
      <c r="C235" s="500" t="s">
        <v>93</v>
      </c>
      <c r="D235" s="364">
        <f>D230*'DATA - Awards Matrices'!$B$17</f>
        <v>0</v>
      </c>
      <c r="E235" s="12">
        <f>E230*'DATA - Awards Matrices'!$C$17</f>
        <v>5800</v>
      </c>
      <c r="F235" s="12">
        <f>F230*'DATA - Awards Matrices'!$D$17</f>
        <v>0</v>
      </c>
      <c r="G235" s="12">
        <f>G230*'DATA - Awards Matrices'!$E$17</f>
        <v>37500</v>
      </c>
      <c r="H235" s="12">
        <f>H230*'DATA - Awards Matrices'!$F$17</f>
        <v>0</v>
      </c>
      <c r="I235" s="12">
        <f>I230*'DATA - Awards Matrices'!$G$17</f>
        <v>0</v>
      </c>
      <c r="J235" s="12">
        <f>J230*'DATA - Awards Matrices'!$H$17</f>
        <v>0</v>
      </c>
      <c r="K235" s="12">
        <f>K230*'DATA - Awards Matrices'!$I$17</f>
        <v>0</v>
      </c>
      <c r="L235" s="12">
        <f>L230*'DATA - Awards Matrices'!$J$17</f>
        <v>0</v>
      </c>
      <c r="M235" s="365">
        <f>M230*'DATA - Awards Matrices'!$K$17</f>
        <v>0</v>
      </c>
      <c r="N235" s="12" t="s">
        <v>322</v>
      </c>
      <c r="O235" s="12"/>
      <c r="P235" s="364">
        <f>P230*'DATA - Awards Matrices'!$B$17</f>
        <v>4300</v>
      </c>
      <c r="Q235" s="12">
        <f>Q230*'DATA - Awards Matrices'!$C$17</f>
        <v>1200</v>
      </c>
      <c r="R235" s="12">
        <f>R230*'DATA - Awards Matrices'!$D$17</f>
        <v>0</v>
      </c>
      <c r="S235" s="12">
        <f>S230*'DATA - Awards Matrices'!$E$17</f>
        <v>40750</v>
      </c>
      <c r="T235" s="12">
        <f>T230*'DATA - Awards Matrices'!$F$17</f>
        <v>0</v>
      </c>
      <c r="U235" s="12">
        <f>U230*'DATA - Awards Matrices'!$G$17</f>
        <v>0</v>
      </c>
      <c r="V235" s="12">
        <f>V230*'DATA - Awards Matrices'!$H$17</f>
        <v>0</v>
      </c>
      <c r="W235" s="12">
        <f>W230*'DATA - Awards Matrices'!$I$17</f>
        <v>0</v>
      </c>
      <c r="X235" s="12">
        <f>X230*'DATA - Awards Matrices'!$J$17</f>
        <v>0</v>
      </c>
      <c r="Y235" s="365">
        <f>Y230*'DATA - Awards Matrices'!$K$17</f>
        <v>0</v>
      </c>
      <c r="Z235" s="12" t="s">
        <v>322</v>
      </c>
      <c r="AA235" s="12"/>
      <c r="AB235" s="364">
        <f>AB230*'DATA - Awards Matrices'!$B$17</f>
        <v>6300</v>
      </c>
      <c r="AC235" s="12">
        <f>AC230*'DATA - Awards Matrices'!$C$17</f>
        <v>9000</v>
      </c>
      <c r="AD235" s="12">
        <f>AD230*'DATA - Awards Matrices'!$D$17</f>
        <v>0</v>
      </c>
      <c r="AE235" s="12">
        <f>AE230*'DATA - Awards Matrices'!$E$17</f>
        <v>35000</v>
      </c>
      <c r="AF235" s="12">
        <f>AF230*'DATA - Awards Matrices'!$F$17</f>
        <v>0</v>
      </c>
      <c r="AG235" s="12">
        <f>AG230*'DATA - Awards Matrices'!$G$17</f>
        <v>0</v>
      </c>
      <c r="AH235" s="12">
        <f>AH230*'DATA - Awards Matrices'!$H$17</f>
        <v>0</v>
      </c>
      <c r="AI235" s="12">
        <f>AI230*'DATA - Awards Matrices'!$I$17</f>
        <v>0</v>
      </c>
      <c r="AJ235" s="12">
        <f>AJ230*'DATA - Awards Matrices'!$J$17</f>
        <v>0</v>
      </c>
      <c r="AK235" s="365">
        <f>AK230*'DATA - Awards Matrices'!$K$17</f>
        <v>0</v>
      </c>
      <c r="AL235" s="12" t="s">
        <v>322</v>
      </c>
      <c r="AM235" s="12"/>
      <c r="AN235" s="364">
        <f>AN230*'DATA - Awards Matrices'!$B$17</f>
        <v>5300</v>
      </c>
      <c r="AO235" s="12">
        <f>AO230*'DATA - Awards Matrices'!$C$17</f>
        <v>68600</v>
      </c>
      <c r="AP235" s="12">
        <f>AP230*'DATA - Awards Matrices'!$D$17</f>
        <v>0</v>
      </c>
      <c r="AQ235" s="12">
        <f>AQ230*'DATA - Awards Matrices'!$E$17</f>
        <v>38000</v>
      </c>
      <c r="AR235" s="12">
        <f>AR230*'DATA - Awards Matrices'!$F$17</f>
        <v>0</v>
      </c>
      <c r="AS235" s="12">
        <f>AS230*'DATA - Awards Matrices'!$G$17</f>
        <v>0</v>
      </c>
      <c r="AT235" s="12">
        <f>AT230*'DATA - Awards Matrices'!$H$17</f>
        <v>0</v>
      </c>
      <c r="AU235" s="12">
        <f>AU230*'DATA - Awards Matrices'!$I$17</f>
        <v>0</v>
      </c>
      <c r="AV235" s="12">
        <f>AV230*'DATA - Awards Matrices'!$J$17</f>
        <v>0</v>
      </c>
      <c r="AW235" s="365">
        <f>AW230*'DATA - Awards Matrices'!$K$17</f>
        <v>0</v>
      </c>
      <c r="AX235" s="536" t="s">
        <v>322</v>
      </c>
      <c r="BD235" s="510"/>
      <c r="BE235" s="510"/>
      <c r="BF235" s="510"/>
      <c r="BG235" s="510"/>
      <c r="BH235" s="510"/>
      <c r="BI235" s="510"/>
      <c r="BJ235" s="510"/>
      <c r="BK235" s="510"/>
      <c r="BL235" s="510"/>
      <c r="BM235" s="510"/>
      <c r="BN235" s="510"/>
      <c r="BO235" s="510"/>
      <c r="BP235" s="510"/>
      <c r="BQ235" s="510"/>
      <c r="BR235" s="510"/>
      <c r="BS235" s="510"/>
      <c r="BT235" s="510"/>
      <c r="BU235" s="510"/>
      <c r="BV235" s="510"/>
      <c r="BW235" s="510"/>
      <c r="BX235" s="510"/>
      <c r="BY235" s="510"/>
      <c r="BZ235" s="510"/>
    </row>
    <row r="236" spans="1:78" ht="30.75" thickBot="1" x14ac:dyDescent="0.3">
      <c r="A236" s="540" t="s">
        <v>304</v>
      </c>
      <c r="B236" s="487" t="str">
        <f>B230</f>
        <v>SJC</v>
      </c>
      <c r="C236" s="488"/>
      <c r="D236" s="368">
        <f t="shared" ref="D236:M236" si="180">SUM(D233:D235)</f>
        <v>3000</v>
      </c>
      <c r="E236" s="369">
        <f t="shared" si="180"/>
        <v>24400</v>
      </c>
      <c r="F236" s="369">
        <f t="shared" si="180"/>
        <v>1200</v>
      </c>
      <c r="G236" s="369">
        <f t="shared" si="180"/>
        <v>155000</v>
      </c>
      <c r="H236" s="369">
        <f t="shared" si="180"/>
        <v>0</v>
      </c>
      <c r="I236" s="369">
        <f t="shared" si="180"/>
        <v>0</v>
      </c>
      <c r="J236" s="369">
        <f t="shared" si="180"/>
        <v>0</v>
      </c>
      <c r="K236" s="369">
        <f t="shared" si="180"/>
        <v>0</v>
      </c>
      <c r="L236" s="369">
        <f t="shared" si="180"/>
        <v>0</v>
      </c>
      <c r="M236" s="370">
        <f t="shared" si="180"/>
        <v>0</v>
      </c>
      <c r="N236" s="489">
        <f>SUM(D236:M236)/'DATA - Awards Matrices'!$L$17</f>
        <v>44.102457342802921</v>
      </c>
      <c r="O236" s="489"/>
      <c r="P236" s="368">
        <f t="shared" ref="P236:Y236" si="181">SUM(P233:P235)</f>
        <v>7400</v>
      </c>
      <c r="Q236" s="369">
        <f t="shared" si="181"/>
        <v>20200</v>
      </c>
      <c r="R236" s="369">
        <f t="shared" si="181"/>
        <v>1400</v>
      </c>
      <c r="S236" s="369">
        <f t="shared" si="181"/>
        <v>147000</v>
      </c>
      <c r="T236" s="369">
        <f t="shared" si="181"/>
        <v>0</v>
      </c>
      <c r="U236" s="369">
        <f t="shared" si="181"/>
        <v>0</v>
      </c>
      <c r="V236" s="369">
        <f t="shared" si="181"/>
        <v>0</v>
      </c>
      <c r="W236" s="369">
        <f t="shared" si="181"/>
        <v>0</v>
      </c>
      <c r="X236" s="369">
        <f t="shared" si="181"/>
        <v>0</v>
      </c>
      <c r="Y236" s="370">
        <f t="shared" si="181"/>
        <v>0</v>
      </c>
      <c r="Z236" s="489">
        <f>SUM(P236:Y236)/'DATA - Awards Matrices'!$L$17</f>
        <v>42.276865426652037</v>
      </c>
      <c r="AA236" s="489"/>
      <c r="AB236" s="368">
        <f t="shared" ref="AB236:AK236" si="182">SUM(AB233:AB235)</f>
        <v>9800</v>
      </c>
      <c r="AC236" s="369">
        <f t="shared" si="182"/>
        <v>30400</v>
      </c>
      <c r="AD236" s="369">
        <f t="shared" si="182"/>
        <v>1800</v>
      </c>
      <c r="AE236" s="369">
        <f t="shared" si="182"/>
        <v>156750</v>
      </c>
      <c r="AF236" s="369">
        <f t="shared" si="182"/>
        <v>0</v>
      </c>
      <c r="AG236" s="369">
        <f t="shared" si="182"/>
        <v>0</v>
      </c>
      <c r="AH236" s="369">
        <f t="shared" si="182"/>
        <v>0</v>
      </c>
      <c r="AI236" s="369">
        <f t="shared" si="182"/>
        <v>0</v>
      </c>
      <c r="AJ236" s="369">
        <f t="shared" si="182"/>
        <v>0</v>
      </c>
      <c r="AK236" s="370">
        <f t="shared" si="182"/>
        <v>0</v>
      </c>
      <c r="AL236" s="489">
        <f>SUM(AB236:AK236)/'DATA - Awards Matrices'!$L$17</f>
        <v>47.741630701972113</v>
      </c>
      <c r="AM236" s="489"/>
      <c r="AN236" s="368">
        <f t="shared" ref="AN236:AW236" si="183">SUM(AN233:AN235)</f>
        <v>11400</v>
      </c>
      <c r="AO236" s="369">
        <f t="shared" si="183"/>
        <v>93800</v>
      </c>
      <c r="AP236" s="369">
        <f t="shared" si="183"/>
        <v>1200</v>
      </c>
      <c r="AQ236" s="369">
        <f t="shared" si="183"/>
        <v>172750</v>
      </c>
      <c r="AR236" s="369">
        <f t="shared" si="183"/>
        <v>0</v>
      </c>
      <c r="AS236" s="369">
        <f t="shared" si="183"/>
        <v>0</v>
      </c>
      <c r="AT236" s="369">
        <f t="shared" si="183"/>
        <v>0</v>
      </c>
      <c r="AU236" s="369">
        <f t="shared" si="183"/>
        <v>0</v>
      </c>
      <c r="AV236" s="369">
        <f t="shared" si="183"/>
        <v>0</v>
      </c>
      <c r="AW236" s="370">
        <f t="shared" si="183"/>
        <v>0</v>
      </c>
      <c r="AX236" s="537">
        <f>SUM(AN236:AW236)/'DATA - Awards Matrices'!$L$17</f>
        <v>67.054471499147255</v>
      </c>
      <c r="BD236" s="510"/>
      <c r="BE236" s="510"/>
      <c r="BF236" s="510"/>
      <c r="BG236" s="510"/>
      <c r="BH236" s="510"/>
      <c r="BI236" s="510"/>
      <c r="BJ236" s="510"/>
      <c r="BK236" s="510"/>
      <c r="BL236" s="510"/>
      <c r="BM236" s="510"/>
      <c r="BN236" s="510"/>
      <c r="BO236" s="510"/>
      <c r="BP236" s="510"/>
      <c r="BQ236" s="510"/>
      <c r="BR236" s="510"/>
      <c r="BS236" s="510"/>
      <c r="BT236" s="510"/>
      <c r="BU236" s="510"/>
      <c r="BV236" s="510"/>
      <c r="BW236" s="510"/>
      <c r="BX236" s="510"/>
      <c r="BY236" s="510"/>
      <c r="BZ236" s="510"/>
    </row>
    <row r="237" spans="1:78" ht="43.5" customHeight="1" thickBot="1" x14ac:dyDescent="0.3">
      <c r="A237" s="502"/>
      <c r="B237" s="503"/>
      <c r="C237" s="504"/>
      <c r="D237" s="505"/>
      <c r="E237" s="506"/>
      <c r="F237" s="506"/>
      <c r="G237" s="506"/>
      <c r="H237" s="506"/>
      <c r="I237" s="506"/>
      <c r="J237" s="506"/>
      <c r="K237" s="506"/>
      <c r="L237" s="506"/>
      <c r="M237" s="507"/>
      <c r="N237" s="508"/>
      <c r="O237" s="508"/>
      <c r="P237" s="505"/>
      <c r="Q237" s="506"/>
      <c r="R237" s="506"/>
      <c r="S237" s="506"/>
      <c r="T237" s="506"/>
      <c r="U237" s="506"/>
      <c r="V237" s="506"/>
      <c r="W237" s="506"/>
      <c r="X237" s="506"/>
      <c r="Y237" s="507"/>
      <c r="Z237" s="508"/>
      <c r="AA237" s="508"/>
      <c r="AB237" s="505"/>
      <c r="AC237" s="506"/>
      <c r="AD237" s="506"/>
      <c r="AE237" s="506"/>
      <c r="AF237" s="506"/>
      <c r="AG237" s="506"/>
      <c r="AH237" s="506"/>
      <c r="AI237" s="506"/>
      <c r="AJ237" s="506"/>
      <c r="AK237" s="507"/>
      <c r="AL237" s="508"/>
      <c r="AM237" s="508"/>
      <c r="AN237" s="505"/>
      <c r="AO237" s="506"/>
      <c r="AP237" s="506"/>
      <c r="AQ237" s="506"/>
      <c r="AR237" s="506"/>
      <c r="AS237" s="506"/>
      <c r="AT237" s="506"/>
      <c r="AU237" s="506"/>
      <c r="AV237" s="506"/>
      <c r="AW237" s="507"/>
      <c r="AX237" s="538"/>
      <c r="BD237" s="510"/>
      <c r="BE237" s="510"/>
      <c r="BF237" s="510"/>
      <c r="BG237" s="510"/>
      <c r="BH237" s="510"/>
      <c r="BI237" s="510"/>
      <c r="BJ237" s="510"/>
      <c r="BK237" s="510"/>
      <c r="BL237" s="510"/>
      <c r="BM237" s="510"/>
      <c r="BN237" s="510"/>
      <c r="BO237" s="510"/>
      <c r="BP237" s="510"/>
      <c r="BQ237" s="510"/>
      <c r="BR237" s="510"/>
      <c r="BS237" s="510"/>
      <c r="BT237" s="510"/>
      <c r="BU237" s="510"/>
      <c r="BV237" s="510"/>
      <c r="BW237" s="510"/>
      <c r="BX237" s="510"/>
      <c r="BY237" s="510"/>
      <c r="BZ237" s="510"/>
    </row>
    <row r="238" spans="1:78" ht="15" customHeight="1" x14ac:dyDescent="0.25">
      <c r="A238" s="1058" t="s">
        <v>302</v>
      </c>
      <c r="B238" s="304" t="str">
        <f>'RAW DATA-Awards'!B76</f>
        <v>SFCC</v>
      </c>
      <c r="C238" s="498" t="str">
        <f>'RAW DATA-Awards'!C76</f>
        <v>1</v>
      </c>
      <c r="D238" s="481">
        <f>'RAW DATA-Awards'!D76</f>
        <v>0</v>
      </c>
      <c r="E238" s="482">
        <f>'RAW DATA-Awards'!E76</f>
        <v>156</v>
      </c>
      <c r="F238" s="482">
        <f>'RAW DATA-Awards'!F76</f>
        <v>0</v>
      </c>
      <c r="G238" s="482">
        <f>'RAW DATA-Awards'!G76</f>
        <v>250</v>
      </c>
      <c r="H238" s="482">
        <f>'RAW DATA-Awards'!H76</f>
        <v>0</v>
      </c>
      <c r="I238" s="482">
        <f>'RAW DATA-Awards'!I76</f>
        <v>0</v>
      </c>
      <c r="J238" s="482">
        <f>'RAW DATA-Awards'!J76</f>
        <v>0</v>
      </c>
      <c r="K238" s="482">
        <f>'RAW DATA-Awards'!K76</f>
        <v>0</v>
      </c>
      <c r="L238" s="482">
        <f>'RAW DATA-Awards'!L76</f>
        <v>0</v>
      </c>
      <c r="M238" s="483">
        <f>'RAW DATA-Awards'!M76</f>
        <v>0</v>
      </c>
      <c r="N238" s="482"/>
      <c r="O238" s="482"/>
      <c r="P238" s="481">
        <f>'RAW DATA-Awards'!N76</f>
        <v>0</v>
      </c>
      <c r="Q238" s="482">
        <f>'RAW DATA-Awards'!O76</f>
        <v>147</v>
      </c>
      <c r="R238" s="482">
        <f>'RAW DATA-Awards'!P76</f>
        <v>0</v>
      </c>
      <c r="S238" s="482">
        <f>'RAW DATA-Awards'!Q76</f>
        <v>269</v>
      </c>
      <c r="T238" s="482">
        <f>'RAW DATA-Awards'!R76</f>
        <v>0</v>
      </c>
      <c r="U238" s="482">
        <f>'RAW DATA-Awards'!S76</f>
        <v>0</v>
      </c>
      <c r="V238" s="482">
        <f>'RAW DATA-Awards'!T76</f>
        <v>0</v>
      </c>
      <c r="W238" s="482">
        <f>'RAW DATA-Awards'!U76</f>
        <v>0</v>
      </c>
      <c r="X238" s="482">
        <f>'RAW DATA-Awards'!V76</f>
        <v>0</v>
      </c>
      <c r="Y238" s="483">
        <f>'RAW DATA-Awards'!W76</f>
        <v>0</v>
      </c>
      <c r="Z238" s="482"/>
      <c r="AA238" s="482"/>
      <c r="AB238" s="481">
        <f>'RAW DATA-Awards'!X76</f>
        <v>0</v>
      </c>
      <c r="AC238" s="482">
        <f>'RAW DATA-Awards'!Y76</f>
        <v>175</v>
      </c>
      <c r="AD238" s="482">
        <f>'RAW DATA-Awards'!Z76</f>
        <v>0</v>
      </c>
      <c r="AE238" s="482">
        <f>'RAW DATA-Awards'!AA76</f>
        <v>267</v>
      </c>
      <c r="AF238" s="482">
        <f>'RAW DATA-Awards'!AB76</f>
        <v>0</v>
      </c>
      <c r="AG238" s="482">
        <f>'RAW DATA-Awards'!AC76</f>
        <v>0</v>
      </c>
      <c r="AH238" s="482">
        <f>'RAW DATA-Awards'!AD76</f>
        <v>0</v>
      </c>
      <c r="AI238" s="482">
        <f>'RAW DATA-Awards'!AE76</f>
        <v>0</v>
      </c>
      <c r="AJ238" s="482">
        <f>'RAW DATA-Awards'!AF76</f>
        <v>0</v>
      </c>
      <c r="AK238" s="483">
        <f>'RAW DATA-Awards'!AG76</f>
        <v>0</v>
      </c>
      <c r="AL238" s="482"/>
      <c r="AM238" s="482"/>
      <c r="AN238" s="481">
        <f>'RAW DATA-Awards'!AH76</f>
        <v>0</v>
      </c>
      <c r="AO238" s="482">
        <f>'RAW DATA-Awards'!AI76</f>
        <v>176</v>
      </c>
      <c r="AP238" s="482">
        <f>'RAW DATA-Awards'!AJ76</f>
        <v>0</v>
      </c>
      <c r="AQ238" s="482">
        <f>'RAW DATA-Awards'!AK76</f>
        <v>214</v>
      </c>
      <c r="AR238" s="482">
        <f>'RAW DATA-Awards'!AL76</f>
        <v>0</v>
      </c>
      <c r="AS238" s="482">
        <f>'RAW DATA-Awards'!AM76</f>
        <v>0</v>
      </c>
      <c r="AT238" s="482">
        <f>'RAW DATA-Awards'!AN76</f>
        <v>0</v>
      </c>
      <c r="AU238" s="482">
        <f>'RAW DATA-Awards'!AO76</f>
        <v>0</v>
      </c>
      <c r="AV238" s="482">
        <f>'RAW DATA-Awards'!AP76</f>
        <v>0</v>
      </c>
      <c r="AW238" s="483">
        <f>'RAW DATA-Awards'!AQ76</f>
        <v>0</v>
      </c>
      <c r="AX238" s="535"/>
      <c r="BD238" s="510"/>
      <c r="BE238" s="510"/>
      <c r="BF238" s="510"/>
      <c r="BG238" s="510"/>
      <c r="BH238" s="510"/>
      <c r="BI238" s="510"/>
      <c r="BJ238" s="510"/>
      <c r="BK238" s="510"/>
      <c r="BL238" s="510"/>
      <c r="BM238" s="510"/>
      <c r="BN238" s="510"/>
      <c r="BO238" s="510"/>
      <c r="BP238" s="510"/>
      <c r="BQ238" s="510"/>
      <c r="BR238" s="510"/>
      <c r="BS238" s="510"/>
      <c r="BT238" s="510"/>
      <c r="BU238" s="510"/>
      <c r="BV238" s="510"/>
      <c r="BW238" s="510"/>
      <c r="BX238" s="510"/>
      <c r="BY238" s="510"/>
      <c r="BZ238" s="510"/>
    </row>
    <row r="239" spans="1:78" x14ac:dyDescent="0.25">
      <c r="A239" s="1059"/>
      <c r="B239" s="484" t="str">
        <f>'RAW DATA-Awards'!B77</f>
        <v>SFCC</v>
      </c>
      <c r="C239" s="499" t="str">
        <f>'RAW DATA-Awards'!C77</f>
        <v>2</v>
      </c>
      <c r="D239" s="364">
        <f>'RAW DATA-Awards'!D77</f>
        <v>0</v>
      </c>
      <c r="E239" s="12">
        <f>'RAW DATA-Awards'!E77</f>
        <v>54</v>
      </c>
      <c r="F239" s="12">
        <f>'RAW DATA-Awards'!F77</f>
        <v>0</v>
      </c>
      <c r="G239" s="12">
        <f>'RAW DATA-Awards'!G77</f>
        <v>32</v>
      </c>
      <c r="H239" s="12">
        <f>'RAW DATA-Awards'!H77</f>
        <v>0</v>
      </c>
      <c r="I239" s="12">
        <f>'RAW DATA-Awards'!I77</f>
        <v>0</v>
      </c>
      <c r="J239" s="12">
        <f>'RAW DATA-Awards'!J77</f>
        <v>0</v>
      </c>
      <c r="K239" s="12">
        <f>'RAW DATA-Awards'!K77</f>
        <v>0</v>
      </c>
      <c r="L239" s="12">
        <f>'RAW DATA-Awards'!L77</f>
        <v>0</v>
      </c>
      <c r="M239" s="365">
        <f>'RAW DATA-Awards'!M77</f>
        <v>0</v>
      </c>
      <c r="N239" s="12"/>
      <c r="O239" s="12"/>
      <c r="P239" s="364">
        <f>'RAW DATA-Awards'!N77</f>
        <v>0</v>
      </c>
      <c r="Q239" s="12">
        <f>'RAW DATA-Awards'!O77</f>
        <v>43</v>
      </c>
      <c r="R239" s="12">
        <f>'RAW DATA-Awards'!P77</f>
        <v>0</v>
      </c>
      <c r="S239" s="12">
        <f>'RAW DATA-Awards'!Q77</f>
        <v>34</v>
      </c>
      <c r="T239" s="12">
        <f>'RAW DATA-Awards'!R77</f>
        <v>0</v>
      </c>
      <c r="U239" s="12">
        <f>'RAW DATA-Awards'!S77</f>
        <v>0</v>
      </c>
      <c r="V239" s="12">
        <f>'RAW DATA-Awards'!T77</f>
        <v>0</v>
      </c>
      <c r="W239" s="12">
        <f>'RAW DATA-Awards'!U77</f>
        <v>0</v>
      </c>
      <c r="X239" s="12">
        <f>'RAW DATA-Awards'!V77</f>
        <v>0</v>
      </c>
      <c r="Y239" s="365">
        <f>'RAW DATA-Awards'!W77</f>
        <v>0</v>
      </c>
      <c r="Z239" s="12"/>
      <c r="AA239" s="12"/>
      <c r="AB239" s="364">
        <f>'RAW DATA-Awards'!X77</f>
        <v>0</v>
      </c>
      <c r="AC239" s="12">
        <f>'RAW DATA-Awards'!Y77</f>
        <v>27</v>
      </c>
      <c r="AD239" s="12">
        <f>'RAW DATA-Awards'!Z77</f>
        <v>0</v>
      </c>
      <c r="AE239" s="12">
        <f>'RAW DATA-Awards'!AA77</f>
        <v>45</v>
      </c>
      <c r="AF239" s="12">
        <f>'RAW DATA-Awards'!AB77</f>
        <v>0</v>
      </c>
      <c r="AG239" s="12">
        <f>'RAW DATA-Awards'!AC77</f>
        <v>0</v>
      </c>
      <c r="AH239" s="12">
        <f>'RAW DATA-Awards'!AD77</f>
        <v>0</v>
      </c>
      <c r="AI239" s="12">
        <f>'RAW DATA-Awards'!AE77</f>
        <v>0</v>
      </c>
      <c r="AJ239" s="12">
        <f>'RAW DATA-Awards'!AF77</f>
        <v>0</v>
      </c>
      <c r="AK239" s="365">
        <f>'RAW DATA-Awards'!AG77</f>
        <v>0</v>
      </c>
      <c r="AL239" s="12"/>
      <c r="AM239" s="12"/>
      <c r="AN239" s="364">
        <f>'RAW DATA-Awards'!AH77</f>
        <v>0</v>
      </c>
      <c r="AO239" s="12">
        <f>'RAW DATA-Awards'!AI77</f>
        <v>43</v>
      </c>
      <c r="AP239" s="12">
        <f>'RAW DATA-Awards'!AJ77</f>
        <v>0</v>
      </c>
      <c r="AQ239" s="12">
        <f>'RAW DATA-Awards'!AK77</f>
        <v>57</v>
      </c>
      <c r="AR239" s="12">
        <f>'RAW DATA-Awards'!AL77</f>
        <v>0</v>
      </c>
      <c r="AS239" s="12">
        <f>'RAW DATA-Awards'!AM77</f>
        <v>0</v>
      </c>
      <c r="AT239" s="12">
        <f>'RAW DATA-Awards'!AN77</f>
        <v>0</v>
      </c>
      <c r="AU239" s="12">
        <f>'RAW DATA-Awards'!AO77</f>
        <v>0</v>
      </c>
      <c r="AV239" s="12">
        <f>'RAW DATA-Awards'!AP77</f>
        <v>0</v>
      </c>
      <c r="AW239" s="365">
        <f>'RAW DATA-Awards'!AQ77</f>
        <v>0</v>
      </c>
      <c r="AX239" s="536"/>
      <c r="BD239" s="510"/>
      <c r="BE239" s="510"/>
      <c r="BF239" s="510"/>
      <c r="BG239" s="510"/>
      <c r="BH239" s="510"/>
      <c r="BI239" s="510"/>
      <c r="BJ239" s="510"/>
      <c r="BK239" s="510"/>
      <c r="BL239" s="510"/>
      <c r="BM239" s="510"/>
      <c r="BN239" s="510"/>
      <c r="BO239" s="510"/>
      <c r="BP239" s="510"/>
      <c r="BQ239" s="510"/>
      <c r="BR239" s="510"/>
      <c r="BS239" s="510"/>
      <c r="BT239" s="510"/>
      <c r="BU239" s="510"/>
      <c r="BV239" s="510"/>
      <c r="BW239" s="510"/>
      <c r="BX239" s="510"/>
      <c r="BY239" s="510"/>
      <c r="BZ239" s="510"/>
    </row>
    <row r="240" spans="1:78" ht="15.75" thickBot="1" x14ac:dyDescent="0.3">
      <c r="A240" s="1060"/>
      <c r="B240" s="487" t="str">
        <f>'RAW DATA-Awards'!B78</f>
        <v>SFCC</v>
      </c>
      <c r="C240" s="500" t="str">
        <f>'RAW DATA-Awards'!C78</f>
        <v>3</v>
      </c>
      <c r="D240" s="364">
        <f>'RAW DATA-Awards'!D78</f>
        <v>63</v>
      </c>
      <c r="E240" s="12">
        <f>'RAW DATA-Awards'!E78</f>
        <v>30</v>
      </c>
      <c r="F240" s="12">
        <f>'RAW DATA-Awards'!F78</f>
        <v>0</v>
      </c>
      <c r="G240" s="12">
        <f>'RAW DATA-Awards'!G78</f>
        <v>81</v>
      </c>
      <c r="H240" s="12">
        <f>'RAW DATA-Awards'!H78</f>
        <v>0</v>
      </c>
      <c r="I240" s="12">
        <f>'RAW DATA-Awards'!I78</f>
        <v>0</v>
      </c>
      <c r="J240" s="12">
        <f>'RAW DATA-Awards'!J78</f>
        <v>0</v>
      </c>
      <c r="K240" s="12">
        <f>'RAW DATA-Awards'!K78</f>
        <v>0</v>
      </c>
      <c r="L240" s="12">
        <f>'RAW DATA-Awards'!L78</f>
        <v>0</v>
      </c>
      <c r="M240" s="365">
        <f>'RAW DATA-Awards'!M78</f>
        <v>0</v>
      </c>
      <c r="N240" s="12" t="s">
        <v>321</v>
      </c>
      <c r="O240" s="12"/>
      <c r="P240" s="364">
        <f>'RAW DATA-Awards'!N78</f>
        <v>72</v>
      </c>
      <c r="Q240" s="12">
        <f>'RAW DATA-Awards'!O78</f>
        <v>45</v>
      </c>
      <c r="R240" s="12">
        <f>'RAW DATA-Awards'!P78</f>
        <v>0</v>
      </c>
      <c r="S240" s="12">
        <f>'RAW DATA-Awards'!Q78</f>
        <v>82</v>
      </c>
      <c r="T240" s="12">
        <f>'RAW DATA-Awards'!R78</f>
        <v>0</v>
      </c>
      <c r="U240" s="12">
        <f>'RAW DATA-Awards'!S78</f>
        <v>0</v>
      </c>
      <c r="V240" s="12">
        <f>'RAW DATA-Awards'!T78</f>
        <v>0</v>
      </c>
      <c r="W240" s="12">
        <f>'RAW DATA-Awards'!U78</f>
        <v>0</v>
      </c>
      <c r="X240" s="12">
        <f>'RAW DATA-Awards'!V78</f>
        <v>0</v>
      </c>
      <c r="Y240" s="365">
        <f>'RAW DATA-Awards'!W78</f>
        <v>0</v>
      </c>
      <c r="Z240" s="12" t="s">
        <v>321</v>
      </c>
      <c r="AA240" s="12"/>
      <c r="AB240" s="364">
        <f>'RAW DATA-Awards'!X78</f>
        <v>120</v>
      </c>
      <c r="AC240" s="12">
        <f>'RAW DATA-Awards'!Y78</f>
        <v>58</v>
      </c>
      <c r="AD240" s="12">
        <f>'RAW DATA-Awards'!Z78</f>
        <v>0</v>
      </c>
      <c r="AE240" s="12">
        <f>'RAW DATA-Awards'!AA78</f>
        <v>106</v>
      </c>
      <c r="AF240" s="12">
        <f>'RAW DATA-Awards'!AB78</f>
        <v>0</v>
      </c>
      <c r="AG240" s="12">
        <f>'RAW DATA-Awards'!AC78</f>
        <v>0</v>
      </c>
      <c r="AH240" s="12">
        <f>'RAW DATA-Awards'!AD78</f>
        <v>0</v>
      </c>
      <c r="AI240" s="12">
        <f>'RAW DATA-Awards'!AE78</f>
        <v>0</v>
      </c>
      <c r="AJ240" s="12">
        <f>'RAW DATA-Awards'!AF78</f>
        <v>0</v>
      </c>
      <c r="AK240" s="365">
        <f>'RAW DATA-Awards'!AG78</f>
        <v>0</v>
      </c>
      <c r="AL240" s="12" t="s">
        <v>321</v>
      </c>
      <c r="AM240" s="12"/>
      <c r="AN240" s="364">
        <f>'RAW DATA-Awards'!AH78</f>
        <v>127</v>
      </c>
      <c r="AO240" s="12">
        <f>'RAW DATA-Awards'!AI78</f>
        <v>64</v>
      </c>
      <c r="AP240" s="12">
        <f>'RAW DATA-Awards'!AJ78</f>
        <v>0</v>
      </c>
      <c r="AQ240" s="12">
        <f>'RAW DATA-Awards'!AK78</f>
        <v>60</v>
      </c>
      <c r="AR240" s="12">
        <f>'RAW DATA-Awards'!AL78</f>
        <v>0</v>
      </c>
      <c r="AS240" s="12">
        <f>'RAW DATA-Awards'!AM78</f>
        <v>0</v>
      </c>
      <c r="AT240" s="12">
        <f>'RAW DATA-Awards'!AN78</f>
        <v>0</v>
      </c>
      <c r="AU240" s="12">
        <f>'RAW DATA-Awards'!AO78</f>
        <v>0</v>
      </c>
      <c r="AV240" s="12">
        <f>'RAW DATA-Awards'!AP78</f>
        <v>0</v>
      </c>
      <c r="AW240" s="365">
        <f>'RAW DATA-Awards'!AQ78</f>
        <v>0</v>
      </c>
      <c r="AX240" s="536" t="s">
        <v>321</v>
      </c>
      <c r="BD240" s="510"/>
      <c r="BE240" s="510"/>
      <c r="BF240" s="510"/>
      <c r="BG240" s="510"/>
      <c r="BH240" s="510"/>
      <c r="BI240" s="510"/>
      <c r="BJ240" s="510"/>
      <c r="BK240" s="510"/>
      <c r="BL240" s="510"/>
      <c r="BM240" s="510"/>
      <c r="BN240" s="510"/>
      <c r="BO240" s="510"/>
      <c r="BP240" s="510"/>
      <c r="BQ240" s="510"/>
      <c r="BR240" s="510"/>
      <c r="BS240" s="510"/>
      <c r="BT240" s="510"/>
      <c r="BU240" s="510"/>
      <c r="BV240" s="510"/>
      <c r="BW240" s="510"/>
      <c r="BX240" s="510"/>
      <c r="BY240" s="510"/>
      <c r="BZ240" s="510"/>
    </row>
    <row r="241" spans="1:78" x14ac:dyDescent="0.25">
      <c r="A241" s="486"/>
      <c r="B241" s="484"/>
      <c r="C241" s="485"/>
      <c r="D241" s="366">
        <f t="shared" ref="D241:M241" si="184">SUM(D238:D240)</f>
        <v>63</v>
      </c>
      <c r="E241" s="11">
        <f t="shared" si="184"/>
        <v>240</v>
      </c>
      <c r="F241" s="11">
        <f t="shared" si="184"/>
        <v>0</v>
      </c>
      <c r="G241" s="11">
        <f t="shared" si="184"/>
        <v>363</v>
      </c>
      <c r="H241" s="11">
        <f t="shared" si="184"/>
        <v>0</v>
      </c>
      <c r="I241" s="11">
        <f t="shared" si="184"/>
        <v>0</v>
      </c>
      <c r="J241" s="11">
        <f t="shared" si="184"/>
        <v>0</v>
      </c>
      <c r="K241" s="11">
        <f t="shared" si="184"/>
        <v>0</v>
      </c>
      <c r="L241" s="11">
        <f t="shared" si="184"/>
        <v>0</v>
      </c>
      <c r="M241" s="367">
        <f t="shared" si="184"/>
        <v>0</v>
      </c>
      <c r="N241" s="12">
        <f>SUM(D241:M241)</f>
        <v>666</v>
      </c>
      <c r="O241" s="12"/>
      <c r="P241" s="366">
        <f t="shared" ref="P241:Y241" si="185">SUM(P238:P240)</f>
        <v>72</v>
      </c>
      <c r="Q241" s="11">
        <f t="shared" si="185"/>
        <v>235</v>
      </c>
      <c r="R241" s="11">
        <f t="shared" si="185"/>
        <v>0</v>
      </c>
      <c r="S241" s="11">
        <f t="shared" si="185"/>
        <v>385</v>
      </c>
      <c r="T241" s="11">
        <f t="shared" si="185"/>
        <v>0</v>
      </c>
      <c r="U241" s="11">
        <f t="shared" si="185"/>
        <v>0</v>
      </c>
      <c r="V241" s="11">
        <f t="shared" si="185"/>
        <v>0</v>
      </c>
      <c r="W241" s="11">
        <f t="shared" si="185"/>
        <v>0</v>
      </c>
      <c r="X241" s="11">
        <f t="shared" si="185"/>
        <v>0</v>
      </c>
      <c r="Y241" s="367">
        <f t="shared" si="185"/>
        <v>0</v>
      </c>
      <c r="Z241" s="12">
        <f>SUM(P241:Y241)</f>
        <v>692</v>
      </c>
      <c r="AA241" s="12"/>
      <c r="AB241" s="366">
        <f t="shared" ref="AB241:AK241" si="186">SUM(AB238:AB240)</f>
        <v>120</v>
      </c>
      <c r="AC241" s="11">
        <f t="shared" si="186"/>
        <v>260</v>
      </c>
      <c r="AD241" s="11">
        <f t="shared" si="186"/>
        <v>0</v>
      </c>
      <c r="AE241" s="11">
        <f t="shared" si="186"/>
        <v>418</v>
      </c>
      <c r="AF241" s="11">
        <f t="shared" si="186"/>
        <v>0</v>
      </c>
      <c r="AG241" s="11">
        <f t="shared" si="186"/>
        <v>0</v>
      </c>
      <c r="AH241" s="11">
        <f t="shared" si="186"/>
        <v>0</v>
      </c>
      <c r="AI241" s="11">
        <f t="shared" si="186"/>
        <v>0</v>
      </c>
      <c r="AJ241" s="11">
        <f t="shared" si="186"/>
        <v>0</v>
      </c>
      <c r="AK241" s="367">
        <f t="shared" si="186"/>
        <v>0</v>
      </c>
      <c r="AL241" s="12">
        <f>SUM(AB241:AK241)</f>
        <v>798</v>
      </c>
      <c r="AM241" s="12"/>
      <c r="AN241" s="366">
        <f t="shared" ref="AN241:AW241" si="187">SUM(AN238:AN240)</f>
        <v>127</v>
      </c>
      <c r="AO241" s="11">
        <f t="shared" si="187"/>
        <v>283</v>
      </c>
      <c r="AP241" s="11">
        <f t="shared" si="187"/>
        <v>0</v>
      </c>
      <c r="AQ241" s="11">
        <f t="shared" si="187"/>
        <v>331</v>
      </c>
      <c r="AR241" s="11">
        <f t="shared" si="187"/>
        <v>0</v>
      </c>
      <c r="AS241" s="11">
        <f t="shared" si="187"/>
        <v>0</v>
      </c>
      <c r="AT241" s="11">
        <f t="shared" si="187"/>
        <v>0</v>
      </c>
      <c r="AU241" s="11">
        <f t="shared" si="187"/>
        <v>0</v>
      </c>
      <c r="AV241" s="11">
        <f t="shared" si="187"/>
        <v>0</v>
      </c>
      <c r="AW241" s="367">
        <f t="shared" si="187"/>
        <v>0</v>
      </c>
      <c r="AX241" s="536">
        <f>SUM(AN241:AW241)</f>
        <v>741</v>
      </c>
      <c r="BD241" s="510"/>
      <c r="BE241" s="510"/>
      <c r="BF241" s="510"/>
      <c r="BG241" s="510"/>
      <c r="BH241" s="510"/>
      <c r="BI241" s="510"/>
      <c r="BJ241" s="510"/>
      <c r="BK241" s="510"/>
      <c r="BL241" s="510"/>
      <c r="BM241" s="510"/>
      <c r="BN241" s="510"/>
      <c r="BO241" s="510"/>
      <c r="BP241" s="510"/>
      <c r="BQ241" s="510"/>
      <c r="BR241" s="510"/>
      <c r="BS241" s="510"/>
      <c r="BT241" s="510"/>
      <c r="BU241" s="510"/>
      <c r="BV241" s="510"/>
      <c r="BW241" s="510"/>
      <c r="BX241" s="510"/>
      <c r="BY241" s="510"/>
      <c r="BZ241" s="510"/>
    </row>
    <row r="242" spans="1:78" ht="10.5" customHeight="1" thickBot="1" x14ac:dyDescent="0.3">
      <c r="A242" s="486"/>
      <c r="B242" s="484"/>
      <c r="C242" s="485"/>
      <c r="D242" s="364"/>
      <c r="E242" s="12"/>
      <c r="F242" s="12"/>
      <c r="G242" s="12"/>
      <c r="H242" s="12"/>
      <c r="I242" s="12"/>
      <c r="J242" s="12"/>
      <c r="K242" s="12"/>
      <c r="L242" s="12"/>
      <c r="M242" s="365"/>
      <c r="N242" s="12"/>
      <c r="O242" s="12"/>
      <c r="P242" s="364"/>
      <c r="Q242" s="12"/>
      <c r="R242" s="12"/>
      <c r="S242" s="12"/>
      <c r="T242" s="12"/>
      <c r="U242" s="12"/>
      <c r="V242" s="12"/>
      <c r="W242" s="12"/>
      <c r="X242" s="12"/>
      <c r="Y242" s="365"/>
      <c r="Z242" s="12"/>
      <c r="AA242" s="12"/>
      <c r="AB242" s="364"/>
      <c r="AC242" s="12"/>
      <c r="AD242" s="12"/>
      <c r="AE242" s="12"/>
      <c r="AF242" s="12"/>
      <c r="AG242" s="12"/>
      <c r="AH242" s="12"/>
      <c r="AI242" s="12"/>
      <c r="AJ242" s="12"/>
      <c r="AK242" s="365"/>
      <c r="AL242" s="12"/>
      <c r="AM242" s="12"/>
      <c r="AN242" s="364"/>
      <c r="AO242" s="12"/>
      <c r="AP242" s="12"/>
      <c r="AQ242" s="12"/>
      <c r="AR242" s="12"/>
      <c r="AS242" s="12"/>
      <c r="AT242" s="12"/>
      <c r="AU242" s="12"/>
      <c r="AV242" s="12"/>
      <c r="AW242" s="365"/>
      <c r="AX242" s="536"/>
      <c r="BD242" s="510"/>
      <c r="BE242" s="510"/>
      <c r="BF242" s="510"/>
      <c r="BG242" s="510"/>
      <c r="BH242" s="510"/>
      <c r="BI242" s="510"/>
      <c r="BJ242" s="510"/>
      <c r="BK242" s="510"/>
      <c r="BL242" s="510"/>
      <c r="BM242" s="510"/>
      <c r="BN242" s="510"/>
      <c r="BO242" s="510"/>
      <c r="BP242" s="510"/>
      <c r="BQ242" s="510"/>
      <c r="BR242" s="510"/>
      <c r="BS242" s="510"/>
      <c r="BT242" s="510"/>
      <c r="BU242" s="510"/>
      <c r="BV242" s="510"/>
      <c r="BW242" s="510"/>
      <c r="BX242" s="510"/>
      <c r="BY242" s="510"/>
      <c r="BZ242" s="510"/>
    </row>
    <row r="243" spans="1:78" x14ac:dyDescent="0.25">
      <c r="A243" s="1058" t="s">
        <v>303</v>
      </c>
      <c r="B243" s="304" t="s">
        <v>82</v>
      </c>
      <c r="C243" s="498" t="s">
        <v>95</v>
      </c>
      <c r="D243" s="364">
        <f>D238*'DATA - Awards Matrices'!$B$15</f>
        <v>0</v>
      </c>
      <c r="E243" s="12">
        <f>E238*'DATA - Awards Matrices'!$C$15</f>
        <v>31200</v>
      </c>
      <c r="F243" s="12">
        <f>F238*'DATA - Awards Matrices'!$D$15</f>
        <v>0</v>
      </c>
      <c r="G243" s="12">
        <f>G238*'DATA - Awards Matrices'!$E$15</f>
        <v>62500</v>
      </c>
      <c r="H243" s="12">
        <f>H238*'DATA - Awards Matrices'!$F$15</f>
        <v>0</v>
      </c>
      <c r="I243" s="12">
        <f>I238*'DATA - Awards Matrices'!$G$15</f>
        <v>0</v>
      </c>
      <c r="J243" s="12">
        <f>J238*'DATA - Awards Matrices'!$H$15</f>
        <v>0</v>
      </c>
      <c r="K243" s="12">
        <f>K238*'DATA - Awards Matrices'!$I$15</f>
        <v>0</v>
      </c>
      <c r="L243" s="12">
        <f>L238*'DATA - Awards Matrices'!$J$15</f>
        <v>0</v>
      </c>
      <c r="M243" s="365">
        <f>M238*'DATA - Awards Matrices'!$K$15</f>
        <v>0</v>
      </c>
      <c r="N243" s="12"/>
      <c r="O243" s="12"/>
      <c r="P243" s="364">
        <f>P238*'DATA - Awards Matrices'!$B$15</f>
        <v>0</v>
      </c>
      <c r="Q243" s="12">
        <f>Q238*'DATA - Awards Matrices'!$C$15</f>
        <v>29400</v>
      </c>
      <c r="R243" s="12">
        <f>R238*'DATA - Awards Matrices'!$D$15</f>
        <v>0</v>
      </c>
      <c r="S243" s="12">
        <f>S238*'DATA - Awards Matrices'!$E$15</f>
        <v>67250</v>
      </c>
      <c r="T243" s="12">
        <f>T238*'DATA - Awards Matrices'!$F$15</f>
        <v>0</v>
      </c>
      <c r="U243" s="12">
        <f>U238*'DATA - Awards Matrices'!$G$15</f>
        <v>0</v>
      </c>
      <c r="V243" s="12">
        <f>V238*'DATA - Awards Matrices'!$H$15</f>
        <v>0</v>
      </c>
      <c r="W243" s="12">
        <f>W238*'DATA - Awards Matrices'!$I$15</f>
        <v>0</v>
      </c>
      <c r="X243" s="12">
        <f>X238*'DATA - Awards Matrices'!$J$15</f>
        <v>0</v>
      </c>
      <c r="Y243" s="365">
        <f>Y238*'DATA - Awards Matrices'!$K$15</f>
        <v>0</v>
      </c>
      <c r="Z243" s="12"/>
      <c r="AA243" s="12"/>
      <c r="AB243" s="364">
        <f>AB238*'DATA - Awards Matrices'!$B$15</f>
        <v>0</v>
      </c>
      <c r="AC243" s="12">
        <f>AC238*'DATA - Awards Matrices'!$C$15</f>
        <v>35000</v>
      </c>
      <c r="AD243" s="12">
        <f>AD238*'DATA - Awards Matrices'!$D$15</f>
        <v>0</v>
      </c>
      <c r="AE243" s="12">
        <f>AE238*'DATA - Awards Matrices'!$E$15</f>
        <v>66750</v>
      </c>
      <c r="AF243" s="12">
        <f>AF238*'DATA - Awards Matrices'!$F$15</f>
        <v>0</v>
      </c>
      <c r="AG243" s="12">
        <f>AG238*'DATA - Awards Matrices'!$G$15</f>
        <v>0</v>
      </c>
      <c r="AH243" s="12">
        <f>AH238*'DATA - Awards Matrices'!$H$15</f>
        <v>0</v>
      </c>
      <c r="AI243" s="12">
        <f>AI238*'DATA - Awards Matrices'!$I$15</f>
        <v>0</v>
      </c>
      <c r="AJ243" s="12">
        <f>AJ238*'DATA - Awards Matrices'!$J$15</f>
        <v>0</v>
      </c>
      <c r="AK243" s="365">
        <f>AK238*'DATA - Awards Matrices'!$K$15</f>
        <v>0</v>
      </c>
      <c r="AL243" s="12"/>
      <c r="AM243" s="12"/>
      <c r="AN243" s="364">
        <f>AN238*'DATA - Awards Matrices'!$B$15</f>
        <v>0</v>
      </c>
      <c r="AO243" s="12">
        <f>AO238*'DATA - Awards Matrices'!$C$15</f>
        <v>35200</v>
      </c>
      <c r="AP243" s="12">
        <f>AP238*'DATA - Awards Matrices'!$D$15</f>
        <v>0</v>
      </c>
      <c r="AQ243" s="12">
        <f>AQ238*'DATA - Awards Matrices'!$E$15</f>
        <v>53500</v>
      </c>
      <c r="AR243" s="12">
        <f>AR238*'DATA - Awards Matrices'!$F$15</f>
        <v>0</v>
      </c>
      <c r="AS243" s="12">
        <f>AS238*'DATA - Awards Matrices'!$G$15</f>
        <v>0</v>
      </c>
      <c r="AT243" s="12">
        <f>AT238*'DATA - Awards Matrices'!$H$15</f>
        <v>0</v>
      </c>
      <c r="AU243" s="12">
        <f>AU238*'DATA - Awards Matrices'!$I$15</f>
        <v>0</v>
      </c>
      <c r="AV243" s="12">
        <f>AV238*'DATA - Awards Matrices'!$J$15</f>
        <v>0</v>
      </c>
      <c r="AW243" s="365">
        <f>AW238*'DATA - Awards Matrices'!$K$15</f>
        <v>0</v>
      </c>
      <c r="AX243" s="536"/>
      <c r="BD243" s="510"/>
      <c r="BE243" s="510"/>
      <c r="BF243" s="510"/>
      <c r="BG243" s="510"/>
      <c r="BH243" s="510"/>
      <c r="BI243" s="510"/>
      <c r="BJ243" s="510"/>
      <c r="BK243" s="510"/>
      <c r="BL243" s="510"/>
      <c r="BM243" s="510"/>
      <c r="BN243" s="510"/>
      <c r="BO243" s="510"/>
      <c r="BP243" s="510"/>
      <c r="BQ243" s="510"/>
      <c r="BR243" s="510"/>
      <c r="BS243" s="510"/>
      <c r="BT243" s="510"/>
      <c r="BU243" s="510"/>
      <c r="BV243" s="510"/>
      <c r="BW243" s="510"/>
      <c r="BX243" s="510"/>
      <c r="BY243" s="510"/>
      <c r="BZ243" s="510"/>
    </row>
    <row r="244" spans="1:78" x14ac:dyDescent="0.25">
      <c r="A244" s="1059"/>
      <c r="B244" s="484" t="s">
        <v>82</v>
      </c>
      <c r="C244" s="499" t="s">
        <v>94</v>
      </c>
      <c r="D244" s="364">
        <f>D239*'DATA - Awards Matrices'!$B$16</f>
        <v>0</v>
      </c>
      <c r="E244" s="12">
        <f>E239*'DATA - Awards Matrices'!$C$16</f>
        <v>10800</v>
      </c>
      <c r="F244" s="12">
        <f>F239*'DATA - Awards Matrices'!$D$16</f>
        <v>0</v>
      </c>
      <c r="G244" s="12">
        <f>G239*'DATA - Awards Matrices'!$E$16</f>
        <v>8000</v>
      </c>
      <c r="H244" s="12">
        <f>H239*'DATA - Awards Matrices'!$F$16</f>
        <v>0</v>
      </c>
      <c r="I244" s="12">
        <f>I239*'DATA - Awards Matrices'!$G$16</f>
        <v>0</v>
      </c>
      <c r="J244" s="12">
        <f>J239*'DATA - Awards Matrices'!$H$16</f>
        <v>0</v>
      </c>
      <c r="K244" s="12">
        <f>K239*'DATA - Awards Matrices'!$I$16</f>
        <v>0</v>
      </c>
      <c r="L244" s="12">
        <f>L239*'DATA - Awards Matrices'!$J$16</f>
        <v>0</v>
      </c>
      <c r="M244" s="365">
        <f>M239*'DATA - Awards Matrices'!$K$16</f>
        <v>0</v>
      </c>
      <c r="N244" s="12"/>
      <c r="O244" s="12"/>
      <c r="P244" s="364">
        <f>P239*'DATA - Awards Matrices'!$B$16</f>
        <v>0</v>
      </c>
      <c r="Q244" s="12">
        <f>Q239*'DATA - Awards Matrices'!$C$16</f>
        <v>8600</v>
      </c>
      <c r="R244" s="12">
        <f>R239*'DATA - Awards Matrices'!$D$16</f>
        <v>0</v>
      </c>
      <c r="S244" s="12">
        <f>S239*'DATA - Awards Matrices'!$E$16</f>
        <v>8500</v>
      </c>
      <c r="T244" s="12">
        <f>T239*'DATA - Awards Matrices'!$F$16</f>
        <v>0</v>
      </c>
      <c r="U244" s="12">
        <f>U239*'DATA - Awards Matrices'!$G$16</f>
        <v>0</v>
      </c>
      <c r="V244" s="12">
        <f>V239*'DATA - Awards Matrices'!$H$16</f>
        <v>0</v>
      </c>
      <c r="W244" s="12">
        <f>W239*'DATA - Awards Matrices'!$I$16</f>
        <v>0</v>
      </c>
      <c r="X244" s="12">
        <f>X239*'DATA - Awards Matrices'!$J$16</f>
        <v>0</v>
      </c>
      <c r="Y244" s="365">
        <f>Y239*'DATA - Awards Matrices'!$K$16</f>
        <v>0</v>
      </c>
      <c r="Z244" s="12"/>
      <c r="AA244" s="12"/>
      <c r="AB244" s="364">
        <f>AB239*'DATA - Awards Matrices'!$B$16</f>
        <v>0</v>
      </c>
      <c r="AC244" s="12">
        <f>AC239*'DATA - Awards Matrices'!$C$16</f>
        <v>5400</v>
      </c>
      <c r="AD244" s="12">
        <f>AD239*'DATA - Awards Matrices'!$D$16</f>
        <v>0</v>
      </c>
      <c r="AE244" s="12">
        <f>AE239*'DATA - Awards Matrices'!$E$16</f>
        <v>11250</v>
      </c>
      <c r="AF244" s="12">
        <f>AF239*'DATA - Awards Matrices'!$F$16</f>
        <v>0</v>
      </c>
      <c r="AG244" s="12">
        <f>AG239*'DATA - Awards Matrices'!$G$16</f>
        <v>0</v>
      </c>
      <c r="AH244" s="12">
        <f>AH239*'DATA - Awards Matrices'!$H$16</f>
        <v>0</v>
      </c>
      <c r="AI244" s="12">
        <f>AI239*'DATA - Awards Matrices'!$I$16</f>
        <v>0</v>
      </c>
      <c r="AJ244" s="12">
        <f>AJ239*'DATA - Awards Matrices'!$J$16</f>
        <v>0</v>
      </c>
      <c r="AK244" s="365">
        <f>AK239*'DATA - Awards Matrices'!$K$16</f>
        <v>0</v>
      </c>
      <c r="AL244" s="12"/>
      <c r="AM244" s="12"/>
      <c r="AN244" s="364">
        <f>AN239*'DATA - Awards Matrices'!$B$16</f>
        <v>0</v>
      </c>
      <c r="AO244" s="12">
        <f>AO239*'DATA - Awards Matrices'!$C$16</f>
        <v>8600</v>
      </c>
      <c r="AP244" s="12">
        <f>AP239*'DATA - Awards Matrices'!$D$16</f>
        <v>0</v>
      </c>
      <c r="AQ244" s="12">
        <f>AQ239*'DATA - Awards Matrices'!$E$16</f>
        <v>14250</v>
      </c>
      <c r="AR244" s="12">
        <f>AR239*'DATA - Awards Matrices'!$F$16</f>
        <v>0</v>
      </c>
      <c r="AS244" s="12">
        <f>AS239*'DATA - Awards Matrices'!$G$16</f>
        <v>0</v>
      </c>
      <c r="AT244" s="12">
        <f>AT239*'DATA - Awards Matrices'!$H$16</f>
        <v>0</v>
      </c>
      <c r="AU244" s="12">
        <f>AU239*'DATA - Awards Matrices'!$I$16</f>
        <v>0</v>
      </c>
      <c r="AV244" s="12">
        <f>AV239*'DATA - Awards Matrices'!$J$16</f>
        <v>0</v>
      </c>
      <c r="AW244" s="365">
        <f>AW239*'DATA - Awards Matrices'!$K$16</f>
        <v>0</v>
      </c>
      <c r="AX244" s="536"/>
      <c r="BD244" s="510"/>
      <c r="BE244" s="510"/>
      <c r="BF244" s="510"/>
      <c r="BG244" s="510"/>
      <c r="BH244" s="510"/>
      <c r="BI244" s="510"/>
      <c r="BJ244" s="510"/>
      <c r="BK244" s="510"/>
      <c r="BL244" s="510"/>
      <c r="BM244" s="510"/>
      <c r="BN244" s="510"/>
      <c r="BO244" s="510"/>
      <c r="BP244" s="510"/>
      <c r="BQ244" s="510"/>
      <c r="BR244" s="510"/>
      <c r="BS244" s="510"/>
      <c r="BT244" s="510"/>
      <c r="BU244" s="510"/>
      <c r="BV244" s="510"/>
      <c r="BW244" s="510"/>
      <c r="BX244" s="510"/>
      <c r="BY244" s="510"/>
      <c r="BZ244" s="510"/>
    </row>
    <row r="245" spans="1:78" ht="15.75" thickBot="1" x14ac:dyDescent="0.3">
      <c r="A245" s="1060"/>
      <c r="B245" s="487" t="s">
        <v>82</v>
      </c>
      <c r="C245" s="500" t="s">
        <v>93</v>
      </c>
      <c r="D245" s="364">
        <f>D240*'DATA - Awards Matrices'!$B$17</f>
        <v>6300</v>
      </c>
      <c r="E245" s="12">
        <f>E240*'DATA - Awards Matrices'!$C$17</f>
        <v>6000</v>
      </c>
      <c r="F245" s="12">
        <f>F240*'DATA - Awards Matrices'!$D$17</f>
        <v>0</v>
      </c>
      <c r="G245" s="12">
        <f>G240*'DATA - Awards Matrices'!$E$17</f>
        <v>20250</v>
      </c>
      <c r="H245" s="12">
        <f>H240*'DATA - Awards Matrices'!$F$17</f>
        <v>0</v>
      </c>
      <c r="I245" s="12">
        <f>I240*'DATA - Awards Matrices'!$G$17</f>
        <v>0</v>
      </c>
      <c r="J245" s="12">
        <f>J240*'DATA - Awards Matrices'!$H$17</f>
        <v>0</v>
      </c>
      <c r="K245" s="12">
        <f>K240*'DATA - Awards Matrices'!$I$17</f>
        <v>0</v>
      </c>
      <c r="L245" s="12">
        <f>L240*'DATA - Awards Matrices'!$J$17</f>
        <v>0</v>
      </c>
      <c r="M245" s="365">
        <f>M240*'DATA - Awards Matrices'!$K$17</f>
        <v>0</v>
      </c>
      <c r="N245" s="12" t="s">
        <v>322</v>
      </c>
      <c r="O245" s="12"/>
      <c r="P245" s="364">
        <f>P240*'DATA - Awards Matrices'!$B$17</f>
        <v>7200</v>
      </c>
      <c r="Q245" s="12">
        <f>Q240*'DATA - Awards Matrices'!$C$17</f>
        <v>9000</v>
      </c>
      <c r="R245" s="12">
        <f>R240*'DATA - Awards Matrices'!$D$17</f>
        <v>0</v>
      </c>
      <c r="S245" s="12">
        <f>S240*'DATA - Awards Matrices'!$E$17</f>
        <v>20500</v>
      </c>
      <c r="T245" s="12">
        <f>T240*'DATA - Awards Matrices'!$F$17</f>
        <v>0</v>
      </c>
      <c r="U245" s="12">
        <f>U240*'DATA - Awards Matrices'!$G$17</f>
        <v>0</v>
      </c>
      <c r="V245" s="12">
        <f>V240*'DATA - Awards Matrices'!$H$17</f>
        <v>0</v>
      </c>
      <c r="W245" s="12">
        <f>W240*'DATA - Awards Matrices'!$I$17</f>
        <v>0</v>
      </c>
      <c r="X245" s="12">
        <f>X240*'DATA - Awards Matrices'!$J$17</f>
        <v>0</v>
      </c>
      <c r="Y245" s="365">
        <f>Y240*'DATA - Awards Matrices'!$K$17</f>
        <v>0</v>
      </c>
      <c r="Z245" s="12" t="s">
        <v>322</v>
      </c>
      <c r="AA245" s="12"/>
      <c r="AB245" s="364">
        <f>AB240*'DATA - Awards Matrices'!$B$17</f>
        <v>12000</v>
      </c>
      <c r="AC245" s="12">
        <f>AC240*'DATA - Awards Matrices'!$C$17</f>
        <v>11600</v>
      </c>
      <c r="AD245" s="12">
        <f>AD240*'DATA - Awards Matrices'!$D$17</f>
        <v>0</v>
      </c>
      <c r="AE245" s="12">
        <f>AE240*'DATA - Awards Matrices'!$E$17</f>
        <v>26500</v>
      </c>
      <c r="AF245" s="12">
        <f>AF240*'DATA - Awards Matrices'!$F$17</f>
        <v>0</v>
      </c>
      <c r="AG245" s="12">
        <f>AG240*'DATA - Awards Matrices'!$G$17</f>
        <v>0</v>
      </c>
      <c r="AH245" s="12">
        <f>AH240*'DATA - Awards Matrices'!$H$17</f>
        <v>0</v>
      </c>
      <c r="AI245" s="12">
        <f>AI240*'DATA - Awards Matrices'!$I$17</f>
        <v>0</v>
      </c>
      <c r="AJ245" s="12">
        <f>AJ240*'DATA - Awards Matrices'!$J$17</f>
        <v>0</v>
      </c>
      <c r="AK245" s="365">
        <f>AK240*'DATA - Awards Matrices'!$K$17</f>
        <v>0</v>
      </c>
      <c r="AL245" s="12" t="s">
        <v>322</v>
      </c>
      <c r="AM245" s="12"/>
      <c r="AN245" s="364">
        <f>AN240*'DATA - Awards Matrices'!$B$17</f>
        <v>12700</v>
      </c>
      <c r="AO245" s="12">
        <f>AO240*'DATA - Awards Matrices'!$C$17</f>
        <v>12800</v>
      </c>
      <c r="AP245" s="12">
        <f>AP240*'DATA - Awards Matrices'!$D$17</f>
        <v>0</v>
      </c>
      <c r="AQ245" s="12">
        <f>AQ240*'DATA - Awards Matrices'!$E$17</f>
        <v>15000</v>
      </c>
      <c r="AR245" s="12">
        <f>AR240*'DATA - Awards Matrices'!$F$17</f>
        <v>0</v>
      </c>
      <c r="AS245" s="12">
        <f>AS240*'DATA - Awards Matrices'!$G$17</f>
        <v>0</v>
      </c>
      <c r="AT245" s="12">
        <f>AT240*'DATA - Awards Matrices'!$H$17</f>
        <v>0</v>
      </c>
      <c r="AU245" s="12">
        <f>AU240*'DATA - Awards Matrices'!$I$17</f>
        <v>0</v>
      </c>
      <c r="AV245" s="12">
        <f>AV240*'DATA - Awards Matrices'!$J$17</f>
        <v>0</v>
      </c>
      <c r="AW245" s="365">
        <f>AW240*'DATA - Awards Matrices'!$K$17</f>
        <v>0</v>
      </c>
      <c r="AX245" s="536" t="s">
        <v>322</v>
      </c>
      <c r="BD245" s="510"/>
      <c r="BE245" s="510"/>
      <c r="BF245" s="510"/>
      <c r="BG245" s="510"/>
      <c r="BH245" s="510"/>
      <c r="BI245" s="510"/>
      <c r="BJ245" s="510"/>
      <c r="BK245" s="510"/>
      <c r="BL245" s="510"/>
      <c r="BM245" s="510"/>
      <c r="BN245" s="510"/>
      <c r="BO245" s="510"/>
      <c r="BP245" s="510"/>
      <c r="BQ245" s="510"/>
      <c r="BR245" s="510"/>
      <c r="BS245" s="510"/>
      <c r="BT245" s="510"/>
      <c r="BU245" s="510"/>
      <c r="BV245" s="510"/>
      <c r="BW245" s="510"/>
      <c r="BX245" s="510"/>
      <c r="BY245" s="510"/>
      <c r="BZ245" s="510"/>
    </row>
    <row r="246" spans="1:78" ht="30.75" thickBot="1" x14ac:dyDescent="0.3">
      <c r="A246" s="540" t="s">
        <v>304</v>
      </c>
      <c r="B246" s="487" t="str">
        <f>B240</f>
        <v>SFCC</v>
      </c>
      <c r="C246" s="488"/>
      <c r="D246" s="368">
        <f t="shared" ref="D246:M246" si="188">SUM(D243:D245)</f>
        <v>6300</v>
      </c>
      <c r="E246" s="369">
        <f t="shared" si="188"/>
        <v>48000</v>
      </c>
      <c r="F246" s="369">
        <f t="shared" si="188"/>
        <v>0</v>
      </c>
      <c r="G246" s="369">
        <f t="shared" si="188"/>
        <v>90750</v>
      </c>
      <c r="H246" s="369">
        <f t="shared" si="188"/>
        <v>0</v>
      </c>
      <c r="I246" s="369">
        <f t="shared" si="188"/>
        <v>0</v>
      </c>
      <c r="J246" s="369">
        <f t="shared" si="188"/>
        <v>0</v>
      </c>
      <c r="K246" s="369">
        <f t="shared" si="188"/>
        <v>0</v>
      </c>
      <c r="L246" s="369">
        <f t="shared" si="188"/>
        <v>0</v>
      </c>
      <c r="M246" s="370">
        <f t="shared" si="188"/>
        <v>0</v>
      </c>
      <c r="N246" s="489">
        <f>SUM(D246:M246)/'DATA - Awards Matrices'!$L$17</f>
        <v>34.842382557590213</v>
      </c>
      <c r="O246" s="489"/>
      <c r="P246" s="368">
        <f t="shared" ref="P246:Y246" si="189">SUM(P243:P245)</f>
        <v>7200</v>
      </c>
      <c r="Q246" s="369">
        <f t="shared" si="189"/>
        <v>47000</v>
      </c>
      <c r="R246" s="369">
        <f t="shared" si="189"/>
        <v>0</v>
      </c>
      <c r="S246" s="369">
        <f t="shared" si="189"/>
        <v>96250</v>
      </c>
      <c r="T246" s="369">
        <f t="shared" si="189"/>
        <v>0</v>
      </c>
      <c r="U246" s="369">
        <f t="shared" si="189"/>
        <v>0</v>
      </c>
      <c r="V246" s="369">
        <f t="shared" si="189"/>
        <v>0</v>
      </c>
      <c r="W246" s="369">
        <f t="shared" si="189"/>
        <v>0</v>
      </c>
      <c r="X246" s="369">
        <f t="shared" si="189"/>
        <v>0</v>
      </c>
      <c r="Y246" s="370">
        <f t="shared" si="189"/>
        <v>0</v>
      </c>
      <c r="Z246" s="489">
        <f>SUM(P246:Y246)/'DATA - Awards Matrices'!$L$17</f>
        <v>36.139513655907948</v>
      </c>
      <c r="AA246" s="489"/>
      <c r="AB246" s="368">
        <f t="shared" ref="AB246:AK246" si="190">SUM(AB243:AB245)</f>
        <v>12000</v>
      </c>
      <c r="AC246" s="369">
        <f t="shared" si="190"/>
        <v>52000</v>
      </c>
      <c r="AD246" s="369">
        <f t="shared" si="190"/>
        <v>0</v>
      </c>
      <c r="AE246" s="369">
        <f t="shared" si="190"/>
        <v>104500</v>
      </c>
      <c r="AF246" s="369">
        <f t="shared" si="190"/>
        <v>0</v>
      </c>
      <c r="AG246" s="369">
        <f t="shared" si="190"/>
        <v>0</v>
      </c>
      <c r="AH246" s="369">
        <f t="shared" si="190"/>
        <v>0</v>
      </c>
      <c r="AI246" s="369">
        <f t="shared" si="190"/>
        <v>0</v>
      </c>
      <c r="AJ246" s="369">
        <f t="shared" si="190"/>
        <v>0</v>
      </c>
      <c r="AK246" s="370">
        <f t="shared" si="190"/>
        <v>0</v>
      </c>
      <c r="AL246" s="489">
        <f>SUM(AB246:AK246)/'DATA - Awards Matrices'!$L$17</f>
        <v>40.475294456766299</v>
      </c>
      <c r="AM246" s="489"/>
      <c r="AN246" s="368">
        <f t="shared" ref="AN246:AW246" si="191">SUM(AN243:AN245)</f>
        <v>12700</v>
      </c>
      <c r="AO246" s="369">
        <f t="shared" si="191"/>
        <v>56600</v>
      </c>
      <c r="AP246" s="369">
        <f t="shared" si="191"/>
        <v>0</v>
      </c>
      <c r="AQ246" s="369">
        <f t="shared" si="191"/>
        <v>82750</v>
      </c>
      <c r="AR246" s="369">
        <f t="shared" si="191"/>
        <v>0</v>
      </c>
      <c r="AS246" s="369">
        <f t="shared" si="191"/>
        <v>0</v>
      </c>
      <c r="AT246" s="369">
        <f t="shared" si="191"/>
        <v>0</v>
      </c>
      <c r="AU246" s="369">
        <f t="shared" si="191"/>
        <v>0</v>
      </c>
      <c r="AV246" s="369">
        <f t="shared" si="191"/>
        <v>0</v>
      </c>
      <c r="AW246" s="370">
        <f t="shared" si="191"/>
        <v>0</v>
      </c>
      <c r="AX246" s="537">
        <f>SUM(AN246:AW246)/'DATA - Awards Matrices'!$L$17</f>
        <v>36.52384879615024</v>
      </c>
      <c r="BD246" s="510"/>
      <c r="BE246" s="510"/>
      <c r="BF246" s="510"/>
      <c r="BG246" s="510"/>
      <c r="BH246" s="510"/>
      <c r="BI246" s="510"/>
      <c r="BJ246" s="510"/>
      <c r="BK246" s="510"/>
      <c r="BL246" s="510"/>
      <c r="BM246" s="510"/>
      <c r="BN246" s="510"/>
      <c r="BO246" s="510"/>
      <c r="BP246" s="510"/>
      <c r="BQ246" s="510"/>
      <c r="BR246" s="510"/>
      <c r="BS246" s="510"/>
      <c r="BT246" s="510"/>
      <c r="BU246" s="510"/>
      <c r="BV246" s="510"/>
      <c r="BW246" s="510"/>
      <c r="BX246" s="510"/>
      <c r="BY246" s="510"/>
      <c r="BZ246" s="510"/>
    </row>
    <row r="247" spans="1:78" x14ac:dyDescent="0.25">
      <c r="BD247" s="510"/>
      <c r="BE247" s="510"/>
      <c r="BF247" s="510"/>
      <c r="BG247" s="510"/>
      <c r="BH247" s="510"/>
      <c r="BI247" s="510"/>
      <c r="BJ247" s="510"/>
      <c r="BK247" s="510"/>
      <c r="BL247" s="510"/>
      <c r="BM247" s="510"/>
      <c r="BN247" s="510"/>
      <c r="BO247" s="510"/>
      <c r="BP247" s="510"/>
      <c r="BQ247" s="510"/>
      <c r="BR247" s="510"/>
      <c r="BS247" s="510"/>
      <c r="BT247" s="510"/>
      <c r="BU247" s="510"/>
      <c r="BV247" s="510"/>
      <c r="BW247" s="510"/>
      <c r="BX247" s="510"/>
      <c r="BY247" s="510"/>
      <c r="BZ247" s="510"/>
    </row>
    <row r="248" spans="1:78" x14ac:dyDescent="0.25">
      <c r="BD248" s="510"/>
      <c r="BE248" s="510"/>
      <c r="BF248" s="510"/>
      <c r="BG248" s="510"/>
      <c r="BH248" s="510"/>
      <c r="BI248" s="510"/>
      <c r="BJ248" s="510"/>
      <c r="BK248" s="510"/>
      <c r="BL248" s="510"/>
      <c r="BM248" s="510"/>
      <c r="BN248" s="510"/>
      <c r="BO248" s="510"/>
      <c r="BP248" s="510"/>
      <c r="BQ248" s="510"/>
      <c r="BR248" s="510"/>
      <c r="BS248" s="510"/>
      <c r="BT248" s="510"/>
      <c r="BU248" s="510"/>
      <c r="BV248" s="510"/>
      <c r="BW248" s="510"/>
      <c r="BX248" s="510"/>
      <c r="BY248" s="510"/>
      <c r="BZ248" s="510"/>
    </row>
    <row r="249" spans="1:78" x14ac:dyDescent="0.25">
      <c r="BD249" s="510"/>
      <c r="BE249" s="510"/>
      <c r="BF249" s="510"/>
      <c r="BG249" s="510"/>
      <c r="BH249" s="510"/>
      <c r="BI249" s="510"/>
      <c r="BJ249" s="510"/>
      <c r="BK249" s="510"/>
      <c r="BL249" s="510"/>
      <c r="BM249" s="510"/>
      <c r="BN249" s="510"/>
      <c r="BO249" s="510"/>
      <c r="BP249" s="510"/>
      <c r="BQ249" s="510"/>
      <c r="BR249" s="510"/>
      <c r="BS249" s="510"/>
      <c r="BT249" s="510"/>
      <c r="BU249" s="510"/>
      <c r="BV249" s="510"/>
      <c r="BW249" s="510"/>
      <c r="BX249" s="510"/>
      <c r="BY249" s="510"/>
      <c r="BZ249" s="510"/>
    </row>
  </sheetData>
  <mergeCells count="76">
    <mergeCell ref="A138:A140"/>
    <mergeCell ref="A148:A150"/>
    <mergeCell ref="A158:A160"/>
    <mergeCell ref="A168:A170"/>
    <mergeCell ref="A178:A180"/>
    <mergeCell ref="A143:A145"/>
    <mergeCell ref="A153:A155"/>
    <mergeCell ref="A163:A165"/>
    <mergeCell ref="A173:A175"/>
    <mergeCell ref="A48:A50"/>
    <mergeCell ref="A58:A60"/>
    <mergeCell ref="A68:A70"/>
    <mergeCell ref="A78:A80"/>
    <mergeCell ref="A88:A90"/>
    <mergeCell ref="A63:A65"/>
    <mergeCell ref="A73:A75"/>
    <mergeCell ref="A83:A85"/>
    <mergeCell ref="A38:A40"/>
    <mergeCell ref="AT4:AU4"/>
    <mergeCell ref="AB4:AD4"/>
    <mergeCell ref="AE4:AE5"/>
    <mergeCell ref="AF4:AF5"/>
    <mergeCell ref="D6:M6"/>
    <mergeCell ref="P6:Y6"/>
    <mergeCell ref="AB6:AK6"/>
    <mergeCell ref="AN6:AW6"/>
    <mergeCell ref="D4:F4"/>
    <mergeCell ref="G4:G5"/>
    <mergeCell ref="H4:H5"/>
    <mergeCell ref="I4:I5"/>
    <mergeCell ref="AV4:AW4"/>
    <mergeCell ref="AG4:AG5"/>
    <mergeCell ref="AH4:AI4"/>
    <mergeCell ref="AJ4:AK4"/>
    <mergeCell ref="AN4:AP4"/>
    <mergeCell ref="AQ4:AQ5"/>
    <mergeCell ref="AR4:AR5"/>
    <mergeCell ref="AS4:AS5"/>
    <mergeCell ref="U4:U5"/>
    <mergeCell ref="V4:W4"/>
    <mergeCell ref="X4:Y4"/>
    <mergeCell ref="A43:A45"/>
    <mergeCell ref="A53:A55"/>
    <mergeCell ref="A33:A35"/>
    <mergeCell ref="A23:A25"/>
    <mergeCell ref="A13:A15"/>
    <mergeCell ref="J4:K4"/>
    <mergeCell ref="L4:M4"/>
    <mergeCell ref="P4:R4"/>
    <mergeCell ref="S4:S5"/>
    <mergeCell ref="T4:T5"/>
    <mergeCell ref="A8:A10"/>
    <mergeCell ref="A18:A20"/>
    <mergeCell ref="A28:A30"/>
    <mergeCell ref="A93:A95"/>
    <mergeCell ref="A103:A105"/>
    <mergeCell ref="A113:A115"/>
    <mergeCell ref="A123:A125"/>
    <mergeCell ref="A133:A135"/>
    <mergeCell ref="A98:A100"/>
    <mergeCell ref="A108:A110"/>
    <mergeCell ref="A118:A120"/>
    <mergeCell ref="A128:A130"/>
    <mergeCell ref="A183:A185"/>
    <mergeCell ref="A243:A245"/>
    <mergeCell ref="A193:A195"/>
    <mergeCell ref="A203:A205"/>
    <mergeCell ref="A213:A215"/>
    <mergeCell ref="A223:A225"/>
    <mergeCell ref="A233:A235"/>
    <mergeCell ref="A238:A240"/>
    <mergeCell ref="A188:A190"/>
    <mergeCell ref="A198:A200"/>
    <mergeCell ref="A208:A210"/>
    <mergeCell ref="A218:A220"/>
    <mergeCell ref="A228:A230"/>
  </mergeCells>
  <pageMargins left="0.7" right="0.7" top="0.75" bottom="0.75" header="0.3" footer="0.3"/>
  <pageSetup scale="38" fitToWidth="4" fitToHeight="5" pageOrder="overThenDown" orientation="landscape" r:id="rId1"/>
  <headerFooter>
    <oddFooter>&amp;LPage &amp;P of &amp;N&amp;R&amp;F:&amp;A</oddFooter>
  </headerFooter>
  <rowBreaks count="3" manualBreakCount="3">
    <brk id="77" max="16383" man="1"/>
    <brk id="137" max="16383" man="1"/>
    <brk id="177" max="16383" man="1"/>
  </rowBreaks>
  <colBreaks count="1" manualBreakCount="1">
    <brk id="27" max="1048575" man="1"/>
  </colBreaks>
  <ignoredErrors>
    <ignoredError sqref="C23:C25 C33:C35 C43:C45 C53:C55 C63:C65 C73:C75 C13:C1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246"/>
  <sheetViews>
    <sheetView zoomScaleNormal="100" workbookViewId="0">
      <pane xSplit="3" ySplit="7" topLeftCell="D8" activePane="bottomRight" state="frozen"/>
      <selection activeCell="Q37" activeCellId="1" sqref="E26 Q37"/>
      <selection pane="topRight" activeCell="Q37" activeCellId="1" sqref="E26 Q37"/>
      <selection pane="bottomLeft" activeCell="Q37" activeCellId="1" sqref="E26 Q37"/>
      <selection pane="bottomRight"/>
    </sheetView>
  </sheetViews>
  <sheetFormatPr defaultRowHeight="15" x14ac:dyDescent="0.25"/>
  <cols>
    <col min="1" max="1" width="11.7109375" style="5" customWidth="1"/>
    <col min="3" max="3" width="9.140625" style="10"/>
    <col min="4" max="14" width="11.7109375" customWidth="1"/>
    <col min="15" max="15" width="2.7109375" customWidth="1"/>
    <col min="16" max="26" width="11.7109375" customWidth="1"/>
    <col min="27" max="27" width="2.7109375" customWidth="1"/>
    <col min="28" max="38" width="11.7109375" customWidth="1"/>
    <col min="39" max="39" width="2.7109375" customWidth="1"/>
    <col min="40" max="50" width="11.7109375" customWidth="1"/>
  </cols>
  <sheetData>
    <row r="1" spans="1:50" ht="15.75" x14ac:dyDescent="0.25">
      <c r="A1" s="18" t="s">
        <v>305</v>
      </c>
      <c r="B1" s="9"/>
      <c r="C1" s="9"/>
      <c r="D1" s="9"/>
      <c r="E1" s="9"/>
      <c r="F1" s="3"/>
    </row>
    <row r="2" spans="1:50" ht="15.75" x14ac:dyDescent="0.25">
      <c r="A2" s="18"/>
      <c r="B2" s="9"/>
      <c r="C2" s="9"/>
      <c r="D2" s="9"/>
      <c r="E2" s="9"/>
      <c r="F2" s="3"/>
    </row>
    <row r="3" spans="1:50" ht="16.5" thickBot="1" x14ac:dyDescent="0.3">
      <c r="A3" s="18"/>
      <c r="B3" s="9"/>
      <c r="C3" s="9"/>
      <c r="D3" s="9"/>
      <c r="E3" s="9"/>
      <c r="F3" s="3"/>
    </row>
    <row r="4" spans="1:50" ht="17.25" customHeight="1" x14ac:dyDescent="0.35">
      <c r="A4" s="18"/>
      <c r="B4" s="9"/>
      <c r="C4" s="9"/>
      <c r="D4" s="1068" t="s">
        <v>131</v>
      </c>
      <c r="E4" s="1063"/>
      <c r="F4" s="1063"/>
      <c r="G4" s="1061" t="s">
        <v>130</v>
      </c>
      <c r="H4" s="1061" t="s">
        <v>129</v>
      </c>
      <c r="I4" s="1061" t="s">
        <v>128</v>
      </c>
      <c r="J4" s="1063" t="s">
        <v>127</v>
      </c>
      <c r="K4" s="1063"/>
      <c r="L4" s="1063" t="s">
        <v>126</v>
      </c>
      <c r="M4" s="1064"/>
      <c r="P4" s="1068" t="s">
        <v>131</v>
      </c>
      <c r="Q4" s="1063"/>
      <c r="R4" s="1063"/>
      <c r="S4" s="1061" t="s">
        <v>130</v>
      </c>
      <c r="T4" s="1061" t="s">
        <v>129</v>
      </c>
      <c r="U4" s="1061" t="s">
        <v>128</v>
      </c>
      <c r="V4" s="1063" t="s">
        <v>127</v>
      </c>
      <c r="W4" s="1063"/>
      <c r="X4" s="1063" t="s">
        <v>126</v>
      </c>
      <c r="Y4" s="1064"/>
      <c r="AB4" s="1068" t="s">
        <v>131</v>
      </c>
      <c r="AC4" s="1063"/>
      <c r="AD4" s="1063"/>
      <c r="AE4" s="1061" t="s">
        <v>130</v>
      </c>
      <c r="AF4" s="1061" t="s">
        <v>129</v>
      </c>
      <c r="AG4" s="1061" t="s">
        <v>128</v>
      </c>
      <c r="AH4" s="1063" t="s">
        <v>127</v>
      </c>
      <c r="AI4" s="1063"/>
      <c r="AJ4" s="1063" t="s">
        <v>126</v>
      </c>
      <c r="AK4" s="1064"/>
      <c r="AN4" s="1068" t="s">
        <v>131</v>
      </c>
      <c r="AO4" s="1063"/>
      <c r="AP4" s="1063"/>
      <c r="AQ4" s="1061" t="s">
        <v>130</v>
      </c>
      <c r="AR4" s="1061" t="s">
        <v>129</v>
      </c>
      <c r="AS4" s="1061" t="s">
        <v>128</v>
      </c>
      <c r="AT4" s="1063" t="s">
        <v>127</v>
      </c>
      <c r="AU4" s="1063"/>
      <c r="AV4" s="1063" t="s">
        <v>126</v>
      </c>
      <c r="AW4" s="1064"/>
    </row>
    <row r="5" spans="1:50" ht="18" thickBot="1" x14ac:dyDescent="0.4">
      <c r="A5" s="1"/>
      <c r="B5" s="9"/>
      <c r="C5" s="9"/>
      <c r="D5" s="310" t="s">
        <v>125</v>
      </c>
      <c r="E5" s="311" t="s">
        <v>124</v>
      </c>
      <c r="F5" s="311" t="s">
        <v>123</v>
      </c>
      <c r="G5" s="1062"/>
      <c r="H5" s="1062"/>
      <c r="I5" s="1062"/>
      <c r="J5" s="311" t="s">
        <v>122</v>
      </c>
      <c r="K5" s="311" t="s">
        <v>121</v>
      </c>
      <c r="L5" s="311" t="s">
        <v>120</v>
      </c>
      <c r="M5" s="312" t="s">
        <v>119</v>
      </c>
      <c r="P5" s="310" t="s">
        <v>125</v>
      </c>
      <c r="Q5" s="311" t="s">
        <v>124</v>
      </c>
      <c r="R5" s="311" t="s">
        <v>123</v>
      </c>
      <c r="S5" s="1062"/>
      <c r="T5" s="1062"/>
      <c r="U5" s="1062"/>
      <c r="V5" s="311" t="s">
        <v>122</v>
      </c>
      <c r="W5" s="311" t="s">
        <v>121</v>
      </c>
      <c r="X5" s="311" t="s">
        <v>120</v>
      </c>
      <c r="Y5" s="312" t="s">
        <v>119</v>
      </c>
      <c r="AB5" s="310" t="s">
        <v>125</v>
      </c>
      <c r="AC5" s="311" t="s">
        <v>124</v>
      </c>
      <c r="AD5" s="311" t="s">
        <v>123</v>
      </c>
      <c r="AE5" s="1062"/>
      <c r="AF5" s="1062"/>
      <c r="AG5" s="1062"/>
      <c r="AH5" s="311" t="s">
        <v>122</v>
      </c>
      <c r="AI5" s="311" t="s">
        <v>121</v>
      </c>
      <c r="AJ5" s="311" t="s">
        <v>120</v>
      </c>
      <c r="AK5" s="312" t="s">
        <v>119</v>
      </c>
      <c r="AN5" s="310" t="s">
        <v>125</v>
      </c>
      <c r="AO5" s="311" t="s">
        <v>124</v>
      </c>
      <c r="AP5" s="311" t="s">
        <v>123</v>
      </c>
      <c r="AQ5" s="1062"/>
      <c r="AR5" s="1062"/>
      <c r="AS5" s="1062"/>
      <c r="AT5" s="311" t="s">
        <v>122</v>
      </c>
      <c r="AU5" s="311" t="s">
        <v>121</v>
      </c>
      <c r="AV5" s="311" t="s">
        <v>120</v>
      </c>
      <c r="AW5" s="312" t="s">
        <v>119</v>
      </c>
    </row>
    <row r="6" spans="1:50" ht="15.75" thickBot="1" x14ac:dyDescent="0.3">
      <c r="A6" s="371" t="s">
        <v>196</v>
      </c>
      <c r="B6" s="305"/>
      <c r="C6" s="372"/>
      <c r="D6" s="1069" t="s">
        <v>91</v>
      </c>
      <c r="E6" s="1070"/>
      <c r="F6" s="1070"/>
      <c r="G6" s="1070"/>
      <c r="H6" s="1070"/>
      <c r="I6" s="1070"/>
      <c r="J6" s="1070"/>
      <c r="K6" s="1070"/>
      <c r="L6" s="1070"/>
      <c r="M6" s="1071"/>
      <c r="N6" s="15"/>
      <c r="O6" s="15"/>
      <c r="P6" s="1069" t="s">
        <v>90</v>
      </c>
      <c r="Q6" s="1070"/>
      <c r="R6" s="1070"/>
      <c r="S6" s="1070"/>
      <c r="T6" s="1070"/>
      <c r="U6" s="1070"/>
      <c r="V6" s="1070"/>
      <c r="W6" s="1070"/>
      <c r="X6" s="1070"/>
      <c r="Y6" s="1071"/>
      <c r="Z6" s="15"/>
      <c r="AA6" s="15"/>
      <c r="AB6" s="1069" t="s">
        <v>317</v>
      </c>
      <c r="AC6" s="1070"/>
      <c r="AD6" s="1070"/>
      <c r="AE6" s="1070"/>
      <c r="AF6" s="1070"/>
      <c r="AG6" s="1070"/>
      <c r="AH6" s="1070"/>
      <c r="AI6" s="1070"/>
      <c r="AJ6" s="1070"/>
      <c r="AK6" s="1071"/>
      <c r="AL6" s="15"/>
      <c r="AM6" s="15"/>
      <c r="AN6" s="1069" t="s">
        <v>387</v>
      </c>
      <c r="AO6" s="1070"/>
      <c r="AP6" s="1070"/>
      <c r="AQ6" s="1070"/>
      <c r="AR6" s="1070"/>
      <c r="AS6" s="1070"/>
      <c r="AT6" s="1070"/>
      <c r="AU6" s="1070"/>
      <c r="AV6" s="1070"/>
      <c r="AW6" s="1071"/>
      <c r="AX6" s="15"/>
    </row>
    <row r="7" spans="1:50" ht="15.75" thickBot="1" x14ac:dyDescent="0.3">
      <c r="A7" s="491" t="s">
        <v>301</v>
      </c>
      <c r="B7" s="492" t="str">
        <f>'RAW DATA-Awards'!B6</f>
        <v>InstAbbr</v>
      </c>
      <c r="C7" s="493" t="str">
        <f>'RAW DATA-Awards'!C6</f>
        <v>Tier</v>
      </c>
      <c r="D7" s="7" t="str">
        <f>RIGHT('RAW DATA-STEMH'!D6,4)</f>
        <v>1-01</v>
      </c>
      <c r="E7" s="2" t="str">
        <f>RIGHT('RAW DATA-STEMH'!E6,4)</f>
        <v>1-02</v>
      </c>
      <c r="F7" s="2" t="str">
        <f>RIGHT('RAW DATA-STEMH'!F6,4)</f>
        <v>1-04</v>
      </c>
      <c r="G7" s="2" t="str">
        <f>RIGHT('RAW DATA-STEMH'!G6,4)</f>
        <v>2-03</v>
      </c>
      <c r="H7" s="2" t="str">
        <f>RIGHT('RAW DATA-STEMH'!H6,4)</f>
        <v>3-05</v>
      </c>
      <c r="I7" s="2" t="str">
        <f>RIGHT('RAW DATA-STEMH'!I6,4)</f>
        <v>4-07</v>
      </c>
      <c r="J7" s="2" t="str">
        <f>RIGHT('RAW DATA-STEMH'!J6,4)</f>
        <v>5-17</v>
      </c>
      <c r="K7" s="2" t="str">
        <f>RIGHT('RAW DATA-STEMH'!K6,4)</f>
        <v>5-18</v>
      </c>
      <c r="L7" s="2" t="str">
        <f>RIGHT('RAW DATA-STEMH'!L6,4)</f>
        <v>6-06</v>
      </c>
      <c r="M7" s="8" t="str">
        <f>RIGHT('RAW DATA-STEMH'!M6,4)</f>
        <v>6-08</v>
      </c>
      <c r="N7" s="2"/>
      <c r="O7" s="2"/>
      <c r="P7" s="7" t="str">
        <f>RIGHT('RAW DATA-STEMH'!N6,4)</f>
        <v>1-01</v>
      </c>
      <c r="Q7" s="2" t="str">
        <f>RIGHT('RAW DATA-STEMH'!O6,4)</f>
        <v>1-02</v>
      </c>
      <c r="R7" s="2" t="str">
        <f>RIGHT('RAW DATA-STEMH'!P6,4)</f>
        <v>1-04</v>
      </c>
      <c r="S7" s="2" t="str">
        <f>RIGHT('RAW DATA-STEMH'!Q6,4)</f>
        <v>2-03</v>
      </c>
      <c r="T7" s="2" t="str">
        <f>RIGHT('RAW DATA-STEMH'!R6,4)</f>
        <v>3-05</v>
      </c>
      <c r="U7" s="2" t="str">
        <f>RIGHT('RAW DATA-STEMH'!S6,4)</f>
        <v>4-07</v>
      </c>
      <c r="V7" s="2" t="str">
        <f>RIGHT('RAW DATA-STEMH'!T6,4)</f>
        <v>5-17</v>
      </c>
      <c r="W7" s="2" t="str">
        <f>RIGHT('RAW DATA-STEMH'!U6,4)</f>
        <v>5-18</v>
      </c>
      <c r="X7" s="2" t="str">
        <f>RIGHT('RAW DATA-STEMH'!V6,4)</f>
        <v>6-06</v>
      </c>
      <c r="Y7" s="8" t="str">
        <f>RIGHT('RAW DATA-STEMH'!W6,4)</f>
        <v>6-08</v>
      </c>
      <c r="Z7" s="2"/>
      <c r="AA7" s="2"/>
      <c r="AB7" s="7" t="str">
        <f>RIGHT('RAW DATA-STEMH'!X6,4)</f>
        <v>1-01</v>
      </c>
      <c r="AC7" s="2" t="str">
        <f>RIGHT('RAW DATA-STEMH'!Y6,4)</f>
        <v>1-02</v>
      </c>
      <c r="AD7" s="2" t="str">
        <f>RIGHT('RAW DATA-STEMH'!Z6,4)</f>
        <v>1-04</v>
      </c>
      <c r="AE7" s="2" t="str">
        <f>RIGHT('RAW DATA-STEMH'!AA6,4)</f>
        <v>2-03</v>
      </c>
      <c r="AF7" s="2" t="str">
        <f>RIGHT('RAW DATA-STEMH'!AB6,4)</f>
        <v>3-05</v>
      </c>
      <c r="AG7" s="2" t="str">
        <f>RIGHT('RAW DATA-STEMH'!AC6,4)</f>
        <v>4-07</v>
      </c>
      <c r="AH7" s="2" t="str">
        <f>RIGHT('RAW DATA-STEMH'!AD6,4)</f>
        <v>5-17</v>
      </c>
      <c r="AI7" s="2" t="str">
        <f>RIGHT('RAW DATA-STEMH'!AE6,4)</f>
        <v>5-18</v>
      </c>
      <c r="AJ7" s="2" t="str">
        <f>RIGHT('RAW DATA-STEMH'!AF6,4)</f>
        <v>6-06</v>
      </c>
      <c r="AK7" s="8" t="str">
        <f>RIGHT('RAW DATA-STEMH'!AG6,4)</f>
        <v>6-08</v>
      </c>
      <c r="AL7" s="2"/>
      <c r="AM7" s="2"/>
      <c r="AN7" s="7" t="str">
        <f>RIGHT('RAW DATA-STEMH'!AH6,4)</f>
        <v>1-01</v>
      </c>
      <c r="AO7" s="2" t="str">
        <f>RIGHT('RAW DATA-STEMH'!AI6,4)</f>
        <v>1-02</v>
      </c>
      <c r="AP7" s="2" t="str">
        <f>RIGHT('RAW DATA-STEMH'!AJ6,4)</f>
        <v>1-04</v>
      </c>
      <c r="AQ7" s="2" t="str">
        <f>RIGHT('RAW DATA-STEMH'!AK6,4)</f>
        <v>2-03</v>
      </c>
      <c r="AR7" s="2" t="str">
        <f>RIGHT('RAW DATA-STEMH'!AL6,4)</f>
        <v>3-05</v>
      </c>
      <c r="AS7" s="2" t="str">
        <f>RIGHT('RAW DATA-STEMH'!AM6,4)</f>
        <v>4-07</v>
      </c>
      <c r="AT7" s="2" t="str">
        <f>RIGHT('RAW DATA-STEMH'!AN6,4)</f>
        <v>5-17</v>
      </c>
      <c r="AU7" s="2" t="str">
        <f>RIGHT('RAW DATA-STEMH'!AO6,4)</f>
        <v>5-18</v>
      </c>
      <c r="AV7" s="2" t="str">
        <f>RIGHT('RAW DATA-STEMH'!AP6,4)</f>
        <v>6-06</v>
      </c>
      <c r="AW7" s="8" t="str">
        <f>RIGHT('RAW DATA-STEMH'!AQ6,4)</f>
        <v>6-08</v>
      </c>
      <c r="AX7" s="539"/>
    </row>
    <row r="8" spans="1:50" ht="15" customHeight="1" x14ac:dyDescent="0.25">
      <c r="A8" s="1065" t="s">
        <v>302</v>
      </c>
      <c r="B8" s="495" t="str">
        <f>'RAW DATA-Awards'!B7</f>
        <v>NMT</v>
      </c>
      <c r="C8" s="498" t="str">
        <f>'RAW DATA-Awards'!C7</f>
        <v>1</v>
      </c>
      <c r="D8" s="481">
        <f>'RAW DATA-STEMH'!D7</f>
        <v>0</v>
      </c>
      <c r="E8" s="482">
        <f>'RAW DATA-STEMH'!E7</f>
        <v>0</v>
      </c>
      <c r="F8" s="482">
        <f>'RAW DATA-STEMH'!F7</f>
        <v>0</v>
      </c>
      <c r="G8" s="482">
        <f>'RAW DATA-STEMH'!G7</f>
        <v>0</v>
      </c>
      <c r="H8" s="482">
        <f>'RAW DATA-STEMH'!H7</f>
        <v>22</v>
      </c>
      <c r="I8" s="482">
        <f>'RAW DATA-STEMH'!I7</f>
        <v>0</v>
      </c>
      <c r="J8" s="482">
        <f>'RAW DATA-STEMH'!J7</f>
        <v>0</v>
      </c>
      <c r="K8" s="482">
        <f>'RAW DATA-STEMH'!K7</f>
        <v>0</v>
      </c>
      <c r="L8" s="482">
        <f>'RAW DATA-STEMH'!L7</f>
        <v>0</v>
      </c>
      <c r="M8" s="483">
        <f>'RAW DATA-STEMH'!M7</f>
        <v>0</v>
      </c>
      <c r="N8" s="482"/>
      <c r="O8" s="482"/>
      <c r="P8" s="481">
        <f>'RAW DATA-STEMH'!N7</f>
        <v>0</v>
      </c>
      <c r="Q8" s="482">
        <f>'RAW DATA-STEMH'!O7</f>
        <v>0</v>
      </c>
      <c r="R8" s="482">
        <f>'RAW DATA-STEMH'!P7</f>
        <v>0</v>
      </c>
      <c r="S8" s="482">
        <f>'RAW DATA-STEMH'!Q7</f>
        <v>0</v>
      </c>
      <c r="T8" s="482">
        <f>'RAW DATA-STEMH'!R7</f>
        <v>21</v>
      </c>
      <c r="U8" s="482">
        <f>'RAW DATA-STEMH'!S7</f>
        <v>0</v>
      </c>
      <c r="V8" s="482">
        <f>'RAW DATA-STEMH'!T7</f>
        <v>0</v>
      </c>
      <c r="W8" s="482">
        <f>'RAW DATA-STEMH'!U7</f>
        <v>0</v>
      </c>
      <c r="X8" s="482">
        <f>'RAW DATA-STEMH'!V7</f>
        <v>0</v>
      </c>
      <c r="Y8" s="483">
        <f>'RAW DATA-STEMH'!W7</f>
        <v>0</v>
      </c>
      <c r="Z8" s="482"/>
      <c r="AA8" s="482"/>
      <c r="AB8" s="481">
        <f>'RAW DATA-STEMH'!X7</f>
        <v>0</v>
      </c>
      <c r="AC8" s="482">
        <f>'RAW DATA-STEMH'!Y7</f>
        <v>0</v>
      </c>
      <c r="AD8" s="482">
        <f>'RAW DATA-STEMH'!Z7</f>
        <v>0</v>
      </c>
      <c r="AE8" s="482">
        <f>'RAW DATA-STEMH'!AA7</f>
        <v>0</v>
      </c>
      <c r="AF8" s="482">
        <f>'RAW DATA-STEMH'!AB7</f>
        <v>27</v>
      </c>
      <c r="AG8" s="482">
        <f>'RAW DATA-STEMH'!AC7</f>
        <v>0</v>
      </c>
      <c r="AH8" s="482">
        <f>'RAW DATA-STEMH'!AD7</f>
        <v>0</v>
      </c>
      <c r="AI8" s="482">
        <f>'RAW DATA-STEMH'!AE7</f>
        <v>0</v>
      </c>
      <c r="AJ8" s="482">
        <f>'RAW DATA-STEMH'!AF7</f>
        <v>0</v>
      </c>
      <c r="AK8" s="483">
        <f>'RAW DATA-STEMH'!AG7</f>
        <v>0</v>
      </c>
      <c r="AL8" s="482"/>
      <c r="AM8" s="482"/>
      <c r="AN8" s="481">
        <f>'RAW DATA-STEMH'!AH7</f>
        <v>0</v>
      </c>
      <c r="AO8" s="482">
        <f>'RAW DATA-STEMH'!AI7</f>
        <v>0</v>
      </c>
      <c r="AP8" s="482">
        <f>'RAW DATA-STEMH'!AJ7</f>
        <v>0</v>
      </c>
      <c r="AQ8" s="482">
        <f>'RAW DATA-STEMH'!AK7</f>
        <v>0</v>
      </c>
      <c r="AR8" s="482">
        <f>'RAW DATA-STEMH'!AL7</f>
        <v>26</v>
      </c>
      <c r="AS8" s="482">
        <f>'RAW DATA-STEMH'!AM7</f>
        <v>0</v>
      </c>
      <c r="AT8" s="482">
        <f>'RAW DATA-STEMH'!AN7</f>
        <v>0</v>
      </c>
      <c r="AU8" s="482">
        <f>'RAW DATA-STEMH'!AO7</f>
        <v>0</v>
      </c>
      <c r="AV8" s="482">
        <f>'RAW DATA-STEMH'!AP7</f>
        <v>0</v>
      </c>
      <c r="AW8" s="483">
        <f>'RAW DATA-STEMH'!AQ7</f>
        <v>0</v>
      </c>
      <c r="AX8" s="535"/>
    </row>
    <row r="9" spans="1:50" x14ac:dyDescent="0.25">
      <c r="A9" s="1066"/>
      <c r="B9" s="496" t="str">
        <f>'RAW DATA-Awards'!B8</f>
        <v>NMT</v>
      </c>
      <c r="C9" s="499" t="str">
        <f>'RAW DATA-Awards'!C8</f>
        <v>2</v>
      </c>
      <c r="D9" s="364">
        <f>'RAW DATA-STEMH'!D8</f>
        <v>0</v>
      </c>
      <c r="E9" s="12">
        <f>'RAW DATA-STEMH'!E8</f>
        <v>0</v>
      </c>
      <c r="F9" s="12">
        <f>'RAW DATA-STEMH'!F8</f>
        <v>0</v>
      </c>
      <c r="G9" s="12">
        <f>'RAW DATA-STEMH'!G8</f>
        <v>0</v>
      </c>
      <c r="H9" s="12">
        <f>'RAW DATA-STEMH'!H8</f>
        <v>20</v>
      </c>
      <c r="I9" s="12">
        <f>'RAW DATA-STEMH'!I8</f>
        <v>15</v>
      </c>
      <c r="J9" s="12">
        <f>'RAW DATA-STEMH'!J8</f>
        <v>1</v>
      </c>
      <c r="K9" s="12">
        <f>'RAW DATA-STEMH'!K8</f>
        <v>0</v>
      </c>
      <c r="L9" s="12">
        <f>'RAW DATA-STEMH'!L8</f>
        <v>0</v>
      </c>
      <c r="M9" s="365">
        <f>'RAW DATA-STEMH'!M8</f>
        <v>0</v>
      </c>
      <c r="N9" s="12"/>
      <c r="O9" s="12"/>
      <c r="P9" s="364">
        <f>'RAW DATA-STEMH'!N8</f>
        <v>0</v>
      </c>
      <c r="Q9" s="12">
        <f>'RAW DATA-STEMH'!O8</f>
        <v>0</v>
      </c>
      <c r="R9" s="12">
        <f>'RAW DATA-STEMH'!P8</f>
        <v>0</v>
      </c>
      <c r="S9" s="12">
        <f>'RAW DATA-STEMH'!Q8</f>
        <v>0</v>
      </c>
      <c r="T9" s="12">
        <f>'RAW DATA-STEMH'!R8</f>
        <v>12</v>
      </c>
      <c r="U9" s="12">
        <f>'RAW DATA-STEMH'!S8</f>
        <v>12</v>
      </c>
      <c r="V9" s="12">
        <f>'RAW DATA-STEMH'!T8</f>
        <v>2</v>
      </c>
      <c r="W9" s="12">
        <f>'RAW DATA-STEMH'!U8</f>
        <v>0</v>
      </c>
      <c r="X9" s="12">
        <f>'RAW DATA-STEMH'!V8</f>
        <v>0</v>
      </c>
      <c r="Y9" s="365">
        <f>'RAW DATA-STEMH'!W8</f>
        <v>0</v>
      </c>
      <c r="Z9" s="12"/>
      <c r="AA9" s="12"/>
      <c r="AB9" s="364">
        <f>'RAW DATA-STEMH'!X8</f>
        <v>0</v>
      </c>
      <c r="AC9" s="12">
        <f>'RAW DATA-STEMH'!Y8</f>
        <v>0</v>
      </c>
      <c r="AD9" s="12">
        <f>'RAW DATA-STEMH'!Z8</f>
        <v>0</v>
      </c>
      <c r="AE9" s="12">
        <f>'RAW DATA-STEMH'!AA8</f>
        <v>0</v>
      </c>
      <c r="AF9" s="12">
        <f>'RAW DATA-STEMH'!AB8</f>
        <v>15</v>
      </c>
      <c r="AG9" s="12">
        <f>'RAW DATA-STEMH'!AC8</f>
        <v>13</v>
      </c>
      <c r="AH9" s="12">
        <f>'RAW DATA-STEMH'!AD8</f>
        <v>1</v>
      </c>
      <c r="AI9" s="12">
        <f>'RAW DATA-STEMH'!AE8</f>
        <v>0</v>
      </c>
      <c r="AJ9" s="12">
        <f>'RAW DATA-STEMH'!AF8</f>
        <v>0</v>
      </c>
      <c r="AK9" s="365">
        <f>'RAW DATA-STEMH'!AG8</f>
        <v>0</v>
      </c>
      <c r="AL9" s="12"/>
      <c r="AM9" s="12"/>
      <c r="AN9" s="364">
        <f>'RAW DATA-STEMH'!AH8</f>
        <v>0</v>
      </c>
      <c r="AO9" s="12">
        <f>'RAW DATA-STEMH'!AI8</f>
        <v>0</v>
      </c>
      <c r="AP9" s="12">
        <f>'RAW DATA-STEMH'!AJ8</f>
        <v>0</v>
      </c>
      <c r="AQ9" s="12">
        <f>'RAW DATA-STEMH'!AK8</f>
        <v>0</v>
      </c>
      <c r="AR9" s="12">
        <f>'RAW DATA-STEMH'!AL8</f>
        <v>27</v>
      </c>
      <c r="AS9" s="12">
        <f>'RAW DATA-STEMH'!AM8</f>
        <v>6</v>
      </c>
      <c r="AT9" s="12">
        <f>'RAW DATA-STEMH'!AN8</f>
        <v>3</v>
      </c>
      <c r="AU9" s="12">
        <f>'RAW DATA-STEMH'!AO8</f>
        <v>0</v>
      </c>
      <c r="AV9" s="12">
        <f>'RAW DATA-STEMH'!AP8</f>
        <v>0</v>
      </c>
      <c r="AW9" s="365">
        <f>'RAW DATA-STEMH'!AQ8</f>
        <v>0</v>
      </c>
      <c r="AX9" s="536"/>
    </row>
    <row r="10" spans="1:50" ht="15.75" thickBot="1" x14ac:dyDescent="0.3">
      <c r="A10" s="1066"/>
      <c r="B10" s="496" t="str">
        <f>'RAW DATA-Awards'!B9</f>
        <v>NMT</v>
      </c>
      <c r="C10" s="499" t="str">
        <f>'RAW DATA-Awards'!C9</f>
        <v>3</v>
      </c>
      <c r="D10" s="364">
        <f>'RAW DATA-STEMH'!D9</f>
        <v>0</v>
      </c>
      <c r="E10" s="12">
        <f>'RAW DATA-STEMH'!E9</f>
        <v>0</v>
      </c>
      <c r="F10" s="12">
        <f>'RAW DATA-STEMH'!F9</f>
        <v>0</v>
      </c>
      <c r="G10" s="12">
        <f>'RAW DATA-STEMH'!G9</f>
        <v>0</v>
      </c>
      <c r="H10" s="12">
        <f>'RAW DATA-STEMH'!H9</f>
        <v>128</v>
      </c>
      <c r="I10" s="12">
        <f>'RAW DATA-STEMH'!I9</f>
        <v>71</v>
      </c>
      <c r="J10" s="12">
        <f>'RAW DATA-STEMH'!J9</f>
        <v>9</v>
      </c>
      <c r="K10" s="12">
        <f>'RAW DATA-STEMH'!K9</f>
        <v>0</v>
      </c>
      <c r="L10" s="12">
        <f>'RAW DATA-STEMH'!L9</f>
        <v>0</v>
      </c>
      <c r="M10" s="365">
        <f>'RAW DATA-STEMH'!M9</f>
        <v>0</v>
      </c>
      <c r="N10" s="12"/>
      <c r="O10" s="12"/>
      <c r="P10" s="364">
        <f>'RAW DATA-STEMH'!N9</f>
        <v>0</v>
      </c>
      <c r="Q10" s="12">
        <f>'RAW DATA-STEMH'!O9</f>
        <v>0</v>
      </c>
      <c r="R10" s="12">
        <f>'RAW DATA-STEMH'!P9</f>
        <v>0</v>
      </c>
      <c r="S10" s="12">
        <f>'RAW DATA-STEMH'!Q9</f>
        <v>0</v>
      </c>
      <c r="T10" s="12">
        <f>'RAW DATA-STEMH'!R9</f>
        <v>169</v>
      </c>
      <c r="U10" s="12">
        <f>'RAW DATA-STEMH'!S9</f>
        <v>68</v>
      </c>
      <c r="V10" s="12">
        <f>'RAW DATA-STEMH'!T9</f>
        <v>9</v>
      </c>
      <c r="W10" s="12">
        <f>'RAW DATA-STEMH'!U9</f>
        <v>0</v>
      </c>
      <c r="X10" s="12">
        <f>'RAW DATA-STEMH'!V9</f>
        <v>0</v>
      </c>
      <c r="Y10" s="365">
        <f>'RAW DATA-STEMH'!W9</f>
        <v>0</v>
      </c>
      <c r="Z10" s="12"/>
      <c r="AA10" s="12"/>
      <c r="AB10" s="364">
        <f>'RAW DATA-STEMH'!X9</f>
        <v>0</v>
      </c>
      <c r="AC10" s="12">
        <f>'RAW DATA-STEMH'!Y9</f>
        <v>0</v>
      </c>
      <c r="AD10" s="12">
        <f>'RAW DATA-STEMH'!Z9</f>
        <v>0</v>
      </c>
      <c r="AE10" s="12">
        <f>'RAW DATA-STEMH'!AA9</f>
        <v>0</v>
      </c>
      <c r="AF10" s="12">
        <f>'RAW DATA-STEMH'!AB9</f>
        <v>188</v>
      </c>
      <c r="AG10" s="12">
        <f>'RAW DATA-STEMH'!AC9</f>
        <v>71</v>
      </c>
      <c r="AH10" s="12">
        <f>'RAW DATA-STEMH'!AD9</f>
        <v>12</v>
      </c>
      <c r="AI10" s="12">
        <f>'RAW DATA-STEMH'!AE9</f>
        <v>0</v>
      </c>
      <c r="AJ10" s="12">
        <f>'RAW DATA-STEMH'!AF9</f>
        <v>1</v>
      </c>
      <c r="AK10" s="365">
        <f>'RAW DATA-STEMH'!AG9</f>
        <v>0</v>
      </c>
      <c r="AL10" s="12"/>
      <c r="AM10" s="12"/>
      <c r="AN10" s="364">
        <f>'RAW DATA-STEMH'!AH9</f>
        <v>0</v>
      </c>
      <c r="AO10" s="12">
        <f>'RAW DATA-STEMH'!AI9</f>
        <v>0</v>
      </c>
      <c r="AP10" s="12">
        <f>'RAW DATA-STEMH'!AJ9</f>
        <v>0</v>
      </c>
      <c r="AQ10" s="12">
        <f>'RAW DATA-STEMH'!AK9</f>
        <v>0</v>
      </c>
      <c r="AR10" s="12">
        <f>'RAW DATA-STEMH'!AL9</f>
        <v>205</v>
      </c>
      <c r="AS10" s="12">
        <f>'RAW DATA-STEMH'!AM9</f>
        <v>63</v>
      </c>
      <c r="AT10" s="12">
        <f>'RAW DATA-STEMH'!AN9</f>
        <v>13</v>
      </c>
      <c r="AU10" s="12">
        <f>'RAW DATA-STEMH'!AO9</f>
        <v>0</v>
      </c>
      <c r="AV10" s="12">
        <f>'RAW DATA-STEMH'!AP9</f>
        <v>0</v>
      </c>
      <c r="AW10" s="365">
        <f>'RAW DATA-STEMH'!AQ9</f>
        <v>0</v>
      </c>
      <c r="AX10" s="536"/>
    </row>
    <row r="11" spans="1:50" x14ac:dyDescent="0.25">
      <c r="A11" s="541"/>
      <c r="B11" s="304"/>
      <c r="C11" s="498"/>
      <c r="D11" s="11">
        <f t="shared" ref="D11:M11" si="0">SUM(D8:D10)</f>
        <v>0</v>
      </c>
      <c r="E11" s="11">
        <f t="shared" si="0"/>
        <v>0</v>
      </c>
      <c r="F11" s="11">
        <f t="shared" si="0"/>
        <v>0</v>
      </c>
      <c r="G11" s="11">
        <f t="shared" si="0"/>
        <v>0</v>
      </c>
      <c r="H11" s="11">
        <f t="shared" si="0"/>
        <v>170</v>
      </c>
      <c r="I11" s="11">
        <f t="shared" si="0"/>
        <v>86</v>
      </c>
      <c r="J11" s="11">
        <f t="shared" si="0"/>
        <v>10</v>
      </c>
      <c r="K11" s="11">
        <f t="shared" si="0"/>
        <v>0</v>
      </c>
      <c r="L11" s="11">
        <f t="shared" si="0"/>
        <v>0</v>
      </c>
      <c r="M11" s="367">
        <f t="shared" si="0"/>
        <v>0</v>
      </c>
      <c r="N11" s="12"/>
      <c r="O11" s="12"/>
      <c r="P11" s="366">
        <f t="shared" ref="P11:Y11" si="1">SUM(P8:P10)</f>
        <v>0</v>
      </c>
      <c r="Q11" s="11">
        <f t="shared" si="1"/>
        <v>0</v>
      </c>
      <c r="R11" s="11">
        <f t="shared" si="1"/>
        <v>0</v>
      </c>
      <c r="S11" s="11">
        <f t="shared" si="1"/>
        <v>0</v>
      </c>
      <c r="T11" s="11">
        <f t="shared" si="1"/>
        <v>202</v>
      </c>
      <c r="U11" s="11">
        <f t="shared" si="1"/>
        <v>80</v>
      </c>
      <c r="V11" s="11">
        <f t="shared" si="1"/>
        <v>11</v>
      </c>
      <c r="W11" s="11">
        <f t="shared" si="1"/>
        <v>0</v>
      </c>
      <c r="X11" s="11">
        <f t="shared" si="1"/>
        <v>0</v>
      </c>
      <c r="Y11" s="367">
        <f t="shared" si="1"/>
        <v>0</v>
      </c>
      <c r="Z11" s="12"/>
      <c r="AA11" s="12"/>
      <c r="AB11" s="366">
        <f t="shared" ref="AB11:AK11" si="2">SUM(AB8:AB10)</f>
        <v>0</v>
      </c>
      <c r="AC11" s="11">
        <f t="shared" si="2"/>
        <v>0</v>
      </c>
      <c r="AD11" s="11">
        <f t="shared" si="2"/>
        <v>0</v>
      </c>
      <c r="AE11" s="11">
        <f t="shared" si="2"/>
        <v>0</v>
      </c>
      <c r="AF11" s="11">
        <f t="shared" si="2"/>
        <v>230</v>
      </c>
      <c r="AG11" s="11">
        <f t="shared" si="2"/>
        <v>84</v>
      </c>
      <c r="AH11" s="11">
        <f t="shared" si="2"/>
        <v>13</v>
      </c>
      <c r="AI11" s="11">
        <f t="shared" si="2"/>
        <v>0</v>
      </c>
      <c r="AJ11" s="11">
        <f t="shared" si="2"/>
        <v>1</v>
      </c>
      <c r="AK11" s="367">
        <f t="shared" si="2"/>
        <v>0</v>
      </c>
      <c r="AL11" s="12"/>
      <c r="AM11" s="12"/>
      <c r="AN11" s="366">
        <f t="shared" ref="AN11:AW11" si="3">SUM(AN8:AN10)</f>
        <v>0</v>
      </c>
      <c r="AO11" s="11">
        <f t="shared" si="3"/>
        <v>0</v>
      </c>
      <c r="AP11" s="11">
        <f t="shared" si="3"/>
        <v>0</v>
      </c>
      <c r="AQ11" s="11">
        <f t="shared" si="3"/>
        <v>0</v>
      </c>
      <c r="AR11" s="11">
        <f t="shared" si="3"/>
        <v>258</v>
      </c>
      <c r="AS11" s="11">
        <f t="shared" si="3"/>
        <v>69</v>
      </c>
      <c r="AT11" s="11">
        <f t="shared" si="3"/>
        <v>16</v>
      </c>
      <c r="AU11" s="11">
        <f t="shared" si="3"/>
        <v>0</v>
      </c>
      <c r="AV11" s="11">
        <f t="shared" si="3"/>
        <v>0</v>
      </c>
      <c r="AW11" s="367">
        <f t="shared" si="3"/>
        <v>0</v>
      </c>
      <c r="AX11" s="536"/>
    </row>
    <row r="12" spans="1:50" ht="10.5" customHeight="1" thickBot="1" x14ac:dyDescent="0.3">
      <c r="A12" s="542"/>
      <c r="B12" s="487"/>
      <c r="C12" s="500"/>
      <c r="D12" s="12"/>
      <c r="E12" s="12"/>
      <c r="F12" s="12"/>
      <c r="G12" s="12"/>
      <c r="H12" s="12"/>
      <c r="I12" s="12"/>
      <c r="J12" s="12"/>
      <c r="K12" s="12"/>
      <c r="L12" s="12"/>
      <c r="M12" s="365"/>
      <c r="N12" s="12"/>
      <c r="O12" s="12"/>
      <c r="P12" s="364"/>
      <c r="Q12" s="12"/>
      <c r="R12" s="12"/>
      <c r="S12" s="12"/>
      <c r="T12" s="12"/>
      <c r="U12" s="12"/>
      <c r="V12" s="12"/>
      <c r="W12" s="12"/>
      <c r="X12" s="12"/>
      <c r="Y12" s="365"/>
      <c r="Z12" s="12"/>
      <c r="AA12" s="12"/>
      <c r="AB12" s="364"/>
      <c r="AC12" s="12"/>
      <c r="AD12" s="12"/>
      <c r="AE12" s="12"/>
      <c r="AF12" s="12"/>
      <c r="AG12" s="12"/>
      <c r="AH12" s="12"/>
      <c r="AI12" s="12"/>
      <c r="AJ12" s="12"/>
      <c r="AK12" s="365"/>
      <c r="AL12" s="12"/>
      <c r="AM12" s="12"/>
      <c r="AN12" s="364"/>
      <c r="AO12" s="12"/>
      <c r="AP12" s="12"/>
      <c r="AQ12" s="12"/>
      <c r="AR12" s="12"/>
      <c r="AS12" s="12"/>
      <c r="AT12" s="12"/>
      <c r="AU12" s="12"/>
      <c r="AV12" s="12"/>
      <c r="AW12" s="365"/>
      <c r="AX12" s="536"/>
    </row>
    <row r="13" spans="1:50" ht="15" customHeight="1" x14ac:dyDescent="0.25">
      <c r="A13" s="1066" t="s">
        <v>303</v>
      </c>
      <c r="B13" s="496" t="s">
        <v>36</v>
      </c>
      <c r="C13" s="499" t="s">
        <v>95</v>
      </c>
      <c r="D13" s="364">
        <f>D8*'DATA - Awards Matrices'!$B$24</f>
        <v>0</v>
      </c>
      <c r="E13" s="12">
        <f>E8*'DATA - Awards Matrices'!$C$24</f>
        <v>0</v>
      </c>
      <c r="F13" s="12">
        <f>F8*'DATA - Awards Matrices'!$D$24</f>
        <v>0</v>
      </c>
      <c r="G13" s="12">
        <f>G8*'DATA - Awards Matrices'!$E$24</f>
        <v>0</v>
      </c>
      <c r="H13" s="12">
        <f>H8*'DATA - Awards Matrices'!$F$24</f>
        <v>726000</v>
      </c>
      <c r="I13" s="12">
        <f>I8*'DATA - Awards Matrices'!$G$24</f>
        <v>0</v>
      </c>
      <c r="J13" s="12">
        <f>J8*'DATA - Awards Matrices'!$H$24</f>
        <v>0</v>
      </c>
      <c r="K13" s="12">
        <f>K8*'DATA - Awards Matrices'!$I$24</f>
        <v>0</v>
      </c>
      <c r="L13" s="12">
        <f>L8*'DATA - Awards Matrices'!$J$24</f>
        <v>0</v>
      </c>
      <c r="M13" s="365">
        <f>M8*'DATA - Awards Matrices'!$K$24</f>
        <v>0</v>
      </c>
      <c r="N13" s="12"/>
      <c r="O13" s="12"/>
      <c r="P13" s="364">
        <f>P8*'DATA - Awards Matrices'!$B$24</f>
        <v>0</v>
      </c>
      <c r="Q13" s="12">
        <f>Q8*'DATA - Awards Matrices'!$C$24</f>
        <v>0</v>
      </c>
      <c r="R13" s="12">
        <f>R8*'DATA - Awards Matrices'!$D$24</f>
        <v>0</v>
      </c>
      <c r="S13" s="12">
        <f>S8*'DATA - Awards Matrices'!$E$24</f>
        <v>0</v>
      </c>
      <c r="T13" s="12">
        <f>T8*'DATA - Awards Matrices'!$F$24</f>
        <v>693000</v>
      </c>
      <c r="U13" s="12">
        <f>U8*'DATA - Awards Matrices'!$G$24</f>
        <v>0</v>
      </c>
      <c r="V13" s="12">
        <f>V8*'DATA - Awards Matrices'!$H$24</f>
        <v>0</v>
      </c>
      <c r="W13" s="12">
        <f>W8*'DATA - Awards Matrices'!$I$24</f>
        <v>0</v>
      </c>
      <c r="X13" s="12">
        <f>X8*'DATA - Awards Matrices'!$J$24</f>
        <v>0</v>
      </c>
      <c r="Y13" s="365">
        <f>Y8*'DATA - Awards Matrices'!$K$24</f>
        <v>0</v>
      </c>
      <c r="Z13" s="12"/>
      <c r="AA13" s="12"/>
      <c r="AB13" s="364">
        <f>AB8*'DATA - Awards Matrices'!$B$24</f>
        <v>0</v>
      </c>
      <c r="AC13" s="12">
        <f>AC8*'DATA - Awards Matrices'!$C$24</f>
        <v>0</v>
      </c>
      <c r="AD13" s="12">
        <f>AD8*'DATA - Awards Matrices'!$D$24</f>
        <v>0</v>
      </c>
      <c r="AE13" s="12">
        <f>AE8*'DATA - Awards Matrices'!$E$24</f>
        <v>0</v>
      </c>
      <c r="AF13" s="12">
        <f>AF8*'DATA - Awards Matrices'!$F$24</f>
        <v>891000</v>
      </c>
      <c r="AG13" s="12">
        <f>AG8*'DATA - Awards Matrices'!$G$24</f>
        <v>0</v>
      </c>
      <c r="AH13" s="12">
        <f>AH8*'DATA - Awards Matrices'!$H$24</f>
        <v>0</v>
      </c>
      <c r="AI13" s="12">
        <f>AI8*'DATA - Awards Matrices'!$I$24</f>
        <v>0</v>
      </c>
      <c r="AJ13" s="12">
        <f>AJ8*'DATA - Awards Matrices'!$J$24</f>
        <v>0</v>
      </c>
      <c r="AK13" s="365">
        <f>AK8*'DATA - Awards Matrices'!$K$24</f>
        <v>0</v>
      </c>
      <c r="AL13" s="12"/>
      <c r="AM13" s="12"/>
      <c r="AN13" s="364">
        <f>AN8*'DATA - Awards Matrices'!$B$24</f>
        <v>0</v>
      </c>
      <c r="AO13" s="12">
        <f>AO8*'DATA - Awards Matrices'!$C$24</f>
        <v>0</v>
      </c>
      <c r="AP13" s="12">
        <f>AP8*'DATA - Awards Matrices'!$D$24</f>
        <v>0</v>
      </c>
      <c r="AQ13" s="12">
        <f>AQ8*'DATA - Awards Matrices'!$E$24</f>
        <v>0</v>
      </c>
      <c r="AR13" s="12">
        <f>AR8*'DATA - Awards Matrices'!$F$24</f>
        <v>858000</v>
      </c>
      <c r="AS13" s="12">
        <f>AS8*'DATA - Awards Matrices'!$G$24</f>
        <v>0</v>
      </c>
      <c r="AT13" s="12">
        <f>AT8*'DATA - Awards Matrices'!$H$24</f>
        <v>0</v>
      </c>
      <c r="AU13" s="12">
        <f>AU8*'DATA - Awards Matrices'!$I$24</f>
        <v>0</v>
      </c>
      <c r="AV13" s="12">
        <f>AV8*'DATA - Awards Matrices'!$J$24</f>
        <v>0</v>
      </c>
      <c r="AW13" s="365">
        <f>AW8*'DATA - Awards Matrices'!$K$24</f>
        <v>0</v>
      </c>
      <c r="AX13" s="536"/>
    </row>
    <row r="14" spans="1:50" x14ac:dyDescent="0.25">
      <c r="A14" s="1066"/>
      <c r="B14" s="496" t="s">
        <v>36</v>
      </c>
      <c r="C14" s="499" t="s">
        <v>94</v>
      </c>
      <c r="D14" s="364">
        <f>D9*'DATA - Awards Matrices'!$B$25</f>
        <v>0</v>
      </c>
      <c r="E14" s="12">
        <f>E9*'DATA - Awards Matrices'!$C$25</f>
        <v>0</v>
      </c>
      <c r="F14" s="12">
        <f>F9*'DATA - Awards Matrices'!$D$25</f>
        <v>0</v>
      </c>
      <c r="G14" s="12">
        <f>G9*'DATA - Awards Matrices'!$E$25</f>
        <v>0</v>
      </c>
      <c r="H14" s="12">
        <f>H9*'DATA - Awards Matrices'!$F$25</f>
        <v>952460</v>
      </c>
      <c r="I14" s="12">
        <f>I9*'DATA - Awards Matrices'!$G$25</f>
        <v>711915</v>
      </c>
      <c r="J14" s="12">
        <f>J9*'DATA - Awards Matrices'!$H$25</f>
        <v>156808</v>
      </c>
      <c r="K14" s="12">
        <f>K9*'DATA - Awards Matrices'!$I$25</f>
        <v>0</v>
      </c>
      <c r="L14" s="12">
        <f>L9*'DATA - Awards Matrices'!$J$25</f>
        <v>0</v>
      </c>
      <c r="M14" s="365">
        <f>M9*'DATA - Awards Matrices'!$K$25</f>
        <v>0</v>
      </c>
      <c r="N14" s="12"/>
      <c r="O14" s="12"/>
      <c r="P14" s="364">
        <f>P9*'DATA - Awards Matrices'!$B$25</f>
        <v>0</v>
      </c>
      <c r="Q14" s="12">
        <f>Q9*'DATA - Awards Matrices'!$C$25</f>
        <v>0</v>
      </c>
      <c r="R14" s="12">
        <f>R9*'DATA - Awards Matrices'!$D$25</f>
        <v>0</v>
      </c>
      <c r="S14" s="12">
        <f>S9*'DATA - Awards Matrices'!$E$25</f>
        <v>0</v>
      </c>
      <c r="T14" s="12">
        <f>T9*'DATA - Awards Matrices'!$F$25</f>
        <v>571476</v>
      </c>
      <c r="U14" s="12">
        <f>U9*'DATA - Awards Matrices'!$G$25</f>
        <v>569532</v>
      </c>
      <c r="V14" s="12">
        <f>V9*'DATA - Awards Matrices'!$H$25</f>
        <v>313616</v>
      </c>
      <c r="W14" s="12">
        <f>W9*'DATA - Awards Matrices'!$I$25</f>
        <v>0</v>
      </c>
      <c r="X14" s="12">
        <f>X9*'DATA - Awards Matrices'!$J$25</f>
        <v>0</v>
      </c>
      <c r="Y14" s="365">
        <f>Y9*'DATA - Awards Matrices'!$K$25</f>
        <v>0</v>
      </c>
      <c r="Z14" s="12"/>
      <c r="AA14" s="12"/>
      <c r="AB14" s="364">
        <f>AB9*'DATA - Awards Matrices'!$B$25</f>
        <v>0</v>
      </c>
      <c r="AC14" s="12">
        <f>AC9*'DATA - Awards Matrices'!$C$25</f>
        <v>0</v>
      </c>
      <c r="AD14" s="12">
        <f>AD9*'DATA - Awards Matrices'!$D$25</f>
        <v>0</v>
      </c>
      <c r="AE14" s="12">
        <f>AE9*'DATA - Awards Matrices'!$E$25</f>
        <v>0</v>
      </c>
      <c r="AF14" s="12">
        <f>AF9*'DATA - Awards Matrices'!$F$25</f>
        <v>714345</v>
      </c>
      <c r="AG14" s="12">
        <f>AG9*'DATA - Awards Matrices'!$G$25</f>
        <v>616993</v>
      </c>
      <c r="AH14" s="12">
        <f>AH9*'DATA - Awards Matrices'!$H$25</f>
        <v>156808</v>
      </c>
      <c r="AI14" s="12">
        <f>AI9*'DATA - Awards Matrices'!$I$25</f>
        <v>0</v>
      </c>
      <c r="AJ14" s="12">
        <f>AJ9*'DATA - Awards Matrices'!$J$25</f>
        <v>0</v>
      </c>
      <c r="AK14" s="365">
        <f>AK9*'DATA - Awards Matrices'!$K$25</f>
        <v>0</v>
      </c>
      <c r="AL14" s="12"/>
      <c r="AM14" s="12"/>
      <c r="AN14" s="364">
        <f>AN9*'DATA - Awards Matrices'!$B$25</f>
        <v>0</v>
      </c>
      <c r="AO14" s="12">
        <f>AO9*'DATA - Awards Matrices'!$C$25</f>
        <v>0</v>
      </c>
      <c r="AP14" s="12">
        <f>AP9*'DATA - Awards Matrices'!$D$25</f>
        <v>0</v>
      </c>
      <c r="AQ14" s="12">
        <f>AQ9*'DATA - Awards Matrices'!$E$25</f>
        <v>0</v>
      </c>
      <c r="AR14" s="12">
        <f>AR9*'DATA - Awards Matrices'!$F$25</f>
        <v>1285821</v>
      </c>
      <c r="AS14" s="12">
        <f>AS9*'DATA - Awards Matrices'!$G$25</f>
        <v>284766</v>
      </c>
      <c r="AT14" s="12">
        <f>AT9*'DATA - Awards Matrices'!$H$25</f>
        <v>470424</v>
      </c>
      <c r="AU14" s="12">
        <f>AU9*'DATA - Awards Matrices'!$I$25</f>
        <v>0</v>
      </c>
      <c r="AV14" s="12">
        <f>AV9*'DATA - Awards Matrices'!$J$25</f>
        <v>0</v>
      </c>
      <c r="AW14" s="365">
        <f>AW9*'DATA - Awards Matrices'!$K$25</f>
        <v>0</v>
      </c>
      <c r="AX14" s="536"/>
    </row>
    <row r="15" spans="1:50" ht="15.75" thickBot="1" x14ac:dyDescent="0.3">
      <c r="A15" s="1067"/>
      <c r="B15" s="497" t="s">
        <v>36</v>
      </c>
      <c r="C15" s="500" t="s">
        <v>93</v>
      </c>
      <c r="D15" s="364">
        <f>D10*'DATA - Awards Matrices'!$B$26</f>
        <v>0</v>
      </c>
      <c r="E15" s="12">
        <f>E10*'DATA - Awards Matrices'!$C$26</f>
        <v>0</v>
      </c>
      <c r="F15" s="12">
        <f>F10*'DATA - Awards Matrices'!$D$26</f>
        <v>0</v>
      </c>
      <c r="G15" s="12">
        <f>G10*'DATA - Awards Matrices'!$E$26</f>
        <v>0</v>
      </c>
      <c r="H15" s="12">
        <f>H10*'DATA - Awards Matrices'!$F$26</f>
        <v>8933376</v>
      </c>
      <c r="I15" s="12">
        <f>I10*'DATA - Awards Matrices'!$G$26</f>
        <v>4938405</v>
      </c>
      <c r="J15" s="12">
        <f>J10*'DATA - Awards Matrices'!$H$26</f>
        <v>2068245</v>
      </c>
      <c r="K15" s="12">
        <f>K10*'DATA - Awards Matrices'!$I$26</f>
        <v>0</v>
      </c>
      <c r="L15" s="12">
        <f>L10*'DATA - Awards Matrices'!$J$26</f>
        <v>0</v>
      </c>
      <c r="M15" s="365">
        <f>M10*'DATA - Awards Matrices'!$K$26</f>
        <v>0</v>
      </c>
      <c r="N15" s="12"/>
      <c r="O15" s="12"/>
      <c r="P15" s="364">
        <f>P10*'DATA - Awards Matrices'!$B$26</f>
        <v>0</v>
      </c>
      <c r="Q15" s="12">
        <f>Q10*'DATA - Awards Matrices'!$C$26</f>
        <v>0</v>
      </c>
      <c r="R15" s="12">
        <f>R10*'DATA - Awards Matrices'!$D$26</f>
        <v>0</v>
      </c>
      <c r="S15" s="12">
        <f>S10*'DATA - Awards Matrices'!$E$26</f>
        <v>0</v>
      </c>
      <c r="T15" s="12">
        <f>T10*'DATA - Awards Matrices'!$F$26</f>
        <v>11794848</v>
      </c>
      <c r="U15" s="12">
        <f>U10*'DATA - Awards Matrices'!$G$26</f>
        <v>4729740</v>
      </c>
      <c r="V15" s="12">
        <f>V10*'DATA - Awards Matrices'!$H$26</f>
        <v>2068245</v>
      </c>
      <c r="W15" s="12">
        <f>W10*'DATA - Awards Matrices'!$I$26</f>
        <v>0</v>
      </c>
      <c r="X15" s="12">
        <f>X10*'DATA - Awards Matrices'!$J$26</f>
        <v>0</v>
      </c>
      <c r="Y15" s="365">
        <f>Y10*'DATA - Awards Matrices'!$K$26</f>
        <v>0</v>
      </c>
      <c r="Z15" s="12"/>
      <c r="AA15" s="12"/>
      <c r="AB15" s="364">
        <f>AB10*'DATA - Awards Matrices'!$B$26</f>
        <v>0</v>
      </c>
      <c r="AC15" s="12">
        <f>AC10*'DATA - Awards Matrices'!$C$26</f>
        <v>0</v>
      </c>
      <c r="AD15" s="12">
        <f>AD10*'DATA - Awards Matrices'!$D$26</f>
        <v>0</v>
      </c>
      <c r="AE15" s="12">
        <f>AE10*'DATA - Awards Matrices'!$E$26</f>
        <v>0</v>
      </c>
      <c r="AF15" s="12">
        <f>AF10*'DATA - Awards Matrices'!$F$26</f>
        <v>13120896</v>
      </c>
      <c r="AG15" s="12">
        <f>AG10*'DATA - Awards Matrices'!$G$26</f>
        <v>4938405</v>
      </c>
      <c r="AH15" s="12">
        <f>AH10*'DATA - Awards Matrices'!$H$26</f>
        <v>2757660</v>
      </c>
      <c r="AI15" s="12">
        <f>AI10*'DATA - Awards Matrices'!$I$26</f>
        <v>0</v>
      </c>
      <c r="AJ15" s="12">
        <f>AJ10*'DATA - Awards Matrices'!$J$26</f>
        <v>16537</v>
      </c>
      <c r="AK15" s="365">
        <f>AK10*'DATA - Awards Matrices'!$K$26</f>
        <v>0</v>
      </c>
      <c r="AL15" s="12"/>
      <c r="AM15" s="12"/>
      <c r="AN15" s="364">
        <f>AN10*'DATA - Awards Matrices'!$B$26</f>
        <v>0</v>
      </c>
      <c r="AO15" s="12">
        <f>AO10*'DATA - Awards Matrices'!$C$26</f>
        <v>0</v>
      </c>
      <c r="AP15" s="12">
        <f>AP10*'DATA - Awards Matrices'!$D$26</f>
        <v>0</v>
      </c>
      <c r="AQ15" s="12">
        <f>AQ10*'DATA - Awards Matrices'!$E$26</f>
        <v>0</v>
      </c>
      <c r="AR15" s="12">
        <f>AR10*'DATA - Awards Matrices'!$F$26</f>
        <v>14307360</v>
      </c>
      <c r="AS15" s="12">
        <f>AS10*'DATA - Awards Matrices'!$G$26</f>
        <v>4381965</v>
      </c>
      <c r="AT15" s="12">
        <f>AT10*'DATA - Awards Matrices'!$H$26</f>
        <v>2987465</v>
      </c>
      <c r="AU15" s="12">
        <f>AU10*'DATA - Awards Matrices'!$I$26</f>
        <v>0</v>
      </c>
      <c r="AV15" s="12">
        <f>AV10*'DATA - Awards Matrices'!$J$26</f>
        <v>0</v>
      </c>
      <c r="AW15" s="365">
        <f>AW10*'DATA - Awards Matrices'!$K$26</f>
        <v>0</v>
      </c>
      <c r="AX15" s="536"/>
    </row>
    <row r="16" spans="1:50" ht="30.75" thickBot="1" x14ac:dyDescent="0.3">
      <c r="A16" s="494" t="s">
        <v>304</v>
      </c>
      <c r="B16" s="501" t="str">
        <f>B10</f>
        <v>NMT</v>
      </c>
      <c r="C16" s="372"/>
      <c r="D16" s="368">
        <f t="shared" ref="D16:M16" si="4">SUM(D13:D15)</f>
        <v>0</v>
      </c>
      <c r="E16" s="369">
        <f t="shared" si="4"/>
        <v>0</v>
      </c>
      <c r="F16" s="369">
        <f t="shared" si="4"/>
        <v>0</v>
      </c>
      <c r="G16" s="369">
        <f t="shared" si="4"/>
        <v>0</v>
      </c>
      <c r="H16" s="369">
        <f t="shared" si="4"/>
        <v>10611836</v>
      </c>
      <c r="I16" s="369">
        <f t="shared" si="4"/>
        <v>5650320</v>
      </c>
      <c r="J16" s="369">
        <f t="shared" si="4"/>
        <v>2225053</v>
      </c>
      <c r="K16" s="369">
        <f t="shared" si="4"/>
        <v>0</v>
      </c>
      <c r="L16" s="369">
        <f t="shared" si="4"/>
        <v>0</v>
      </c>
      <c r="M16" s="370">
        <f t="shared" si="4"/>
        <v>0</v>
      </c>
      <c r="N16" s="489">
        <f>SUM(D16:M16)/'DATA - Awards Matrices'!$L$26</f>
        <v>155.44499752452836</v>
      </c>
      <c r="O16" s="489"/>
      <c r="P16" s="368">
        <f t="shared" ref="P16:Y16" si="5">SUM(P13:P15)</f>
        <v>0</v>
      </c>
      <c r="Q16" s="369">
        <f t="shared" si="5"/>
        <v>0</v>
      </c>
      <c r="R16" s="369">
        <f t="shared" si="5"/>
        <v>0</v>
      </c>
      <c r="S16" s="369">
        <f t="shared" si="5"/>
        <v>0</v>
      </c>
      <c r="T16" s="369">
        <f t="shared" si="5"/>
        <v>13059324</v>
      </c>
      <c r="U16" s="369">
        <f t="shared" si="5"/>
        <v>5299272</v>
      </c>
      <c r="V16" s="369">
        <f t="shared" si="5"/>
        <v>2381861</v>
      </c>
      <c r="W16" s="369">
        <f t="shared" si="5"/>
        <v>0</v>
      </c>
      <c r="X16" s="369">
        <f t="shared" si="5"/>
        <v>0</v>
      </c>
      <c r="Y16" s="370">
        <f t="shared" si="5"/>
        <v>0</v>
      </c>
      <c r="Z16" s="489">
        <f>SUM(P16:Y16)/'DATA - Awards Matrices'!$L$26</f>
        <v>174.39086056865517</v>
      </c>
      <c r="AA16" s="489"/>
      <c r="AB16" s="368">
        <f t="shared" ref="AB16:AK16" si="6">SUM(AB13:AB15)</f>
        <v>0</v>
      </c>
      <c r="AC16" s="369">
        <f t="shared" si="6"/>
        <v>0</v>
      </c>
      <c r="AD16" s="369">
        <f t="shared" si="6"/>
        <v>0</v>
      </c>
      <c r="AE16" s="369">
        <f t="shared" si="6"/>
        <v>0</v>
      </c>
      <c r="AF16" s="369">
        <f t="shared" si="6"/>
        <v>14726241</v>
      </c>
      <c r="AG16" s="369">
        <f t="shared" si="6"/>
        <v>5555398</v>
      </c>
      <c r="AH16" s="369">
        <f t="shared" si="6"/>
        <v>2914468</v>
      </c>
      <c r="AI16" s="369">
        <f t="shared" si="6"/>
        <v>0</v>
      </c>
      <c r="AJ16" s="369">
        <f t="shared" si="6"/>
        <v>16537</v>
      </c>
      <c r="AK16" s="370">
        <f t="shared" si="6"/>
        <v>0</v>
      </c>
      <c r="AL16" s="489">
        <f>SUM(AB16:AK16)/'DATA - Awards Matrices'!$L$26</f>
        <v>195.17761654113167</v>
      </c>
      <c r="AM16" s="489"/>
      <c r="AN16" s="368">
        <f t="shared" ref="AN16:AW16" si="7">SUM(AN13:AN15)</f>
        <v>0</v>
      </c>
      <c r="AO16" s="369">
        <f t="shared" si="7"/>
        <v>0</v>
      </c>
      <c r="AP16" s="369">
        <f t="shared" si="7"/>
        <v>0</v>
      </c>
      <c r="AQ16" s="369">
        <f t="shared" si="7"/>
        <v>0</v>
      </c>
      <c r="AR16" s="369">
        <f t="shared" si="7"/>
        <v>16451181</v>
      </c>
      <c r="AS16" s="369">
        <f t="shared" si="7"/>
        <v>4666731</v>
      </c>
      <c r="AT16" s="369">
        <f t="shared" si="7"/>
        <v>3457889</v>
      </c>
      <c r="AU16" s="369">
        <f t="shared" si="7"/>
        <v>0</v>
      </c>
      <c r="AV16" s="369">
        <f t="shared" si="7"/>
        <v>0</v>
      </c>
      <c r="AW16" s="370">
        <f t="shared" si="7"/>
        <v>0</v>
      </c>
      <c r="AX16" s="537">
        <f>SUM(AN16:AW16)/'DATA - Awards Matrices'!$L$26</f>
        <v>206.63937566824183</v>
      </c>
    </row>
    <row r="17" spans="1:50" ht="52.5" customHeight="1" thickBot="1" x14ac:dyDescent="0.3">
      <c r="A17" s="502"/>
      <c r="B17" s="503"/>
      <c r="C17" s="504"/>
      <c r="D17" s="505"/>
      <c r="E17" s="506"/>
      <c r="F17" s="506"/>
      <c r="G17" s="506"/>
      <c r="H17" s="506"/>
      <c r="I17" s="506"/>
      <c r="J17" s="506"/>
      <c r="K17" s="506"/>
      <c r="L17" s="506"/>
      <c r="M17" s="507"/>
      <c r="N17" s="508"/>
      <c r="O17" s="508"/>
      <c r="P17" s="505"/>
      <c r="Q17" s="506"/>
      <c r="R17" s="506"/>
      <c r="S17" s="506"/>
      <c r="T17" s="506"/>
      <c r="U17" s="506"/>
      <c r="V17" s="506"/>
      <c r="W17" s="506"/>
      <c r="X17" s="506"/>
      <c r="Y17" s="507"/>
      <c r="Z17" s="508"/>
      <c r="AA17" s="508"/>
      <c r="AB17" s="505"/>
      <c r="AC17" s="506"/>
      <c r="AD17" s="506"/>
      <c r="AE17" s="506"/>
      <c r="AF17" s="506"/>
      <c r="AG17" s="506"/>
      <c r="AH17" s="506"/>
      <c r="AI17" s="506"/>
      <c r="AJ17" s="506"/>
      <c r="AK17" s="507"/>
      <c r="AL17" s="508"/>
      <c r="AM17" s="508"/>
      <c r="AN17" s="505"/>
      <c r="AO17" s="506"/>
      <c r="AP17" s="506"/>
      <c r="AQ17" s="506"/>
      <c r="AR17" s="506"/>
      <c r="AS17" s="506"/>
      <c r="AT17" s="506"/>
      <c r="AU17" s="506"/>
      <c r="AV17" s="506"/>
      <c r="AW17" s="507"/>
      <c r="AX17" s="538"/>
    </row>
    <row r="18" spans="1:50" ht="15" customHeight="1" x14ac:dyDescent="0.25">
      <c r="A18" s="1058" t="s">
        <v>302</v>
      </c>
      <c r="B18" s="495" t="str">
        <f>'RAW DATA-Awards'!B10</f>
        <v>NMSU</v>
      </c>
      <c r="C18" s="498" t="str">
        <f>'RAW DATA-Awards'!C10</f>
        <v>1</v>
      </c>
      <c r="D18" s="481">
        <f>'RAW DATA-STEMH'!D10</f>
        <v>0</v>
      </c>
      <c r="E18" s="482">
        <f>'RAW DATA-STEMH'!E10</f>
        <v>0</v>
      </c>
      <c r="F18" s="482">
        <f>'RAW DATA-STEMH'!F10</f>
        <v>0</v>
      </c>
      <c r="G18" s="482">
        <f>'RAW DATA-STEMH'!G10</f>
        <v>0</v>
      </c>
      <c r="H18" s="482">
        <f>'RAW DATA-STEMH'!H10</f>
        <v>115</v>
      </c>
      <c r="I18" s="482">
        <f>'RAW DATA-STEMH'!I10</f>
        <v>25</v>
      </c>
      <c r="J18" s="482">
        <f>'RAW DATA-STEMH'!J10</f>
        <v>0</v>
      </c>
      <c r="K18" s="482">
        <f>'RAW DATA-STEMH'!K10</f>
        <v>0</v>
      </c>
      <c r="L18" s="482">
        <f>'RAW DATA-STEMH'!L10</f>
        <v>0</v>
      </c>
      <c r="M18" s="483">
        <f>'RAW DATA-STEMH'!M10</f>
        <v>0</v>
      </c>
      <c r="N18" s="482"/>
      <c r="O18" s="482"/>
      <c r="P18" s="481">
        <f>'RAW DATA-STEMH'!N10</f>
        <v>0</v>
      </c>
      <c r="Q18" s="482">
        <f>'RAW DATA-STEMH'!O10</f>
        <v>0</v>
      </c>
      <c r="R18" s="482">
        <f>'RAW DATA-STEMH'!P10</f>
        <v>0</v>
      </c>
      <c r="S18" s="482">
        <f>'RAW DATA-STEMH'!Q10</f>
        <v>0</v>
      </c>
      <c r="T18" s="482">
        <f>'RAW DATA-STEMH'!R10</f>
        <v>118</v>
      </c>
      <c r="U18" s="482">
        <f>'RAW DATA-STEMH'!S10</f>
        <v>12</v>
      </c>
      <c r="V18" s="482">
        <f>'RAW DATA-STEMH'!T10</f>
        <v>0</v>
      </c>
      <c r="W18" s="482">
        <f>'RAW DATA-STEMH'!U10</f>
        <v>0</v>
      </c>
      <c r="X18" s="482">
        <f>'RAW DATA-STEMH'!V10</f>
        <v>0</v>
      </c>
      <c r="Y18" s="483">
        <f>'RAW DATA-STEMH'!W10</f>
        <v>0</v>
      </c>
      <c r="Z18" s="482"/>
      <c r="AA18" s="482"/>
      <c r="AB18" s="481">
        <f>'RAW DATA-STEMH'!X10</f>
        <v>0</v>
      </c>
      <c r="AC18" s="482">
        <f>'RAW DATA-STEMH'!Y10</f>
        <v>0</v>
      </c>
      <c r="AD18" s="482">
        <f>'RAW DATA-STEMH'!Z10</f>
        <v>0</v>
      </c>
      <c r="AE18" s="482">
        <f>'RAW DATA-STEMH'!AA10</f>
        <v>0</v>
      </c>
      <c r="AF18" s="482">
        <f>'RAW DATA-STEMH'!AB10</f>
        <v>118</v>
      </c>
      <c r="AG18" s="482">
        <f>'RAW DATA-STEMH'!AC10</f>
        <v>24</v>
      </c>
      <c r="AH18" s="482">
        <f>'RAW DATA-STEMH'!AD10</f>
        <v>0</v>
      </c>
      <c r="AI18" s="482">
        <f>'RAW DATA-STEMH'!AE10</f>
        <v>0</v>
      </c>
      <c r="AJ18" s="482">
        <f>'RAW DATA-STEMH'!AF10</f>
        <v>0</v>
      </c>
      <c r="AK18" s="483">
        <f>'RAW DATA-STEMH'!AG10</f>
        <v>0</v>
      </c>
      <c r="AL18" s="482"/>
      <c r="AM18" s="482"/>
      <c r="AN18" s="481">
        <f>'RAW DATA-STEMH'!AH10</f>
        <v>0</v>
      </c>
      <c r="AO18" s="482">
        <f>'RAW DATA-STEMH'!AI10</f>
        <v>0</v>
      </c>
      <c r="AP18" s="482">
        <f>'RAW DATA-STEMH'!AJ10</f>
        <v>0</v>
      </c>
      <c r="AQ18" s="482">
        <f>'RAW DATA-STEMH'!AK10</f>
        <v>0</v>
      </c>
      <c r="AR18" s="482">
        <f>'RAW DATA-STEMH'!AL10</f>
        <v>138</v>
      </c>
      <c r="AS18" s="482">
        <f>'RAW DATA-STEMH'!AM10</f>
        <v>13</v>
      </c>
      <c r="AT18" s="482">
        <f>'RAW DATA-STEMH'!AN10</f>
        <v>0</v>
      </c>
      <c r="AU18" s="482">
        <f>'RAW DATA-STEMH'!AO10</f>
        <v>0</v>
      </c>
      <c r="AV18" s="482">
        <f>'RAW DATA-STEMH'!AP10</f>
        <v>0</v>
      </c>
      <c r="AW18" s="483">
        <f>'RAW DATA-STEMH'!AQ10</f>
        <v>0</v>
      </c>
      <c r="AX18" s="535"/>
    </row>
    <row r="19" spans="1:50" x14ac:dyDescent="0.25">
      <c r="A19" s="1059"/>
      <c r="B19" s="496" t="str">
        <f>'RAW DATA-Awards'!B11</f>
        <v>NMSU</v>
      </c>
      <c r="C19" s="499" t="str">
        <f>'RAW DATA-Awards'!C11</f>
        <v>2</v>
      </c>
      <c r="D19" s="364">
        <f>'RAW DATA-STEMH'!D11</f>
        <v>0</v>
      </c>
      <c r="E19" s="12">
        <f>'RAW DATA-STEMH'!E11</f>
        <v>0</v>
      </c>
      <c r="F19" s="12">
        <f>'RAW DATA-STEMH'!F11</f>
        <v>0</v>
      </c>
      <c r="G19" s="12">
        <f>'RAW DATA-STEMH'!G11</f>
        <v>0</v>
      </c>
      <c r="H19" s="12">
        <f>'RAW DATA-STEMH'!H11</f>
        <v>395</v>
      </c>
      <c r="I19" s="12">
        <f>'RAW DATA-STEMH'!I11</f>
        <v>90</v>
      </c>
      <c r="J19" s="12">
        <f>'RAW DATA-STEMH'!J11</f>
        <v>40</v>
      </c>
      <c r="K19" s="12">
        <f>'RAW DATA-STEMH'!K11</f>
        <v>0</v>
      </c>
      <c r="L19" s="12">
        <f>'RAW DATA-STEMH'!L11</f>
        <v>0</v>
      </c>
      <c r="M19" s="365">
        <f>'RAW DATA-STEMH'!M11</f>
        <v>0</v>
      </c>
      <c r="N19" s="12"/>
      <c r="O19" s="12"/>
      <c r="P19" s="364">
        <f>'RAW DATA-STEMH'!N11</f>
        <v>0</v>
      </c>
      <c r="Q19" s="12">
        <f>'RAW DATA-STEMH'!O11</f>
        <v>0</v>
      </c>
      <c r="R19" s="12">
        <f>'RAW DATA-STEMH'!P11</f>
        <v>0</v>
      </c>
      <c r="S19" s="12">
        <f>'RAW DATA-STEMH'!Q11</f>
        <v>0</v>
      </c>
      <c r="T19" s="12">
        <f>'RAW DATA-STEMH'!R11</f>
        <v>438</v>
      </c>
      <c r="U19" s="12">
        <f>'RAW DATA-STEMH'!S11</f>
        <v>97</v>
      </c>
      <c r="V19" s="12">
        <f>'RAW DATA-STEMH'!T11</f>
        <v>26</v>
      </c>
      <c r="W19" s="12">
        <f>'RAW DATA-STEMH'!U11</f>
        <v>0</v>
      </c>
      <c r="X19" s="12">
        <f>'RAW DATA-STEMH'!V11</f>
        <v>0</v>
      </c>
      <c r="Y19" s="365">
        <f>'RAW DATA-STEMH'!W11</f>
        <v>0</v>
      </c>
      <c r="Z19" s="12"/>
      <c r="AA19" s="12"/>
      <c r="AB19" s="364">
        <f>'RAW DATA-STEMH'!X11</f>
        <v>0</v>
      </c>
      <c r="AC19" s="12">
        <f>'RAW DATA-STEMH'!Y11</f>
        <v>0</v>
      </c>
      <c r="AD19" s="12">
        <f>'RAW DATA-STEMH'!Z11</f>
        <v>0</v>
      </c>
      <c r="AE19" s="12">
        <f>'RAW DATA-STEMH'!AA11</f>
        <v>0</v>
      </c>
      <c r="AF19" s="12">
        <f>'RAW DATA-STEMH'!AB11</f>
        <v>407</v>
      </c>
      <c r="AG19" s="12">
        <f>'RAW DATA-STEMH'!AC11</f>
        <v>74</v>
      </c>
      <c r="AH19" s="12">
        <f>'RAW DATA-STEMH'!AD11</f>
        <v>32</v>
      </c>
      <c r="AI19" s="12">
        <f>'RAW DATA-STEMH'!AE11</f>
        <v>0</v>
      </c>
      <c r="AJ19" s="12">
        <f>'RAW DATA-STEMH'!AF11</f>
        <v>3</v>
      </c>
      <c r="AK19" s="365">
        <f>'RAW DATA-STEMH'!AG11</f>
        <v>0</v>
      </c>
      <c r="AL19" s="12"/>
      <c r="AM19" s="12"/>
      <c r="AN19" s="364">
        <f>'RAW DATA-STEMH'!AH11</f>
        <v>0</v>
      </c>
      <c r="AO19" s="12">
        <f>'RAW DATA-STEMH'!AI11</f>
        <v>0</v>
      </c>
      <c r="AP19" s="12">
        <f>'RAW DATA-STEMH'!AJ11</f>
        <v>0</v>
      </c>
      <c r="AQ19" s="12">
        <f>'RAW DATA-STEMH'!AK11</f>
        <v>0</v>
      </c>
      <c r="AR19" s="12">
        <f>'RAW DATA-STEMH'!AL11</f>
        <v>429</v>
      </c>
      <c r="AS19" s="12">
        <f>'RAW DATA-STEMH'!AM11</f>
        <v>85</v>
      </c>
      <c r="AT19" s="12">
        <f>'RAW DATA-STEMH'!AN11</f>
        <v>38</v>
      </c>
      <c r="AU19" s="12">
        <f>'RAW DATA-STEMH'!AO11</f>
        <v>0</v>
      </c>
      <c r="AV19" s="12">
        <f>'RAW DATA-STEMH'!AP11</f>
        <v>5</v>
      </c>
      <c r="AW19" s="365">
        <f>'RAW DATA-STEMH'!AQ11</f>
        <v>0</v>
      </c>
      <c r="AX19" s="536"/>
    </row>
    <row r="20" spans="1:50" ht="15.75" thickBot="1" x14ac:dyDescent="0.3">
      <c r="A20" s="1059"/>
      <c r="B20" s="496" t="str">
        <f>'RAW DATA-Awards'!B12</f>
        <v>NMSU</v>
      </c>
      <c r="C20" s="499" t="str">
        <f>'RAW DATA-Awards'!C12</f>
        <v>3</v>
      </c>
      <c r="D20" s="364">
        <f>'RAW DATA-STEMH'!D12</f>
        <v>0</v>
      </c>
      <c r="E20" s="12">
        <f>'RAW DATA-STEMH'!E12</f>
        <v>0</v>
      </c>
      <c r="F20" s="12">
        <f>'RAW DATA-STEMH'!F12</f>
        <v>0</v>
      </c>
      <c r="G20" s="12">
        <f>'RAW DATA-STEMH'!G12</f>
        <v>0</v>
      </c>
      <c r="H20" s="12">
        <f>'RAW DATA-STEMH'!H12</f>
        <v>293</v>
      </c>
      <c r="I20" s="12">
        <f>'RAW DATA-STEMH'!I12</f>
        <v>133</v>
      </c>
      <c r="J20" s="12">
        <f>'RAW DATA-STEMH'!J12</f>
        <v>35</v>
      </c>
      <c r="K20" s="12">
        <f>'RAW DATA-STEMH'!K12</f>
        <v>0</v>
      </c>
      <c r="L20" s="12">
        <f>'RAW DATA-STEMH'!L12</f>
        <v>2</v>
      </c>
      <c r="M20" s="365">
        <f>'RAW DATA-STEMH'!M12</f>
        <v>0</v>
      </c>
      <c r="N20" s="12"/>
      <c r="O20" s="12"/>
      <c r="P20" s="364">
        <f>'RAW DATA-STEMH'!N12</f>
        <v>0</v>
      </c>
      <c r="Q20" s="12">
        <f>'RAW DATA-STEMH'!O12</f>
        <v>0</v>
      </c>
      <c r="R20" s="12">
        <f>'RAW DATA-STEMH'!P12</f>
        <v>0</v>
      </c>
      <c r="S20" s="12">
        <f>'RAW DATA-STEMH'!Q12</f>
        <v>0</v>
      </c>
      <c r="T20" s="12">
        <f>'RAW DATA-STEMH'!R12</f>
        <v>372</v>
      </c>
      <c r="U20" s="12">
        <f>'RAW DATA-STEMH'!S12</f>
        <v>145</v>
      </c>
      <c r="V20" s="12">
        <f>'RAW DATA-STEMH'!T12</f>
        <v>30</v>
      </c>
      <c r="W20" s="12">
        <f>'RAW DATA-STEMH'!U12</f>
        <v>0</v>
      </c>
      <c r="X20" s="12">
        <f>'RAW DATA-STEMH'!V12</f>
        <v>1</v>
      </c>
      <c r="Y20" s="365">
        <f>'RAW DATA-STEMH'!W12</f>
        <v>0</v>
      </c>
      <c r="Z20" s="12"/>
      <c r="AA20" s="12"/>
      <c r="AB20" s="364">
        <f>'RAW DATA-STEMH'!X12</f>
        <v>0</v>
      </c>
      <c r="AC20" s="12">
        <f>'RAW DATA-STEMH'!Y12</f>
        <v>0</v>
      </c>
      <c r="AD20" s="12">
        <f>'RAW DATA-STEMH'!Z12</f>
        <v>0</v>
      </c>
      <c r="AE20" s="12">
        <f>'RAW DATA-STEMH'!AA12</f>
        <v>0</v>
      </c>
      <c r="AF20" s="12">
        <f>'RAW DATA-STEMH'!AB12</f>
        <v>343</v>
      </c>
      <c r="AG20" s="12">
        <f>'RAW DATA-STEMH'!AC12</f>
        <v>135</v>
      </c>
      <c r="AH20" s="12">
        <f>'RAW DATA-STEMH'!AD12</f>
        <v>43</v>
      </c>
      <c r="AI20" s="12">
        <f>'RAW DATA-STEMH'!AE12</f>
        <v>0</v>
      </c>
      <c r="AJ20" s="12">
        <f>'RAW DATA-STEMH'!AF12</f>
        <v>4</v>
      </c>
      <c r="AK20" s="365">
        <f>'RAW DATA-STEMH'!AG12</f>
        <v>0</v>
      </c>
      <c r="AL20" s="12"/>
      <c r="AM20" s="12"/>
      <c r="AN20" s="364">
        <f>'RAW DATA-STEMH'!AH12</f>
        <v>0</v>
      </c>
      <c r="AO20" s="12">
        <f>'RAW DATA-STEMH'!AI12</f>
        <v>0</v>
      </c>
      <c r="AP20" s="12">
        <f>'RAW DATA-STEMH'!AJ12</f>
        <v>0</v>
      </c>
      <c r="AQ20" s="12">
        <f>'RAW DATA-STEMH'!AK12</f>
        <v>0</v>
      </c>
      <c r="AR20" s="12">
        <f>'RAW DATA-STEMH'!AL12</f>
        <v>365</v>
      </c>
      <c r="AS20" s="12">
        <f>'RAW DATA-STEMH'!AM12</f>
        <v>159</v>
      </c>
      <c r="AT20" s="12">
        <f>'RAW DATA-STEMH'!AN12</f>
        <v>37</v>
      </c>
      <c r="AU20" s="12">
        <f>'RAW DATA-STEMH'!AO12</f>
        <v>0</v>
      </c>
      <c r="AV20" s="12">
        <f>'RAW DATA-STEMH'!AP12</f>
        <v>1</v>
      </c>
      <c r="AW20" s="365">
        <f>'RAW DATA-STEMH'!AQ12</f>
        <v>0</v>
      </c>
      <c r="AX20" s="536"/>
    </row>
    <row r="21" spans="1:50" x14ac:dyDescent="0.25">
      <c r="A21" s="541"/>
      <c r="B21" s="304"/>
      <c r="C21" s="498"/>
      <c r="D21" s="11">
        <f t="shared" ref="D21:M21" si="8">SUM(D18:D20)</f>
        <v>0</v>
      </c>
      <c r="E21" s="11">
        <f t="shared" si="8"/>
        <v>0</v>
      </c>
      <c r="F21" s="11">
        <f t="shared" si="8"/>
        <v>0</v>
      </c>
      <c r="G21" s="11">
        <f t="shared" si="8"/>
        <v>0</v>
      </c>
      <c r="H21" s="11">
        <f t="shared" si="8"/>
        <v>803</v>
      </c>
      <c r="I21" s="11">
        <f t="shared" si="8"/>
        <v>248</v>
      </c>
      <c r="J21" s="11">
        <f t="shared" si="8"/>
        <v>75</v>
      </c>
      <c r="K21" s="11">
        <f t="shared" si="8"/>
        <v>0</v>
      </c>
      <c r="L21" s="11">
        <f t="shared" si="8"/>
        <v>2</v>
      </c>
      <c r="M21" s="367">
        <f t="shared" si="8"/>
        <v>0</v>
      </c>
      <c r="N21" s="12"/>
      <c r="O21" s="12"/>
      <c r="P21" s="366">
        <f t="shared" ref="P21:Y21" si="9">SUM(P18:P20)</f>
        <v>0</v>
      </c>
      <c r="Q21" s="11">
        <f t="shared" si="9"/>
        <v>0</v>
      </c>
      <c r="R21" s="11">
        <f t="shared" si="9"/>
        <v>0</v>
      </c>
      <c r="S21" s="11">
        <f t="shared" si="9"/>
        <v>0</v>
      </c>
      <c r="T21" s="11">
        <f t="shared" si="9"/>
        <v>928</v>
      </c>
      <c r="U21" s="11">
        <f t="shared" si="9"/>
        <v>254</v>
      </c>
      <c r="V21" s="11">
        <f t="shared" si="9"/>
        <v>56</v>
      </c>
      <c r="W21" s="11">
        <f t="shared" si="9"/>
        <v>0</v>
      </c>
      <c r="X21" s="11">
        <f t="shared" si="9"/>
        <v>1</v>
      </c>
      <c r="Y21" s="367">
        <f t="shared" si="9"/>
        <v>0</v>
      </c>
      <c r="Z21" s="12"/>
      <c r="AA21" s="12"/>
      <c r="AB21" s="366">
        <f t="shared" ref="AB21:AK21" si="10">SUM(AB18:AB20)</f>
        <v>0</v>
      </c>
      <c r="AC21" s="11">
        <f t="shared" si="10"/>
        <v>0</v>
      </c>
      <c r="AD21" s="11">
        <f t="shared" si="10"/>
        <v>0</v>
      </c>
      <c r="AE21" s="11">
        <f t="shared" si="10"/>
        <v>0</v>
      </c>
      <c r="AF21" s="11">
        <f t="shared" si="10"/>
        <v>868</v>
      </c>
      <c r="AG21" s="11">
        <f t="shared" si="10"/>
        <v>233</v>
      </c>
      <c r="AH21" s="11">
        <f t="shared" si="10"/>
        <v>75</v>
      </c>
      <c r="AI21" s="11">
        <f t="shared" si="10"/>
        <v>0</v>
      </c>
      <c r="AJ21" s="11">
        <f t="shared" si="10"/>
        <v>7</v>
      </c>
      <c r="AK21" s="367">
        <f t="shared" si="10"/>
        <v>0</v>
      </c>
      <c r="AL21" s="12"/>
      <c r="AM21" s="12"/>
      <c r="AN21" s="366">
        <f t="shared" ref="AN21:AW21" si="11">SUM(AN18:AN20)</f>
        <v>0</v>
      </c>
      <c r="AO21" s="11">
        <f t="shared" si="11"/>
        <v>0</v>
      </c>
      <c r="AP21" s="11">
        <f t="shared" si="11"/>
        <v>0</v>
      </c>
      <c r="AQ21" s="11">
        <f t="shared" si="11"/>
        <v>0</v>
      </c>
      <c r="AR21" s="11">
        <f t="shared" si="11"/>
        <v>932</v>
      </c>
      <c r="AS21" s="11">
        <f t="shared" si="11"/>
        <v>257</v>
      </c>
      <c r="AT21" s="11">
        <f t="shared" si="11"/>
        <v>75</v>
      </c>
      <c r="AU21" s="11">
        <f t="shared" si="11"/>
        <v>0</v>
      </c>
      <c r="AV21" s="11">
        <f t="shared" si="11"/>
        <v>6</v>
      </c>
      <c r="AW21" s="367">
        <f t="shared" si="11"/>
        <v>0</v>
      </c>
      <c r="AX21" s="536"/>
    </row>
    <row r="22" spans="1:50" ht="9" customHeight="1" thickBot="1" x14ac:dyDescent="0.3">
      <c r="A22" s="542"/>
      <c r="B22" s="487"/>
      <c r="C22" s="500"/>
      <c r="D22" s="12"/>
      <c r="E22" s="12"/>
      <c r="F22" s="12"/>
      <c r="G22" s="12"/>
      <c r="H22" s="12"/>
      <c r="I22" s="12"/>
      <c r="J22" s="12"/>
      <c r="K22" s="12"/>
      <c r="L22" s="12"/>
      <c r="M22" s="365"/>
      <c r="N22" s="12"/>
      <c r="O22" s="12"/>
      <c r="P22" s="364"/>
      <c r="Q22" s="12"/>
      <c r="R22" s="12"/>
      <c r="S22" s="12"/>
      <c r="T22" s="12"/>
      <c r="U22" s="12"/>
      <c r="V22" s="12"/>
      <c r="W22" s="12"/>
      <c r="X22" s="12"/>
      <c r="Y22" s="365"/>
      <c r="Z22" s="12"/>
      <c r="AA22" s="12"/>
      <c r="AB22" s="364"/>
      <c r="AC22" s="12"/>
      <c r="AD22" s="12"/>
      <c r="AE22" s="12"/>
      <c r="AF22" s="12"/>
      <c r="AG22" s="12"/>
      <c r="AH22" s="12"/>
      <c r="AI22" s="12"/>
      <c r="AJ22" s="12"/>
      <c r="AK22" s="365"/>
      <c r="AL22" s="12"/>
      <c r="AM22" s="12"/>
      <c r="AN22" s="364"/>
      <c r="AO22" s="12"/>
      <c r="AP22" s="12"/>
      <c r="AQ22" s="12"/>
      <c r="AR22" s="12"/>
      <c r="AS22" s="12"/>
      <c r="AT22" s="12"/>
      <c r="AU22" s="12"/>
      <c r="AV22" s="12"/>
      <c r="AW22" s="365"/>
      <c r="AX22" s="536"/>
    </row>
    <row r="23" spans="1:50" ht="15" customHeight="1" x14ac:dyDescent="0.25">
      <c r="A23" s="1059" t="s">
        <v>303</v>
      </c>
      <c r="B23" s="496" t="s">
        <v>38</v>
      </c>
      <c r="C23" s="499" t="s">
        <v>95</v>
      </c>
      <c r="D23" s="364">
        <f>D18*'DATA - Awards Matrices'!$B$24</f>
        <v>0</v>
      </c>
      <c r="E23" s="12">
        <f>E18*'DATA - Awards Matrices'!$C$24</f>
        <v>0</v>
      </c>
      <c r="F23" s="12">
        <f>F18*'DATA - Awards Matrices'!$D$24</f>
        <v>0</v>
      </c>
      <c r="G23" s="12">
        <f>G18*'DATA - Awards Matrices'!$E$24</f>
        <v>0</v>
      </c>
      <c r="H23" s="12">
        <f>H18*'DATA - Awards Matrices'!$F$24</f>
        <v>3795000</v>
      </c>
      <c r="I23" s="12">
        <f>I18*'DATA - Awards Matrices'!$G$24</f>
        <v>822200</v>
      </c>
      <c r="J23" s="12">
        <f>J18*'DATA - Awards Matrices'!$H$24</f>
        <v>0</v>
      </c>
      <c r="K23" s="12">
        <f>K18*'DATA - Awards Matrices'!$I$24</f>
        <v>0</v>
      </c>
      <c r="L23" s="12">
        <f>L18*'DATA - Awards Matrices'!$J$24</f>
        <v>0</v>
      </c>
      <c r="M23" s="365">
        <f>M18*'DATA - Awards Matrices'!$K$24</f>
        <v>0</v>
      </c>
      <c r="N23" s="12"/>
      <c r="O23" s="12"/>
      <c r="P23" s="364">
        <f>P18*'DATA - Awards Matrices'!$B$24</f>
        <v>0</v>
      </c>
      <c r="Q23" s="12">
        <f>Q18*'DATA - Awards Matrices'!$C$24</f>
        <v>0</v>
      </c>
      <c r="R23" s="12">
        <f>R18*'DATA - Awards Matrices'!$D$24</f>
        <v>0</v>
      </c>
      <c r="S23" s="12">
        <f>S18*'DATA - Awards Matrices'!$E$24</f>
        <v>0</v>
      </c>
      <c r="T23" s="12">
        <f>T18*'DATA - Awards Matrices'!$F$24</f>
        <v>3894000</v>
      </c>
      <c r="U23" s="12">
        <f>U18*'DATA - Awards Matrices'!$G$24</f>
        <v>394656</v>
      </c>
      <c r="V23" s="12">
        <f>V18*'DATA - Awards Matrices'!$H$24</f>
        <v>0</v>
      </c>
      <c r="W23" s="12">
        <f>W18*'DATA - Awards Matrices'!$I$24</f>
        <v>0</v>
      </c>
      <c r="X23" s="12">
        <f>X18*'DATA - Awards Matrices'!$J$24</f>
        <v>0</v>
      </c>
      <c r="Y23" s="365">
        <f>Y18*'DATA - Awards Matrices'!$K$24</f>
        <v>0</v>
      </c>
      <c r="Z23" s="12"/>
      <c r="AA23" s="12"/>
      <c r="AB23" s="364">
        <f>AB18*'DATA - Awards Matrices'!$B$24</f>
        <v>0</v>
      </c>
      <c r="AC23" s="12">
        <f>AC18*'DATA - Awards Matrices'!$C$24</f>
        <v>0</v>
      </c>
      <c r="AD23" s="12">
        <f>AD18*'DATA - Awards Matrices'!$D$24</f>
        <v>0</v>
      </c>
      <c r="AE23" s="12">
        <f>AE18*'DATA - Awards Matrices'!$E$24</f>
        <v>0</v>
      </c>
      <c r="AF23" s="12">
        <f>AF18*'DATA - Awards Matrices'!$F$24</f>
        <v>3894000</v>
      </c>
      <c r="AG23" s="12">
        <f>AG18*'DATA - Awards Matrices'!$G$24</f>
        <v>789312</v>
      </c>
      <c r="AH23" s="12">
        <f>AH18*'DATA - Awards Matrices'!$H$24</f>
        <v>0</v>
      </c>
      <c r="AI23" s="12">
        <f>AI18*'DATA - Awards Matrices'!$I$24</f>
        <v>0</v>
      </c>
      <c r="AJ23" s="12">
        <f>AJ18*'DATA - Awards Matrices'!$J$24</f>
        <v>0</v>
      </c>
      <c r="AK23" s="365">
        <f>AK18*'DATA - Awards Matrices'!$K$24</f>
        <v>0</v>
      </c>
      <c r="AL23" s="12"/>
      <c r="AM23" s="12"/>
      <c r="AN23" s="364">
        <f>AN18*'DATA - Awards Matrices'!$B$24</f>
        <v>0</v>
      </c>
      <c r="AO23" s="12">
        <f>AO18*'DATA - Awards Matrices'!$C$24</f>
        <v>0</v>
      </c>
      <c r="AP23" s="12">
        <f>AP18*'DATA - Awards Matrices'!$D$24</f>
        <v>0</v>
      </c>
      <c r="AQ23" s="12">
        <f>AQ18*'DATA - Awards Matrices'!$E$24</f>
        <v>0</v>
      </c>
      <c r="AR23" s="12">
        <f>AR18*'DATA - Awards Matrices'!$F$24</f>
        <v>4554000</v>
      </c>
      <c r="AS23" s="12">
        <f>AS18*'DATA - Awards Matrices'!$G$24</f>
        <v>427544</v>
      </c>
      <c r="AT23" s="12">
        <f>AT18*'DATA - Awards Matrices'!$H$24</f>
        <v>0</v>
      </c>
      <c r="AU23" s="12">
        <f>AU18*'DATA - Awards Matrices'!$I$24</f>
        <v>0</v>
      </c>
      <c r="AV23" s="12">
        <f>AV18*'DATA - Awards Matrices'!$J$24</f>
        <v>0</v>
      </c>
      <c r="AW23" s="365">
        <f>AW18*'DATA - Awards Matrices'!$K$24</f>
        <v>0</v>
      </c>
      <c r="AX23" s="536"/>
    </row>
    <row r="24" spans="1:50" x14ac:dyDescent="0.25">
      <c r="A24" s="1059"/>
      <c r="B24" s="496" t="s">
        <v>38</v>
      </c>
      <c r="C24" s="499" t="s">
        <v>94</v>
      </c>
      <c r="D24" s="364">
        <f>D19*'DATA - Awards Matrices'!$B$25</f>
        <v>0</v>
      </c>
      <c r="E24" s="12">
        <f>E19*'DATA - Awards Matrices'!$C$25</f>
        <v>0</v>
      </c>
      <c r="F24" s="12">
        <f>F19*'DATA - Awards Matrices'!$D$25</f>
        <v>0</v>
      </c>
      <c r="G24" s="12">
        <f>G19*'DATA - Awards Matrices'!$E$25</f>
        <v>0</v>
      </c>
      <c r="H24" s="12">
        <f>H19*'DATA - Awards Matrices'!$F$25</f>
        <v>18811085</v>
      </c>
      <c r="I24" s="12">
        <f>I19*'DATA - Awards Matrices'!$G$25</f>
        <v>4271490</v>
      </c>
      <c r="J24" s="12">
        <f>J19*'DATA - Awards Matrices'!$H$25</f>
        <v>6272320</v>
      </c>
      <c r="K24" s="12">
        <f>K19*'DATA - Awards Matrices'!$I$25</f>
        <v>0</v>
      </c>
      <c r="L24" s="12">
        <f>L19*'DATA - Awards Matrices'!$J$25</f>
        <v>0</v>
      </c>
      <c r="M24" s="365">
        <f>M19*'DATA - Awards Matrices'!$K$25</f>
        <v>0</v>
      </c>
      <c r="N24" s="12"/>
      <c r="O24" s="12"/>
      <c r="P24" s="364">
        <f>P19*'DATA - Awards Matrices'!$B$25</f>
        <v>0</v>
      </c>
      <c r="Q24" s="12">
        <f>Q19*'DATA - Awards Matrices'!$C$25</f>
        <v>0</v>
      </c>
      <c r="R24" s="12">
        <f>R19*'DATA - Awards Matrices'!$D$25</f>
        <v>0</v>
      </c>
      <c r="S24" s="12">
        <f>S19*'DATA - Awards Matrices'!$E$25</f>
        <v>0</v>
      </c>
      <c r="T24" s="12">
        <f>T19*'DATA - Awards Matrices'!$F$25</f>
        <v>20858874</v>
      </c>
      <c r="U24" s="12">
        <f>U19*'DATA - Awards Matrices'!$G$25</f>
        <v>4603717</v>
      </c>
      <c r="V24" s="12">
        <f>V19*'DATA - Awards Matrices'!$H$25</f>
        <v>4077008</v>
      </c>
      <c r="W24" s="12">
        <f>W19*'DATA - Awards Matrices'!$I$25</f>
        <v>0</v>
      </c>
      <c r="X24" s="12">
        <f>X19*'DATA - Awards Matrices'!$J$25</f>
        <v>0</v>
      </c>
      <c r="Y24" s="365">
        <f>Y19*'DATA - Awards Matrices'!$K$25</f>
        <v>0</v>
      </c>
      <c r="Z24" s="12"/>
      <c r="AA24" s="12"/>
      <c r="AB24" s="364">
        <f>AB19*'DATA - Awards Matrices'!$B$25</f>
        <v>0</v>
      </c>
      <c r="AC24" s="12">
        <f>AC19*'DATA - Awards Matrices'!$C$25</f>
        <v>0</v>
      </c>
      <c r="AD24" s="12">
        <f>AD19*'DATA - Awards Matrices'!$D$25</f>
        <v>0</v>
      </c>
      <c r="AE24" s="12">
        <f>AE19*'DATA - Awards Matrices'!$E$25</f>
        <v>0</v>
      </c>
      <c r="AF24" s="12">
        <f>AF19*'DATA - Awards Matrices'!$F$25</f>
        <v>19382561</v>
      </c>
      <c r="AG24" s="12">
        <f>AG19*'DATA - Awards Matrices'!$G$25</f>
        <v>3512114</v>
      </c>
      <c r="AH24" s="12">
        <f>AH19*'DATA - Awards Matrices'!$H$25</f>
        <v>5017856</v>
      </c>
      <c r="AI24" s="12">
        <f>AI19*'DATA - Awards Matrices'!$I$25</f>
        <v>0</v>
      </c>
      <c r="AJ24" s="12">
        <f>AJ19*'DATA - Awards Matrices'!$J$25</f>
        <v>33852</v>
      </c>
      <c r="AK24" s="365">
        <f>AK19*'DATA - Awards Matrices'!$K$25</f>
        <v>0</v>
      </c>
      <c r="AL24" s="12"/>
      <c r="AM24" s="12"/>
      <c r="AN24" s="364">
        <f>AN19*'DATA - Awards Matrices'!$B$25</f>
        <v>0</v>
      </c>
      <c r="AO24" s="12">
        <f>AO19*'DATA - Awards Matrices'!$C$25</f>
        <v>0</v>
      </c>
      <c r="AP24" s="12">
        <f>AP19*'DATA - Awards Matrices'!$D$25</f>
        <v>0</v>
      </c>
      <c r="AQ24" s="12">
        <f>AQ19*'DATA - Awards Matrices'!$E$25</f>
        <v>0</v>
      </c>
      <c r="AR24" s="12">
        <f>AR19*'DATA - Awards Matrices'!$F$25</f>
        <v>20430267</v>
      </c>
      <c r="AS24" s="12">
        <f>AS19*'DATA - Awards Matrices'!$G$25</f>
        <v>4034185</v>
      </c>
      <c r="AT24" s="12">
        <f>AT19*'DATA - Awards Matrices'!$H$25</f>
        <v>5958704</v>
      </c>
      <c r="AU24" s="12">
        <f>AU19*'DATA - Awards Matrices'!$I$25</f>
        <v>0</v>
      </c>
      <c r="AV24" s="12">
        <f>AV19*'DATA - Awards Matrices'!$J$25</f>
        <v>56420</v>
      </c>
      <c r="AW24" s="365">
        <f>AW19*'DATA - Awards Matrices'!$K$25</f>
        <v>0</v>
      </c>
      <c r="AX24" s="536"/>
    </row>
    <row r="25" spans="1:50" ht="15.75" thickBot="1" x14ac:dyDescent="0.3">
      <c r="A25" s="1060"/>
      <c r="B25" s="497" t="s">
        <v>38</v>
      </c>
      <c r="C25" s="500" t="s">
        <v>93</v>
      </c>
      <c r="D25" s="364">
        <f>D20*'DATA - Awards Matrices'!$B$26</f>
        <v>0</v>
      </c>
      <c r="E25" s="12">
        <f>E20*'DATA - Awards Matrices'!$C$26</f>
        <v>0</v>
      </c>
      <c r="F25" s="12">
        <f>F20*'DATA - Awards Matrices'!$D$26</f>
        <v>0</v>
      </c>
      <c r="G25" s="12">
        <f>G20*'DATA - Awards Matrices'!$E$26</f>
        <v>0</v>
      </c>
      <c r="H25" s="12">
        <f>H20*'DATA - Awards Matrices'!$F$26</f>
        <v>20449056</v>
      </c>
      <c r="I25" s="12">
        <f>I20*'DATA - Awards Matrices'!$G$26</f>
        <v>9250815</v>
      </c>
      <c r="J25" s="12">
        <f>J20*'DATA - Awards Matrices'!$H$26</f>
        <v>8043175</v>
      </c>
      <c r="K25" s="12">
        <f>K20*'DATA - Awards Matrices'!$I$26</f>
        <v>0</v>
      </c>
      <c r="L25" s="12">
        <f>L20*'DATA - Awards Matrices'!$J$26</f>
        <v>33074</v>
      </c>
      <c r="M25" s="365">
        <f>M20*'DATA - Awards Matrices'!$K$26</f>
        <v>0</v>
      </c>
      <c r="N25" s="12"/>
      <c r="O25" s="12"/>
      <c r="P25" s="364">
        <f>P20*'DATA - Awards Matrices'!$B$26</f>
        <v>0</v>
      </c>
      <c r="Q25" s="12">
        <f>Q20*'DATA - Awards Matrices'!$C$26</f>
        <v>0</v>
      </c>
      <c r="R25" s="12">
        <f>R20*'DATA - Awards Matrices'!$D$26</f>
        <v>0</v>
      </c>
      <c r="S25" s="12">
        <f>S20*'DATA - Awards Matrices'!$E$26</f>
        <v>0</v>
      </c>
      <c r="T25" s="12">
        <f>T20*'DATA - Awards Matrices'!$F$26</f>
        <v>25962624</v>
      </c>
      <c r="U25" s="12">
        <f>U20*'DATA - Awards Matrices'!$G$26</f>
        <v>10085475</v>
      </c>
      <c r="V25" s="12">
        <f>V20*'DATA - Awards Matrices'!$H$26</f>
        <v>6894150</v>
      </c>
      <c r="W25" s="12">
        <f>W20*'DATA - Awards Matrices'!$I$26</f>
        <v>0</v>
      </c>
      <c r="X25" s="12">
        <f>X20*'DATA - Awards Matrices'!$J$26</f>
        <v>16537</v>
      </c>
      <c r="Y25" s="365">
        <f>Y20*'DATA - Awards Matrices'!$K$26</f>
        <v>0</v>
      </c>
      <c r="Z25" s="12"/>
      <c r="AA25" s="12"/>
      <c r="AB25" s="364">
        <f>AB20*'DATA - Awards Matrices'!$B$26</f>
        <v>0</v>
      </c>
      <c r="AC25" s="12">
        <f>AC20*'DATA - Awards Matrices'!$C$26</f>
        <v>0</v>
      </c>
      <c r="AD25" s="12">
        <f>AD20*'DATA - Awards Matrices'!$D$26</f>
        <v>0</v>
      </c>
      <c r="AE25" s="12">
        <f>AE20*'DATA - Awards Matrices'!$E$26</f>
        <v>0</v>
      </c>
      <c r="AF25" s="12">
        <f>AF20*'DATA - Awards Matrices'!$F$26</f>
        <v>23938656</v>
      </c>
      <c r="AG25" s="12">
        <f>AG20*'DATA - Awards Matrices'!$G$26</f>
        <v>9389925</v>
      </c>
      <c r="AH25" s="12">
        <f>AH20*'DATA - Awards Matrices'!$H$26</f>
        <v>9881615</v>
      </c>
      <c r="AI25" s="12">
        <f>AI20*'DATA - Awards Matrices'!$I$26</f>
        <v>0</v>
      </c>
      <c r="AJ25" s="12">
        <f>AJ20*'DATA - Awards Matrices'!$J$26</f>
        <v>66148</v>
      </c>
      <c r="AK25" s="365">
        <f>AK20*'DATA - Awards Matrices'!$K$26</f>
        <v>0</v>
      </c>
      <c r="AL25" s="12"/>
      <c r="AM25" s="12"/>
      <c r="AN25" s="364">
        <f>AN20*'DATA - Awards Matrices'!$B$26</f>
        <v>0</v>
      </c>
      <c r="AO25" s="12">
        <f>AO20*'DATA - Awards Matrices'!$C$26</f>
        <v>0</v>
      </c>
      <c r="AP25" s="12">
        <f>AP20*'DATA - Awards Matrices'!$D$26</f>
        <v>0</v>
      </c>
      <c r="AQ25" s="12">
        <f>AQ20*'DATA - Awards Matrices'!$E$26</f>
        <v>0</v>
      </c>
      <c r="AR25" s="12">
        <f>AR20*'DATA - Awards Matrices'!$F$26</f>
        <v>25474080</v>
      </c>
      <c r="AS25" s="12">
        <f>AS20*'DATA - Awards Matrices'!$G$26</f>
        <v>11059245</v>
      </c>
      <c r="AT25" s="12">
        <f>AT20*'DATA - Awards Matrices'!$H$26</f>
        <v>8502785</v>
      </c>
      <c r="AU25" s="12">
        <f>AU20*'DATA - Awards Matrices'!$I$26</f>
        <v>0</v>
      </c>
      <c r="AV25" s="12">
        <f>AV20*'DATA - Awards Matrices'!$J$26</f>
        <v>16537</v>
      </c>
      <c r="AW25" s="365">
        <f>AW20*'DATA - Awards Matrices'!$K$26</f>
        <v>0</v>
      </c>
      <c r="AX25" s="536"/>
    </row>
    <row r="26" spans="1:50" ht="30.75" thickBot="1" x14ac:dyDescent="0.3">
      <c r="A26" s="540" t="s">
        <v>304</v>
      </c>
      <c r="B26" s="497" t="str">
        <f>B20</f>
        <v>NMSU</v>
      </c>
      <c r="C26" s="488"/>
      <c r="D26" s="368">
        <f t="shared" ref="D26:M26" si="12">SUM(D23:D25)</f>
        <v>0</v>
      </c>
      <c r="E26" s="369">
        <f t="shared" si="12"/>
        <v>0</v>
      </c>
      <c r="F26" s="369">
        <f t="shared" si="12"/>
        <v>0</v>
      </c>
      <c r="G26" s="369">
        <f t="shared" si="12"/>
        <v>0</v>
      </c>
      <c r="H26" s="369">
        <f t="shared" si="12"/>
        <v>43055141</v>
      </c>
      <c r="I26" s="369">
        <f t="shared" si="12"/>
        <v>14344505</v>
      </c>
      <c r="J26" s="369">
        <f t="shared" si="12"/>
        <v>14315495</v>
      </c>
      <c r="K26" s="369">
        <f t="shared" si="12"/>
        <v>0</v>
      </c>
      <c r="L26" s="369">
        <f t="shared" si="12"/>
        <v>33074</v>
      </c>
      <c r="M26" s="370">
        <f t="shared" si="12"/>
        <v>0</v>
      </c>
      <c r="N26" s="489">
        <f>SUM(D26:M26)/'DATA - Awards Matrices'!$L$26</f>
        <v>603.27662780597814</v>
      </c>
      <c r="O26" s="489"/>
      <c r="P26" s="368">
        <f t="shared" ref="P26:Y26" si="13">SUM(P23:P25)</f>
        <v>0</v>
      </c>
      <c r="Q26" s="369">
        <f t="shared" si="13"/>
        <v>0</v>
      </c>
      <c r="R26" s="369">
        <f t="shared" si="13"/>
        <v>0</v>
      </c>
      <c r="S26" s="369">
        <f t="shared" si="13"/>
        <v>0</v>
      </c>
      <c r="T26" s="369">
        <f t="shared" si="13"/>
        <v>50715498</v>
      </c>
      <c r="U26" s="369">
        <f t="shared" si="13"/>
        <v>15083848</v>
      </c>
      <c r="V26" s="369">
        <f t="shared" si="13"/>
        <v>10971158</v>
      </c>
      <c r="W26" s="369">
        <f t="shared" si="13"/>
        <v>0</v>
      </c>
      <c r="X26" s="369">
        <f t="shared" si="13"/>
        <v>16537</v>
      </c>
      <c r="Y26" s="370">
        <f t="shared" si="13"/>
        <v>0</v>
      </c>
      <c r="Z26" s="489">
        <f>SUM(P26:Y26)/'DATA - Awards Matrices'!$L$26</f>
        <v>645.64431538372594</v>
      </c>
      <c r="AA26" s="489"/>
      <c r="AB26" s="368">
        <f t="shared" ref="AB26:AK26" si="14">SUM(AB23:AB25)</f>
        <v>0</v>
      </c>
      <c r="AC26" s="369">
        <f t="shared" si="14"/>
        <v>0</v>
      </c>
      <c r="AD26" s="369">
        <f t="shared" si="14"/>
        <v>0</v>
      </c>
      <c r="AE26" s="369">
        <f t="shared" si="14"/>
        <v>0</v>
      </c>
      <c r="AF26" s="369">
        <f t="shared" si="14"/>
        <v>47215217</v>
      </c>
      <c r="AG26" s="369">
        <f t="shared" si="14"/>
        <v>13691351</v>
      </c>
      <c r="AH26" s="369">
        <f t="shared" si="14"/>
        <v>14899471</v>
      </c>
      <c r="AI26" s="369">
        <f t="shared" si="14"/>
        <v>0</v>
      </c>
      <c r="AJ26" s="369">
        <f t="shared" si="14"/>
        <v>100000</v>
      </c>
      <c r="AK26" s="370">
        <f t="shared" si="14"/>
        <v>0</v>
      </c>
      <c r="AL26" s="489">
        <f>SUM(AB26:AK26)/'DATA - Awards Matrices'!$L$26</f>
        <v>638.23663401283306</v>
      </c>
      <c r="AM26" s="489"/>
      <c r="AN26" s="368">
        <f t="shared" ref="AN26:AW26" si="15">SUM(AN23:AN25)</f>
        <v>0</v>
      </c>
      <c r="AO26" s="369">
        <f t="shared" si="15"/>
        <v>0</v>
      </c>
      <c r="AP26" s="369">
        <f t="shared" si="15"/>
        <v>0</v>
      </c>
      <c r="AQ26" s="369">
        <f t="shared" si="15"/>
        <v>0</v>
      </c>
      <c r="AR26" s="369">
        <f t="shared" si="15"/>
        <v>50458347</v>
      </c>
      <c r="AS26" s="369">
        <f t="shared" si="15"/>
        <v>15520974</v>
      </c>
      <c r="AT26" s="369">
        <f t="shared" si="15"/>
        <v>14461489</v>
      </c>
      <c r="AU26" s="369">
        <f t="shared" si="15"/>
        <v>0</v>
      </c>
      <c r="AV26" s="369">
        <f t="shared" si="15"/>
        <v>72957</v>
      </c>
      <c r="AW26" s="370">
        <f t="shared" si="15"/>
        <v>0</v>
      </c>
      <c r="AX26" s="537">
        <f>SUM(AN26:AW26)/'DATA - Awards Matrices'!$L$26</f>
        <v>676.97954364044097</v>
      </c>
    </row>
    <row r="27" spans="1:50" ht="44.25" customHeight="1" thickBot="1" x14ac:dyDescent="0.3">
      <c r="A27" s="502"/>
      <c r="B27" s="503"/>
      <c r="C27" s="504"/>
      <c r="D27" s="505"/>
      <c r="E27" s="506"/>
      <c r="F27" s="506"/>
      <c r="G27" s="506"/>
      <c r="H27" s="506"/>
      <c r="I27" s="506"/>
      <c r="J27" s="506"/>
      <c r="K27" s="506"/>
      <c r="L27" s="506"/>
      <c r="M27" s="507"/>
      <c r="N27" s="508"/>
      <c r="O27" s="508"/>
      <c r="P27" s="505"/>
      <c r="Q27" s="506"/>
      <c r="R27" s="506"/>
      <c r="S27" s="506"/>
      <c r="T27" s="506"/>
      <c r="U27" s="506"/>
      <c r="V27" s="506"/>
      <c r="W27" s="506"/>
      <c r="X27" s="506"/>
      <c r="Y27" s="507"/>
      <c r="Z27" s="508"/>
      <c r="AA27" s="508"/>
      <c r="AB27" s="505"/>
      <c r="AC27" s="506"/>
      <c r="AD27" s="506"/>
      <c r="AE27" s="506"/>
      <c r="AF27" s="506"/>
      <c r="AG27" s="506"/>
      <c r="AH27" s="506"/>
      <c r="AI27" s="506"/>
      <c r="AJ27" s="506"/>
      <c r="AK27" s="507"/>
      <c r="AL27" s="508"/>
      <c r="AM27" s="508"/>
      <c r="AN27" s="505"/>
      <c r="AO27" s="506"/>
      <c r="AP27" s="506"/>
      <c r="AQ27" s="506"/>
      <c r="AR27" s="506"/>
      <c r="AS27" s="506"/>
      <c r="AT27" s="506"/>
      <c r="AU27" s="506"/>
      <c r="AV27" s="506"/>
      <c r="AW27" s="507"/>
      <c r="AX27" s="538"/>
    </row>
    <row r="28" spans="1:50" ht="15" customHeight="1" x14ac:dyDescent="0.25">
      <c r="A28" s="1058" t="s">
        <v>302</v>
      </c>
      <c r="B28" s="495" t="str">
        <f>'RAW DATA-Awards'!B13</f>
        <v>UNM</v>
      </c>
      <c r="C28" s="498" t="str">
        <f>'RAW DATA-Awards'!C13</f>
        <v>1</v>
      </c>
      <c r="D28" s="481">
        <f>'RAW DATA-STEMH'!D13</f>
        <v>0</v>
      </c>
      <c r="E28" s="482">
        <f>'RAW DATA-STEMH'!E13</f>
        <v>0</v>
      </c>
      <c r="F28" s="482">
        <f>'RAW DATA-STEMH'!F13</f>
        <v>0</v>
      </c>
      <c r="G28" s="482">
        <f>'RAW DATA-STEMH'!G13</f>
        <v>0</v>
      </c>
      <c r="H28" s="482">
        <f>'RAW DATA-STEMH'!H13</f>
        <v>115</v>
      </c>
      <c r="I28" s="482">
        <f>'RAW DATA-STEMH'!I13</f>
        <v>0</v>
      </c>
      <c r="J28" s="482">
        <f>'RAW DATA-STEMH'!J13</f>
        <v>0</v>
      </c>
      <c r="K28" s="482">
        <f>'RAW DATA-STEMH'!K13</f>
        <v>0</v>
      </c>
      <c r="L28" s="482">
        <f>'RAW DATA-STEMH'!L13</f>
        <v>0</v>
      </c>
      <c r="M28" s="483">
        <f>'RAW DATA-STEMH'!M13</f>
        <v>0</v>
      </c>
      <c r="N28" s="482"/>
      <c r="O28" s="482"/>
      <c r="P28" s="481">
        <f>'RAW DATA-STEMH'!N13</f>
        <v>0</v>
      </c>
      <c r="Q28" s="482">
        <f>'RAW DATA-STEMH'!O13</f>
        <v>0</v>
      </c>
      <c r="R28" s="482">
        <f>'RAW DATA-STEMH'!P13</f>
        <v>0</v>
      </c>
      <c r="S28" s="482">
        <f>'RAW DATA-STEMH'!Q13</f>
        <v>0</v>
      </c>
      <c r="T28" s="482">
        <f>'RAW DATA-STEMH'!R13</f>
        <v>133</v>
      </c>
      <c r="U28" s="482">
        <f>'RAW DATA-STEMH'!S13</f>
        <v>0</v>
      </c>
      <c r="V28" s="482">
        <f>'RAW DATA-STEMH'!T13</f>
        <v>0</v>
      </c>
      <c r="W28" s="482">
        <f>'RAW DATA-STEMH'!U13</f>
        <v>0</v>
      </c>
      <c r="X28" s="482">
        <f>'RAW DATA-STEMH'!V13</f>
        <v>0</v>
      </c>
      <c r="Y28" s="483">
        <f>'RAW DATA-STEMH'!W13</f>
        <v>0</v>
      </c>
      <c r="Z28" s="482"/>
      <c r="AA28" s="482"/>
      <c r="AB28" s="481">
        <f>'RAW DATA-STEMH'!X13</f>
        <v>0</v>
      </c>
      <c r="AC28" s="482">
        <f>'RAW DATA-STEMH'!Y13</f>
        <v>0</v>
      </c>
      <c r="AD28" s="482">
        <f>'RAW DATA-STEMH'!Z13</f>
        <v>0</v>
      </c>
      <c r="AE28" s="482">
        <f>'RAW DATA-STEMH'!AA13</f>
        <v>0</v>
      </c>
      <c r="AF28" s="482">
        <f>'RAW DATA-STEMH'!AB13</f>
        <v>118</v>
      </c>
      <c r="AG28" s="482">
        <f>'RAW DATA-STEMH'!AC13</f>
        <v>0</v>
      </c>
      <c r="AH28" s="482">
        <f>'RAW DATA-STEMH'!AD13</f>
        <v>0</v>
      </c>
      <c r="AI28" s="482">
        <f>'RAW DATA-STEMH'!AE13</f>
        <v>0</v>
      </c>
      <c r="AJ28" s="482">
        <f>'RAW DATA-STEMH'!AF13</f>
        <v>0</v>
      </c>
      <c r="AK28" s="483">
        <f>'RAW DATA-STEMH'!AG13</f>
        <v>0</v>
      </c>
      <c r="AL28" s="482"/>
      <c r="AM28" s="482"/>
      <c r="AN28" s="481">
        <f>'RAW DATA-STEMH'!AH13</f>
        <v>0</v>
      </c>
      <c r="AO28" s="482">
        <f>'RAW DATA-STEMH'!AI13</f>
        <v>0</v>
      </c>
      <c r="AP28" s="482">
        <f>'RAW DATA-STEMH'!AJ13</f>
        <v>0</v>
      </c>
      <c r="AQ28" s="482">
        <f>'RAW DATA-STEMH'!AK13</f>
        <v>0</v>
      </c>
      <c r="AR28" s="482">
        <f>'RAW DATA-STEMH'!AL13</f>
        <v>136</v>
      </c>
      <c r="AS28" s="482">
        <f>'RAW DATA-STEMH'!AM13</f>
        <v>0</v>
      </c>
      <c r="AT28" s="482">
        <f>'RAW DATA-STEMH'!AN13</f>
        <v>0</v>
      </c>
      <c r="AU28" s="482">
        <f>'RAW DATA-STEMH'!AO13</f>
        <v>0</v>
      </c>
      <c r="AV28" s="482">
        <f>'RAW DATA-STEMH'!AP13</f>
        <v>0</v>
      </c>
      <c r="AW28" s="483">
        <f>'RAW DATA-STEMH'!AQ13</f>
        <v>0</v>
      </c>
      <c r="AX28" s="535"/>
    </row>
    <row r="29" spans="1:50" x14ac:dyDescent="0.25">
      <c r="A29" s="1059"/>
      <c r="B29" s="496" t="str">
        <f>'RAW DATA-Awards'!B14</f>
        <v>UNM</v>
      </c>
      <c r="C29" s="499" t="str">
        <f>'RAW DATA-Awards'!C14</f>
        <v>2</v>
      </c>
      <c r="D29" s="364">
        <f>'RAW DATA-STEMH'!D14</f>
        <v>0</v>
      </c>
      <c r="E29" s="12">
        <f>'RAW DATA-STEMH'!E14</f>
        <v>0</v>
      </c>
      <c r="F29" s="12">
        <f>'RAW DATA-STEMH'!F14</f>
        <v>0</v>
      </c>
      <c r="G29" s="12">
        <f>'RAW DATA-STEMH'!G14</f>
        <v>0</v>
      </c>
      <c r="H29" s="12">
        <f>'RAW DATA-STEMH'!H14</f>
        <v>524</v>
      </c>
      <c r="I29" s="12">
        <f>'RAW DATA-STEMH'!I14</f>
        <v>226</v>
      </c>
      <c r="J29" s="12">
        <f>'RAW DATA-STEMH'!J14</f>
        <v>41</v>
      </c>
      <c r="K29" s="12">
        <f>'RAW DATA-STEMH'!K14</f>
        <v>111</v>
      </c>
      <c r="L29" s="12">
        <f>'RAW DATA-STEMH'!L14</f>
        <v>5</v>
      </c>
      <c r="M29" s="365">
        <f>'RAW DATA-STEMH'!M14</f>
        <v>3</v>
      </c>
      <c r="N29" s="12"/>
      <c r="O29" s="12"/>
      <c r="P29" s="364">
        <f>'RAW DATA-STEMH'!N14</f>
        <v>0</v>
      </c>
      <c r="Q29" s="12">
        <f>'RAW DATA-STEMH'!O14</f>
        <v>0</v>
      </c>
      <c r="R29" s="12">
        <f>'RAW DATA-STEMH'!P14</f>
        <v>0</v>
      </c>
      <c r="S29" s="12">
        <f>'RAW DATA-STEMH'!Q14</f>
        <v>0</v>
      </c>
      <c r="T29" s="12">
        <f>'RAW DATA-STEMH'!R14</f>
        <v>553</v>
      </c>
      <c r="U29" s="12">
        <f>'RAW DATA-STEMH'!S14</f>
        <v>284</v>
      </c>
      <c r="V29" s="12">
        <f>'RAW DATA-STEMH'!T14</f>
        <v>54</v>
      </c>
      <c r="W29" s="12">
        <f>'RAW DATA-STEMH'!U14</f>
        <v>106</v>
      </c>
      <c r="X29" s="12">
        <f>'RAW DATA-STEMH'!V14</f>
        <v>9</v>
      </c>
      <c r="Y29" s="365">
        <f>'RAW DATA-STEMH'!W14</f>
        <v>6</v>
      </c>
      <c r="Z29" s="12"/>
      <c r="AA29" s="12"/>
      <c r="AB29" s="364">
        <f>'RAW DATA-STEMH'!X14</f>
        <v>0</v>
      </c>
      <c r="AC29" s="12">
        <f>'RAW DATA-STEMH'!Y14</f>
        <v>0</v>
      </c>
      <c r="AD29" s="12">
        <f>'RAW DATA-STEMH'!Z14</f>
        <v>0</v>
      </c>
      <c r="AE29" s="12">
        <f>'RAW DATA-STEMH'!AA14</f>
        <v>0</v>
      </c>
      <c r="AF29" s="12">
        <f>'RAW DATA-STEMH'!AB14</f>
        <v>513</v>
      </c>
      <c r="AG29" s="12">
        <f>'RAW DATA-STEMH'!AC14</f>
        <v>284</v>
      </c>
      <c r="AH29" s="12">
        <f>'RAW DATA-STEMH'!AD14</f>
        <v>41</v>
      </c>
      <c r="AI29" s="12">
        <f>'RAW DATA-STEMH'!AE14</f>
        <v>121</v>
      </c>
      <c r="AJ29" s="12">
        <f>'RAW DATA-STEMH'!AF14</f>
        <v>6</v>
      </c>
      <c r="AK29" s="365">
        <f>'RAW DATA-STEMH'!AG14</f>
        <v>2</v>
      </c>
      <c r="AL29" s="12"/>
      <c r="AM29" s="12"/>
      <c r="AN29" s="364">
        <f>'RAW DATA-STEMH'!AH14</f>
        <v>0</v>
      </c>
      <c r="AO29" s="12">
        <f>'RAW DATA-STEMH'!AI14</f>
        <v>0</v>
      </c>
      <c r="AP29" s="12">
        <f>'RAW DATA-STEMH'!AJ14</f>
        <v>0</v>
      </c>
      <c r="AQ29" s="12">
        <f>'RAW DATA-STEMH'!AK14</f>
        <v>0</v>
      </c>
      <c r="AR29" s="12">
        <f>'RAW DATA-STEMH'!AL14</f>
        <v>642</v>
      </c>
      <c r="AS29" s="12">
        <f>'RAW DATA-STEMH'!AM14</f>
        <v>331</v>
      </c>
      <c r="AT29" s="12">
        <f>'RAW DATA-STEMH'!AN14</f>
        <v>48</v>
      </c>
      <c r="AU29" s="12">
        <f>'RAW DATA-STEMH'!AO14</f>
        <v>121</v>
      </c>
      <c r="AV29" s="12">
        <f>'RAW DATA-STEMH'!AP14</f>
        <v>11</v>
      </c>
      <c r="AW29" s="365">
        <f>'RAW DATA-STEMH'!AQ14</f>
        <v>10</v>
      </c>
      <c r="AX29" s="536"/>
    </row>
    <row r="30" spans="1:50" ht="15.75" thickBot="1" x14ac:dyDescent="0.3">
      <c r="A30" s="1059"/>
      <c r="B30" s="496" t="str">
        <f>'RAW DATA-Awards'!B15</f>
        <v>UNM</v>
      </c>
      <c r="C30" s="499" t="str">
        <f>'RAW DATA-Awards'!C15</f>
        <v>3</v>
      </c>
      <c r="D30" s="364">
        <f>'RAW DATA-STEMH'!D15</f>
        <v>0</v>
      </c>
      <c r="E30" s="12">
        <f>'RAW DATA-STEMH'!E15</f>
        <v>0</v>
      </c>
      <c r="F30" s="12">
        <f>'RAW DATA-STEMH'!F15</f>
        <v>0</v>
      </c>
      <c r="G30" s="12">
        <f>'RAW DATA-STEMH'!G15</f>
        <v>0</v>
      </c>
      <c r="H30" s="12">
        <f>'RAW DATA-STEMH'!H15</f>
        <v>252</v>
      </c>
      <c r="I30" s="12">
        <f>'RAW DATA-STEMH'!I15</f>
        <v>144</v>
      </c>
      <c r="J30" s="12">
        <f>'RAW DATA-STEMH'!J15</f>
        <v>64</v>
      </c>
      <c r="K30" s="12">
        <f>'RAW DATA-STEMH'!K15</f>
        <v>0</v>
      </c>
      <c r="L30" s="12">
        <f>'RAW DATA-STEMH'!L15</f>
        <v>0</v>
      </c>
      <c r="M30" s="365">
        <f>'RAW DATA-STEMH'!M15</f>
        <v>0</v>
      </c>
      <c r="N30" s="12"/>
      <c r="O30" s="12"/>
      <c r="P30" s="364">
        <f>'RAW DATA-STEMH'!N15</f>
        <v>0</v>
      </c>
      <c r="Q30" s="12">
        <f>'RAW DATA-STEMH'!O15</f>
        <v>0</v>
      </c>
      <c r="R30" s="12">
        <f>'RAW DATA-STEMH'!P15</f>
        <v>0</v>
      </c>
      <c r="S30" s="12">
        <f>'RAW DATA-STEMH'!Q15</f>
        <v>0</v>
      </c>
      <c r="T30" s="12">
        <f>'RAW DATA-STEMH'!R15</f>
        <v>300</v>
      </c>
      <c r="U30" s="12">
        <f>'RAW DATA-STEMH'!S15</f>
        <v>139</v>
      </c>
      <c r="V30" s="12">
        <f>'RAW DATA-STEMH'!T15</f>
        <v>66</v>
      </c>
      <c r="W30" s="12">
        <f>'RAW DATA-STEMH'!U15</f>
        <v>0</v>
      </c>
      <c r="X30" s="12">
        <f>'RAW DATA-STEMH'!V15</f>
        <v>0</v>
      </c>
      <c r="Y30" s="365">
        <f>'RAW DATA-STEMH'!W15</f>
        <v>0</v>
      </c>
      <c r="Z30" s="12"/>
      <c r="AA30" s="12"/>
      <c r="AB30" s="364">
        <f>'RAW DATA-STEMH'!X15</f>
        <v>0</v>
      </c>
      <c r="AC30" s="12">
        <f>'RAW DATA-STEMH'!Y15</f>
        <v>0</v>
      </c>
      <c r="AD30" s="12">
        <f>'RAW DATA-STEMH'!Z15</f>
        <v>0</v>
      </c>
      <c r="AE30" s="12">
        <f>'RAW DATA-STEMH'!AA15</f>
        <v>0</v>
      </c>
      <c r="AF30" s="12">
        <f>'RAW DATA-STEMH'!AB15</f>
        <v>302</v>
      </c>
      <c r="AG30" s="12">
        <f>'RAW DATA-STEMH'!AC15</f>
        <v>149</v>
      </c>
      <c r="AH30" s="12">
        <f>'RAW DATA-STEMH'!AD15</f>
        <v>80</v>
      </c>
      <c r="AI30" s="12">
        <f>'RAW DATA-STEMH'!AE15</f>
        <v>0</v>
      </c>
      <c r="AJ30" s="12">
        <f>'RAW DATA-STEMH'!AF15</f>
        <v>0</v>
      </c>
      <c r="AK30" s="365">
        <f>'RAW DATA-STEMH'!AG15</f>
        <v>0</v>
      </c>
      <c r="AL30" s="12"/>
      <c r="AM30" s="12"/>
      <c r="AN30" s="364">
        <f>'RAW DATA-STEMH'!AH15</f>
        <v>0</v>
      </c>
      <c r="AO30" s="12">
        <f>'RAW DATA-STEMH'!AI15</f>
        <v>7</v>
      </c>
      <c r="AP30" s="12">
        <f>'RAW DATA-STEMH'!AJ15</f>
        <v>0</v>
      </c>
      <c r="AQ30" s="12">
        <f>'RAW DATA-STEMH'!AK15</f>
        <v>0</v>
      </c>
      <c r="AR30" s="12">
        <f>'RAW DATA-STEMH'!AL15</f>
        <v>334</v>
      </c>
      <c r="AS30" s="12">
        <f>'RAW DATA-STEMH'!AM15</f>
        <v>152</v>
      </c>
      <c r="AT30" s="12">
        <f>'RAW DATA-STEMH'!AN15</f>
        <v>55</v>
      </c>
      <c r="AU30" s="12">
        <f>'RAW DATA-STEMH'!AO15</f>
        <v>0</v>
      </c>
      <c r="AV30" s="12">
        <f>'RAW DATA-STEMH'!AP15</f>
        <v>0</v>
      </c>
      <c r="AW30" s="365">
        <f>'RAW DATA-STEMH'!AQ15</f>
        <v>0</v>
      </c>
      <c r="AX30" s="536"/>
    </row>
    <row r="31" spans="1:50" x14ac:dyDescent="0.25">
      <c r="A31" s="541"/>
      <c r="B31" s="304"/>
      <c r="C31" s="498"/>
      <c r="D31" s="11">
        <f t="shared" ref="D31:M31" si="16">SUM(D28:D30)</f>
        <v>0</v>
      </c>
      <c r="E31" s="11">
        <f t="shared" si="16"/>
        <v>0</v>
      </c>
      <c r="F31" s="11">
        <f t="shared" si="16"/>
        <v>0</v>
      </c>
      <c r="G31" s="11">
        <f t="shared" si="16"/>
        <v>0</v>
      </c>
      <c r="H31" s="11">
        <f t="shared" si="16"/>
        <v>891</v>
      </c>
      <c r="I31" s="11">
        <f t="shared" si="16"/>
        <v>370</v>
      </c>
      <c r="J31" s="11">
        <f t="shared" si="16"/>
        <v>105</v>
      </c>
      <c r="K31" s="11">
        <f t="shared" si="16"/>
        <v>111</v>
      </c>
      <c r="L31" s="11">
        <f t="shared" si="16"/>
        <v>5</v>
      </c>
      <c r="M31" s="367">
        <f t="shared" si="16"/>
        <v>3</v>
      </c>
      <c r="N31" s="12"/>
      <c r="O31" s="12"/>
      <c r="P31" s="366">
        <f t="shared" ref="P31:Y31" si="17">SUM(P28:P30)</f>
        <v>0</v>
      </c>
      <c r="Q31" s="11">
        <f t="shared" si="17"/>
        <v>0</v>
      </c>
      <c r="R31" s="11">
        <f t="shared" si="17"/>
        <v>0</v>
      </c>
      <c r="S31" s="11">
        <f t="shared" si="17"/>
        <v>0</v>
      </c>
      <c r="T31" s="11">
        <f t="shared" si="17"/>
        <v>986</v>
      </c>
      <c r="U31" s="11">
        <f t="shared" si="17"/>
        <v>423</v>
      </c>
      <c r="V31" s="11">
        <f t="shared" si="17"/>
        <v>120</v>
      </c>
      <c r="W31" s="11">
        <f t="shared" si="17"/>
        <v>106</v>
      </c>
      <c r="X31" s="11">
        <f t="shared" si="17"/>
        <v>9</v>
      </c>
      <c r="Y31" s="367">
        <f t="shared" si="17"/>
        <v>6</v>
      </c>
      <c r="Z31" s="12"/>
      <c r="AA31" s="12"/>
      <c r="AB31" s="366">
        <f t="shared" ref="AB31:AK31" si="18">SUM(AB28:AB30)</f>
        <v>0</v>
      </c>
      <c r="AC31" s="11">
        <f t="shared" si="18"/>
        <v>0</v>
      </c>
      <c r="AD31" s="11">
        <f t="shared" si="18"/>
        <v>0</v>
      </c>
      <c r="AE31" s="11">
        <f t="shared" si="18"/>
        <v>0</v>
      </c>
      <c r="AF31" s="11">
        <f t="shared" si="18"/>
        <v>933</v>
      </c>
      <c r="AG31" s="11">
        <f t="shared" si="18"/>
        <v>433</v>
      </c>
      <c r="AH31" s="11">
        <f t="shared" si="18"/>
        <v>121</v>
      </c>
      <c r="AI31" s="11">
        <f t="shared" si="18"/>
        <v>121</v>
      </c>
      <c r="AJ31" s="11">
        <f t="shared" si="18"/>
        <v>6</v>
      </c>
      <c r="AK31" s="367">
        <f t="shared" si="18"/>
        <v>2</v>
      </c>
      <c r="AL31" s="12"/>
      <c r="AM31" s="12"/>
      <c r="AN31" s="366">
        <f t="shared" ref="AN31:AW31" si="19">SUM(AN28:AN30)</f>
        <v>0</v>
      </c>
      <c r="AO31" s="11">
        <f t="shared" si="19"/>
        <v>7</v>
      </c>
      <c r="AP31" s="11">
        <f t="shared" si="19"/>
        <v>0</v>
      </c>
      <c r="AQ31" s="11">
        <f t="shared" si="19"/>
        <v>0</v>
      </c>
      <c r="AR31" s="11">
        <f t="shared" si="19"/>
        <v>1112</v>
      </c>
      <c r="AS31" s="11">
        <f t="shared" si="19"/>
        <v>483</v>
      </c>
      <c r="AT31" s="11">
        <f t="shared" si="19"/>
        <v>103</v>
      </c>
      <c r="AU31" s="11">
        <f t="shared" si="19"/>
        <v>121</v>
      </c>
      <c r="AV31" s="11">
        <f t="shared" si="19"/>
        <v>11</v>
      </c>
      <c r="AW31" s="367">
        <f t="shared" si="19"/>
        <v>10</v>
      </c>
      <c r="AX31" s="536"/>
    </row>
    <row r="32" spans="1:50" ht="15.75" thickBot="1" x14ac:dyDescent="0.3">
      <c r="A32" s="542"/>
      <c r="B32" s="487"/>
      <c r="C32" s="500"/>
      <c r="D32" s="12"/>
      <c r="E32" s="12"/>
      <c r="F32" s="12"/>
      <c r="G32" s="12"/>
      <c r="H32" s="12"/>
      <c r="I32" s="12"/>
      <c r="J32" s="12"/>
      <c r="K32" s="12"/>
      <c r="L32" s="12"/>
      <c r="M32" s="365"/>
      <c r="N32" s="12"/>
      <c r="O32" s="12"/>
      <c r="P32" s="364"/>
      <c r="Q32" s="12"/>
      <c r="R32" s="12"/>
      <c r="S32" s="12"/>
      <c r="T32" s="12"/>
      <c r="U32" s="12"/>
      <c r="V32" s="12"/>
      <c r="W32" s="12"/>
      <c r="X32" s="12"/>
      <c r="Y32" s="365"/>
      <c r="Z32" s="12"/>
      <c r="AA32" s="12"/>
      <c r="AB32" s="364"/>
      <c r="AC32" s="12"/>
      <c r="AD32" s="12"/>
      <c r="AE32" s="12"/>
      <c r="AF32" s="12"/>
      <c r="AG32" s="12"/>
      <c r="AH32" s="12"/>
      <c r="AI32" s="12"/>
      <c r="AJ32" s="12"/>
      <c r="AK32" s="365"/>
      <c r="AL32" s="12"/>
      <c r="AM32" s="12"/>
      <c r="AN32" s="364"/>
      <c r="AO32" s="12"/>
      <c r="AP32" s="12"/>
      <c r="AQ32" s="12"/>
      <c r="AR32" s="12"/>
      <c r="AS32" s="12"/>
      <c r="AT32" s="12"/>
      <c r="AU32" s="12"/>
      <c r="AV32" s="12"/>
      <c r="AW32" s="365"/>
      <c r="AX32" s="536"/>
    </row>
    <row r="33" spans="1:50" ht="15" customHeight="1" x14ac:dyDescent="0.25">
      <c r="A33" s="1059" t="s">
        <v>303</v>
      </c>
      <c r="B33" s="496" t="s">
        <v>40</v>
      </c>
      <c r="C33" s="499" t="s">
        <v>95</v>
      </c>
      <c r="D33" s="364">
        <f>D28*'DATA - Awards Matrices'!$B$24</f>
        <v>0</v>
      </c>
      <c r="E33" s="12">
        <f>E28*'DATA - Awards Matrices'!$C$24</f>
        <v>0</v>
      </c>
      <c r="F33" s="12">
        <f>F28*'DATA - Awards Matrices'!$D$24</f>
        <v>0</v>
      </c>
      <c r="G33" s="12">
        <f>G28*'DATA - Awards Matrices'!$E$24</f>
        <v>0</v>
      </c>
      <c r="H33" s="12">
        <f>H28*'DATA - Awards Matrices'!$F$24</f>
        <v>3795000</v>
      </c>
      <c r="I33" s="12">
        <f>I28*'DATA - Awards Matrices'!$G$24</f>
        <v>0</v>
      </c>
      <c r="J33" s="12">
        <f>J28*'DATA - Awards Matrices'!$H$24</f>
        <v>0</v>
      </c>
      <c r="K33" s="12">
        <f>K28*'DATA - Awards Matrices'!$I$24</f>
        <v>0</v>
      </c>
      <c r="L33" s="12">
        <f>L28*'DATA - Awards Matrices'!$J$24</f>
        <v>0</v>
      </c>
      <c r="M33" s="365">
        <f>M28*'DATA - Awards Matrices'!$K$24</f>
        <v>0</v>
      </c>
      <c r="N33" s="12"/>
      <c r="O33" s="12"/>
      <c r="P33" s="364">
        <f>P28*'DATA - Awards Matrices'!$B$24</f>
        <v>0</v>
      </c>
      <c r="Q33" s="12">
        <f>Q28*'DATA - Awards Matrices'!$C$24</f>
        <v>0</v>
      </c>
      <c r="R33" s="12">
        <f>R28*'DATA - Awards Matrices'!$D$24</f>
        <v>0</v>
      </c>
      <c r="S33" s="12">
        <f>S28*'DATA - Awards Matrices'!$E$24</f>
        <v>0</v>
      </c>
      <c r="T33" s="12">
        <f>T28*'DATA - Awards Matrices'!$F$24</f>
        <v>4389000</v>
      </c>
      <c r="U33" s="12">
        <f>U28*'DATA - Awards Matrices'!$G$24</f>
        <v>0</v>
      </c>
      <c r="V33" s="12">
        <f>V28*'DATA - Awards Matrices'!$H$24</f>
        <v>0</v>
      </c>
      <c r="W33" s="12">
        <f>W28*'DATA - Awards Matrices'!$I$24</f>
        <v>0</v>
      </c>
      <c r="X33" s="12">
        <f>X28*'DATA - Awards Matrices'!$J$24</f>
        <v>0</v>
      </c>
      <c r="Y33" s="365">
        <f>Y28*'DATA - Awards Matrices'!$K$24</f>
        <v>0</v>
      </c>
      <c r="Z33" s="12"/>
      <c r="AA33" s="12"/>
      <c r="AB33" s="364">
        <f>AB28*'DATA - Awards Matrices'!$B$24</f>
        <v>0</v>
      </c>
      <c r="AC33" s="12">
        <f>AC28*'DATA - Awards Matrices'!$C$24</f>
        <v>0</v>
      </c>
      <c r="AD33" s="12">
        <f>AD28*'DATA - Awards Matrices'!$D$24</f>
        <v>0</v>
      </c>
      <c r="AE33" s="12">
        <f>AE28*'DATA - Awards Matrices'!$E$24</f>
        <v>0</v>
      </c>
      <c r="AF33" s="12">
        <f>AF28*'DATA - Awards Matrices'!$F$24</f>
        <v>3894000</v>
      </c>
      <c r="AG33" s="12">
        <f>AG28*'DATA - Awards Matrices'!$G$24</f>
        <v>0</v>
      </c>
      <c r="AH33" s="12">
        <f>AH28*'DATA - Awards Matrices'!$H$24</f>
        <v>0</v>
      </c>
      <c r="AI33" s="12">
        <f>AI28*'DATA - Awards Matrices'!$I$24</f>
        <v>0</v>
      </c>
      <c r="AJ33" s="12">
        <f>AJ28*'DATA - Awards Matrices'!$J$24</f>
        <v>0</v>
      </c>
      <c r="AK33" s="365">
        <f>AK28*'DATA - Awards Matrices'!$K$24</f>
        <v>0</v>
      </c>
      <c r="AL33" s="12"/>
      <c r="AM33" s="12"/>
      <c r="AN33" s="364">
        <f>AN28*'DATA - Awards Matrices'!$B$24</f>
        <v>0</v>
      </c>
      <c r="AO33" s="12">
        <f>AO28*'DATA - Awards Matrices'!$C$24</f>
        <v>0</v>
      </c>
      <c r="AP33" s="12">
        <f>AP28*'DATA - Awards Matrices'!$D$24</f>
        <v>0</v>
      </c>
      <c r="AQ33" s="12">
        <f>AQ28*'DATA - Awards Matrices'!$E$24</f>
        <v>0</v>
      </c>
      <c r="AR33" s="12">
        <f>AR28*'DATA - Awards Matrices'!$F$24</f>
        <v>4488000</v>
      </c>
      <c r="AS33" s="12">
        <f>AS28*'DATA - Awards Matrices'!$G$24</f>
        <v>0</v>
      </c>
      <c r="AT33" s="12">
        <f>AT28*'DATA - Awards Matrices'!$H$24</f>
        <v>0</v>
      </c>
      <c r="AU33" s="12">
        <f>AU28*'DATA - Awards Matrices'!$I$24</f>
        <v>0</v>
      </c>
      <c r="AV33" s="12">
        <f>AV28*'DATA - Awards Matrices'!$J$24</f>
        <v>0</v>
      </c>
      <c r="AW33" s="365">
        <f>AW28*'DATA - Awards Matrices'!$K$24</f>
        <v>0</v>
      </c>
      <c r="AX33" s="536"/>
    </row>
    <row r="34" spans="1:50" x14ac:dyDescent="0.25">
      <c r="A34" s="1059"/>
      <c r="B34" s="496" t="s">
        <v>40</v>
      </c>
      <c r="C34" s="499" t="s">
        <v>94</v>
      </c>
      <c r="D34" s="364">
        <f>D29*'DATA - Awards Matrices'!$B$25</f>
        <v>0</v>
      </c>
      <c r="E34" s="12">
        <f>E29*'DATA - Awards Matrices'!$C$25</f>
        <v>0</v>
      </c>
      <c r="F34" s="12">
        <f>F29*'DATA - Awards Matrices'!$D$25</f>
        <v>0</v>
      </c>
      <c r="G34" s="12">
        <f>G29*'DATA - Awards Matrices'!$E$25</f>
        <v>0</v>
      </c>
      <c r="H34" s="12">
        <f>H29*'DATA - Awards Matrices'!$F$25</f>
        <v>24954452</v>
      </c>
      <c r="I34" s="12">
        <f>I29*'DATA - Awards Matrices'!$G$25</f>
        <v>10726186</v>
      </c>
      <c r="J34" s="12">
        <f>J29*'DATA - Awards Matrices'!$H$25</f>
        <v>6429128</v>
      </c>
      <c r="K34" s="12">
        <f>K29*'DATA - Awards Matrices'!$I$25</f>
        <v>17405688</v>
      </c>
      <c r="L34" s="12">
        <f>L29*'DATA - Awards Matrices'!$J$25</f>
        <v>56420</v>
      </c>
      <c r="M34" s="365">
        <f>M29*'DATA - Awards Matrices'!$K$25</f>
        <v>83364</v>
      </c>
      <c r="N34" s="12"/>
      <c r="O34" s="12"/>
      <c r="P34" s="364">
        <f>P29*'DATA - Awards Matrices'!$B$25</f>
        <v>0</v>
      </c>
      <c r="Q34" s="12">
        <f>Q29*'DATA - Awards Matrices'!$C$25</f>
        <v>0</v>
      </c>
      <c r="R34" s="12">
        <f>R29*'DATA - Awards Matrices'!$D$25</f>
        <v>0</v>
      </c>
      <c r="S34" s="12">
        <f>S29*'DATA - Awards Matrices'!$E$25</f>
        <v>0</v>
      </c>
      <c r="T34" s="12">
        <f>T29*'DATA - Awards Matrices'!$F$25</f>
        <v>26335519</v>
      </c>
      <c r="U34" s="12">
        <f>U29*'DATA - Awards Matrices'!$G$25</f>
        <v>13478924</v>
      </c>
      <c r="V34" s="12">
        <f>V29*'DATA - Awards Matrices'!$H$25</f>
        <v>8467632</v>
      </c>
      <c r="W34" s="12">
        <f>W29*'DATA - Awards Matrices'!$I$25</f>
        <v>16621648</v>
      </c>
      <c r="X34" s="12">
        <f>X29*'DATA - Awards Matrices'!$J$25</f>
        <v>101556</v>
      </c>
      <c r="Y34" s="365">
        <f>Y29*'DATA - Awards Matrices'!$K$25</f>
        <v>166728</v>
      </c>
      <c r="Z34" s="12"/>
      <c r="AA34" s="12"/>
      <c r="AB34" s="364">
        <f>AB29*'DATA - Awards Matrices'!$B$25</f>
        <v>0</v>
      </c>
      <c r="AC34" s="12">
        <f>AC29*'DATA - Awards Matrices'!$C$25</f>
        <v>0</v>
      </c>
      <c r="AD34" s="12">
        <f>AD29*'DATA - Awards Matrices'!$D$25</f>
        <v>0</v>
      </c>
      <c r="AE34" s="12">
        <f>AE29*'DATA - Awards Matrices'!$E$25</f>
        <v>0</v>
      </c>
      <c r="AF34" s="12">
        <f>AF29*'DATA - Awards Matrices'!$F$25</f>
        <v>24430599</v>
      </c>
      <c r="AG34" s="12">
        <f>AG29*'DATA - Awards Matrices'!$G$25</f>
        <v>13478924</v>
      </c>
      <c r="AH34" s="12">
        <f>AH29*'DATA - Awards Matrices'!$H$25</f>
        <v>6429128</v>
      </c>
      <c r="AI34" s="12">
        <f>AI29*'DATA - Awards Matrices'!$I$25</f>
        <v>18973768</v>
      </c>
      <c r="AJ34" s="12">
        <f>AJ29*'DATA - Awards Matrices'!$J$25</f>
        <v>67704</v>
      </c>
      <c r="AK34" s="365">
        <f>AK29*'DATA - Awards Matrices'!$K$25</f>
        <v>55576</v>
      </c>
      <c r="AL34" s="12"/>
      <c r="AM34" s="12"/>
      <c r="AN34" s="364">
        <f>AN29*'DATA - Awards Matrices'!$B$25</f>
        <v>0</v>
      </c>
      <c r="AO34" s="12">
        <f>AO29*'DATA - Awards Matrices'!$C$25</f>
        <v>0</v>
      </c>
      <c r="AP34" s="12">
        <f>AP29*'DATA - Awards Matrices'!$D$25</f>
        <v>0</v>
      </c>
      <c r="AQ34" s="12">
        <f>AQ29*'DATA - Awards Matrices'!$E$25</f>
        <v>0</v>
      </c>
      <c r="AR34" s="12">
        <f>AR29*'DATA - Awards Matrices'!$F$25</f>
        <v>30573966</v>
      </c>
      <c r="AS34" s="12">
        <f>AS29*'DATA - Awards Matrices'!$G$25</f>
        <v>15709591</v>
      </c>
      <c r="AT34" s="12">
        <f>AT29*'DATA - Awards Matrices'!$H$25</f>
        <v>7526784</v>
      </c>
      <c r="AU34" s="12">
        <f>AU29*'DATA - Awards Matrices'!$I$25</f>
        <v>18973768</v>
      </c>
      <c r="AV34" s="12">
        <f>AV29*'DATA - Awards Matrices'!$J$25</f>
        <v>124124</v>
      </c>
      <c r="AW34" s="365">
        <f>AW29*'DATA - Awards Matrices'!$K$25</f>
        <v>277880</v>
      </c>
      <c r="AX34" s="536"/>
    </row>
    <row r="35" spans="1:50" ht="15.75" thickBot="1" x14ac:dyDescent="0.3">
      <c r="A35" s="1060"/>
      <c r="B35" s="497" t="s">
        <v>40</v>
      </c>
      <c r="C35" s="500" t="s">
        <v>93</v>
      </c>
      <c r="D35" s="364">
        <f>D30*'DATA - Awards Matrices'!$B$26</f>
        <v>0</v>
      </c>
      <c r="E35" s="12">
        <f>E30*'DATA - Awards Matrices'!$C$26</f>
        <v>0</v>
      </c>
      <c r="F35" s="12">
        <f>F30*'DATA - Awards Matrices'!$D$26</f>
        <v>0</v>
      </c>
      <c r="G35" s="12">
        <f>G30*'DATA - Awards Matrices'!$E$26</f>
        <v>0</v>
      </c>
      <c r="H35" s="12">
        <f>H30*'DATA - Awards Matrices'!$F$26</f>
        <v>17587584</v>
      </c>
      <c r="I35" s="12">
        <f>I30*'DATA - Awards Matrices'!$G$26</f>
        <v>10015920</v>
      </c>
      <c r="J35" s="12">
        <f>J30*'DATA - Awards Matrices'!$H$26</f>
        <v>14707520</v>
      </c>
      <c r="K35" s="12">
        <f>K30*'DATA - Awards Matrices'!$I$26</f>
        <v>0</v>
      </c>
      <c r="L35" s="12">
        <f>L30*'DATA - Awards Matrices'!$J$26</f>
        <v>0</v>
      </c>
      <c r="M35" s="365">
        <f>M30*'DATA - Awards Matrices'!$K$26</f>
        <v>0</v>
      </c>
      <c r="N35" s="12"/>
      <c r="O35" s="12"/>
      <c r="P35" s="364">
        <f>P30*'DATA - Awards Matrices'!$B$26</f>
        <v>0</v>
      </c>
      <c r="Q35" s="12">
        <f>Q30*'DATA - Awards Matrices'!$C$26</f>
        <v>0</v>
      </c>
      <c r="R35" s="12">
        <f>R30*'DATA - Awards Matrices'!$D$26</f>
        <v>0</v>
      </c>
      <c r="S35" s="12">
        <f>S30*'DATA - Awards Matrices'!$E$26</f>
        <v>0</v>
      </c>
      <c r="T35" s="12">
        <f>T30*'DATA - Awards Matrices'!$F$26</f>
        <v>20937600</v>
      </c>
      <c r="U35" s="12">
        <f>U30*'DATA - Awards Matrices'!$G$26</f>
        <v>9668145</v>
      </c>
      <c r="V35" s="12">
        <f>V30*'DATA - Awards Matrices'!$H$26</f>
        <v>15167130</v>
      </c>
      <c r="W35" s="12">
        <f>W30*'DATA - Awards Matrices'!$I$26</f>
        <v>0</v>
      </c>
      <c r="X35" s="12">
        <f>X30*'DATA - Awards Matrices'!$J$26</f>
        <v>0</v>
      </c>
      <c r="Y35" s="365">
        <f>Y30*'DATA - Awards Matrices'!$K$26</f>
        <v>0</v>
      </c>
      <c r="Z35" s="12"/>
      <c r="AA35" s="12"/>
      <c r="AB35" s="364">
        <f>AB30*'DATA - Awards Matrices'!$B$26</f>
        <v>0</v>
      </c>
      <c r="AC35" s="12">
        <f>AC30*'DATA - Awards Matrices'!$C$26</f>
        <v>0</v>
      </c>
      <c r="AD35" s="12">
        <f>AD30*'DATA - Awards Matrices'!$D$26</f>
        <v>0</v>
      </c>
      <c r="AE35" s="12">
        <f>AE30*'DATA - Awards Matrices'!$E$26</f>
        <v>0</v>
      </c>
      <c r="AF35" s="12">
        <f>AF30*'DATA - Awards Matrices'!$F$26</f>
        <v>21077184</v>
      </c>
      <c r="AG35" s="12">
        <f>AG30*'DATA - Awards Matrices'!$G$26</f>
        <v>10363695</v>
      </c>
      <c r="AH35" s="12">
        <f>AH30*'DATA - Awards Matrices'!$H$26</f>
        <v>18384400</v>
      </c>
      <c r="AI35" s="12">
        <f>AI30*'DATA - Awards Matrices'!$I$26</f>
        <v>0</v>
      </c>
      <c r="AJ35" s="12">
        <f>AJ30*'DATA - Awards Matrices'!$J$26</f>
        <v>0</v>
      </c>
      <c r="AK35" s="365">
        <f>AK30*'DATA - Awards Matrices'!$K$26</f>
        <v>0</v>
      </c>
      <c r="AL35" s="12"/>
      <c r="AM35" s="12"/>
      <c r="AN35" s="364">
        <f>AN30*'DATA - Awards Matrices'!$B$26</f>
        <v>0</v>
      </c>
      <c r="AO35" s="12">
        <f>AO30*'DATA - Awards Matrices'!$C$26</f>
        <v>107478</v>
      </c>
      <c r="AP35" s="12">
        <f>AP30*'DATA - Awards Matrices'!$D$26</f>
        <v>0</v>
      </c>
      <c r="AQ35" s="12">
        <f>AQ30*'DATA - Awards Matrices'!$E$26</f>
        <v>0</v>
      </c>
      <c r="AR35" s="12">
        <f>AR30*'DATA - Awards Matrices'!$F$26</f>
        <v>23310528</v>
      </c>
      <c r="AS35" s="12">
        <f>AS30*'DATA - Awards Matrices'!$G$26</f>
        <v>10572360</v>
      </c>
      <c r="AT35" s="12">
        <f>AT30*'DATA - Awards Matrices'!$H$26</f>
        <v>12639275</v>
      </c>
      <c r="AU35" s="12">
        <f>AU30*'DATA - Awards Matrices'!$I$26</f>
        <v>0</v>
      </c>
      <c r="AV35" s="12">
        <f>AV30*'DATA - Awards Matrices'!$J$26</f>
        <v>0</v>
      </c>
      <c r="AW35" s="365">
        <f>AW30*'DATA - Awards Matrices'!$K$26</f>
        <v>0</v>
      </c>
      <c r="AX35" s="536"/>
    </row>
    <row r="36" spans="1:50" ht="30.75" thickBot="1" x14ac:dyDescent="0.3">
      <c r="A36" s="540" t="s">
        <v>304</v>
      </c>
      <c r="B36" s="497" t="str">
        <f>B30</f>
        <v>UNM</v>
      </c>
      <c r="C36" s="488"/>
      <c r="D36" s="368">
        <f t="shared" ref="D36:M36" si="20">SUM(D33:D35)</f>
        <v>0</v>
      </c>
      <c r="E36" s="369">
        <f t="shared" si="20"/>
        <v>0</v>
      </c>
      <c r="F36" s="369">
        <f t="shared" si="20"/>
        <v>0</v>
      </c>
      <c r="G36" s="369">
        <f t="shared" si="20"/>
        <v>0</v>
      </c>
      <c r="H36" s="369">
        <f t="shared" si="20"/>
        <v>46337036</v>
      </c>
      <c r="I36" s="369">
        <f t="shared" si="20"/>
        <v>20742106</v>
      </c>
      <c r="J36" s="369">
        <f t="shared" si="20"/>
        <v>21136648</v>
      </c>
      <c r="K36" s="369">
        <f t="shared" si="20"/>
        <v>17405688</v>
      </c>
      <c r="L36" s="369">
        <f t="shared" si="20"/>
        <v>56420</v>
      </c>
      <c r="M36" s="370">
        <f t="shared" si="20"/>
        <v>83364</v>
      </c>
      <c r="N36" s="489">
        <f>SUM(D36:M36)/'DATA - Awards Matrices'!$L$26</f>
        <v>889.26668756657614</v>
      </c>
      <c r="O36" s="489"/>
      <c r="P36" s="368">
        <f t="shared" ref="P36:Y36" si="21">SUM(P33:P35)</f>
        <v>0</v>
      </c>
      <c r="Q36" s="369">
        <f t="shared" si="21"/>
        <v>0</v>
      </c>
      <c r="R36" s="369">
        <f t="shared" si="21"/>
        <v>0</v>
      </c>
      <c r="S36" s="369">
        <f t="shared" si="21"/>
        <v>0</v>
      </c>
      <c r="T36" s="369">
        <f t="shared" si="21"/>
        <v>51662119</v>
      </c>
      <c r="U36" s="369">
        <f t="shared" si="21"/>
        <v>23147069</v>
      </c>
      <c r="V36" s="369">
        <f t="shared" si="21"/>
        <v>23634762</v>
      </c>
      <c r="W36" s="369">
        <f t="shared" si="21"/>
        <v>16621648</v>
      </c>
      <c r="X36" s="369">
        <f t="shared" si="21"/>
        <v>101556</v>
      </c>
      <c r="Y36" s="370">
        <f t="shared" si="21"/>
        <v>166728</v>
      </c>
      <c r="Z36" s="489">
        <f>SUM(P36:Y36)/'DATA - Awards Matrices'!$L$26</f>
        <v>969.75562952656867</v>
      </c>
      <c r="AA36" s="489"/>
      <c r="AB36" s="368">
        <f t="shared" ref="AB36:AK36" si="22">SUM(AB33:AB35)</f>
        <v>0</v>
      </c>
      <c r="AC36" s="369">
        <f t="shared" si="22"/>
        <v>0</v>
      </c>
      <c r="AD36" s="369">
        <f t="shared" si="22"/>
        <v>0</v>
      </c>
      <c r="AE36" s="369">
        <f t="shared" si="22"/>
        <v>0</v>
      </c>
      <c r="AF36" s="369">
        <f t="shared" si="22"/>
        <v>49401783</v>
      </c>
      <c r="AG36" s="369">
        <f t="shared" si="22"/>
        <v>23842619</v>
      </c>
      <c r="AH36" s="369">
        <f t="shared" si="22"/>
        <v>24813528</v>
      </c>
      <c r="AI36" s="369">
        <f t="shared" si="22"/>
        <v>18973768</v>
      </c>
      <c r="AJ36" s="369">
        <f t="shared" si="22"/>
        <v>67704</v>
      </c>
      <c r="AK36" s="370">
        <f t="shared" si="22"/>
        <v>55576</v>
      </c>
      <c r="AL36" s="489">
        <f>SUM(AB36:AK36)/'DATA - Awards Matrices'!$L$26</f>
        <v>985.06785232947675</v>
      </c>
      <c r="AM36" s="489"/>
      <c r="AN36" s="368">
        <f t="shared" ref="AN36:AW36" si="23">SUM(AN33:AN35)</f>
        <v>0</v>
      </c>
      <c r="AO36" s="369">
        <f t="shared" si="23"/>
        <v>107478</v>
      </c>
      <c r="AP36" s="369">
        <f t="shared" si="23"/>
        <v>0</v>
      </c>
      <c r="AQ36" s="369">
        <f t="shared" si="23"/>
        <v>0</v>
      </c>
      <c r="AR36" s="369">
        <f t="shared" si="23"/>
        <v>58372494</v>
      </c>
      <c r="AS36" s="369">
        <f t="shared" si="23"/>
        <v>26281951</v>
      </c>
      <c r="AT36" s="369">
        <f t="shared" si="23"/>
        <v>20166059</v>
      </c>
      <c r="AU36" s="369">
        <f t="shared" si="23"/>
        <v>18973768</v>
      </c>
      <c r="AV36" s="369">
        <f t="shared" si="23"/>
        <v>124124</v>
      </c>
      <c r="AW36" s="370">
        <f t="shared" si="23"/>
        <v>277880</v>
      </c>
      <c r="AX36" s="537">
        <f>SUM(AN36:AW36)/'DATA - Awards Matrices'!$L$26</f>
        <v>1045.1765181439546</v>
      </c>
    </row>
    <row r="37" spans="1:50" ht="57.75" customHeight="1" thickBot="1" x14ac:dyDescent="0.3">
      <c r="A37" s="502"/>
      <c r="B37" s="503"/>
      <c r="C37" s="504"/>
      <c r="D37" s="505"/>
      <c r="E37" s="506"/>
      <c r="F37" s="506"/>
      <c r="G37" s="506"/>
      <c r="H37" s="506"/>
      <c r="I37" s="506"/>
      <c r="J37" s="506"/>
      <c r="K37" s="506"/>
      <c r="L37" s="506"/>
      <c r="M37" s="507"/>
      <c r="N37" s="508"/>
      <c r="O37" s="508"/>
      <c r="P37" s="505"/>
      <c r="Q37" s="506"/>
      <c r="R37" s="506"/>
      <c r="S37" s="506"/>
      <c r="T37" s="506"/>
      <c r="U37" s="506"/>
      <c r="V37" s="506"/>
      <c r="W37" s="506"/>
      <c r="X37" s="506"/>
      <c r="Y37" s="507"/>
      <c r="Z37" s="508"/>
      <c r="AA37" s="508"/>
      <c r="AB37" s="505"/>
      <c r="AC37" s="506"/>
      <c r="AD37" s="506"/>
      <c r="AE37" s="506"/>
      <c r="AF37" s="506"/>
      <c r="AG37" s="506"/>
      <c r="AH37" s="506"/>
      <c r="AI37" s="506"/>
      <c r="AJ37" s="506"/>
      <c r="AK37" s="507"/>
      <c r="AL37" s="508"/>
      <c r="AM37" s="508"/>
      <c r="AN37" s="505"/>
      <c r="AO37" s="506"/>
      <c r="AP37" s="506"/>
      <c r="AQ37" s="506"/>
      <c r="AR37" s="506"/>
      <c r="AS37" s="506"/>
      <c r="AT37" s="506"/>
      <c r="AU37" s="506"/>
      <c r="AV37" s="506"/>
      <c r="AW37" s="507"/>
      <c r="AX37" s="538"/>
    </row>
    <row r="38" spans="1:50" ht="15" customHeight="1" x14ac:dyDescent="0.25">
      <c r="A38" s="1058" t="s">
        <v>302</v>
      </c>
      <c r="B38" s="495" t="str">
        <f>'RAW DATA-Awards'!B16</f>
        <v>ENMU</v>
      </c>
      <c r="C38" s="363" t="str">
        <f>'RAW DATA-Awards'!C16</f>
        <v>1</v>
      </c>
      <c r="D38" s="481">
        <f>'RAW DATA-STEMH'!D16</f>
        <v>0</v>
      </c>
      <c r="E38" s="482">
        <f>'RAW DATA-STEMH'!E16</f>
        <v>0</v>
      </c>
      <c r="F38" s="482">
        <f>'RAW DATA-STEMH'!F16</f>
        <v>0</v>
      </c>
      <c r="G38" s="482">
        <f>'RAW DATA-STEMH'!G16</f>
        <v>0</v>
      </c>
      <c r="H38" s="482">
        <f>'RAW DATA-STEMH'!H16</f>
        <v>16</v>
      </c>
      <c r="I38" s="482">
        <f>'RAW DATA-STEMH'!I16</f>
        <v>0</v>
      </c>
      <c r="J38" s="482">
        <f>'RAW DATA-STEMH'!J16</f>
        <v>0</v>
      </c>
      <c r="K38" s="482">
        <f>'RAW DATA-STEMH'!K16</f>
        <v>0</v>
      </c>
      <c r="L38" s="482">
        <f>'RAW DATA-STEMH'!L16</f>
        <v>0</v>
      </c>
      <c r="M38" s="483">
        <f>'RAW DATA-STEMH'!M16</f>
        <v>0</v>
      </c>
      <c r="N38" s="482"/>
      <c r="O38" s="482"/>
      <c r="P38" s="481">
        <f>'RAW DATA-STEMH'!N16</f>
        <v>0</v>
      </c>
      <c r="Q38" s="482">
        <f>'RAW DATA-STEMH'!O16</f>
        <v>0</v>
      </c>
      <c r="R38" s="482">
        <f>'RAW DATA-STEMH'!P16</f>
        <v>0</v>
      </c>
      <c r="S38" s="482">
        <f>'RAW DATA-STEMH'!Q16</f>
        <v>0</v>
      </c>
      <c r="T38" s="482">
        <f>'RAW DATA-STEMH'!R16</f>
        <v>13</v>
      </c>
      <c r="U38" s="482">
        <f>'RAW DATA-STEMH'!S16</f>
        <v>0</v>
      </c>
      <c r="V38" s="482">
        <f>'RAW DATA-STEMH'!T16</f>
        <v>0</v>
      </c>
      <c r="W38" s="482">
        <f>'RAW DATA-STEMH'!U16</f>
        <v>0</v>
      </c>
      <c r="X38" s="482">
        <f>'RAW DATA-STEMH'!V16</f>
        <v>0</v>
      </c>
      <c r="Y38" s="483">
        <f>'RAW DATA-STEMH'!W16</f>
        <v>0</v>
      </c>
      <c r="Z38" s="482"/>
      <c r="AA38" s="482"/>
      <c r="AB38" s="481">
        <f>'RAW DATA-STEMH'!X16</f>
        <v>0</v>
      </c>
      <c r="AC38" s="482">
        <f>'RAW DATA-STEMH'!Y16</f>
        <v>0</v>
      </c>
      <c r="AD38" s="482">
        <f>'RAW DATA-STEMH'!Z16</f>
        <v>0</v>
      </c>
      <c r="AE38" s="482">
        <f>'RAW DATA-STEMH'!AA16</f>
        <v>1</v>
      </c>
      <c r="AF38" s="482">
        <f>'RAW DATA-STEMH'!AB16</f>
        <v>6</v>
      </c>
      <c r="AG38" s="482">
        <f>'RAW DATA-STEMH'!AC16</f>
        <v>0</v>
      </c>
      <c r="AH38" s="482">
        <f>'RAW DATA-STEMH'!AD16</f>
        <v>0</v>
      </c>
      <c r="AI38" s="482">
        <f>'RAW DATA-STEMH'!AE16</f>
        <v>0</v>
      </c>
      <c r="AJ38" s="482">
        <f>'RAW DATA-STEMH'!AF16</f>
        <v>0</v>
      </c>
      <c r="AK38" s="483">
        <f>'RAW DATA-STEMH'!AG16</f>
        <v>0</v>
      </c>
      <c r="AL38" s="482"/>
      <c r="AM38" s="482"/>
      <c r="AN38" s="481">
        <f>'RAW DATA-STEMH'!AH16</f>
        <v>0</v>
      </c>
      <c r="AO38" s="482">
        <f>'RAW DATA-STEMH'!AI16</f>
        <v>0</v>
      </c>
      <c r="AP38" s="482">
        <f>'RAW DATA-STEMH'!AJ16</f>
        <v>0</v>
      </c>
      <c r="AQ38" s="482">
        <f>'RAW DATA-STEMH'!AK16</f>
        <v>1</v>
      </c>
      <c r="AR38" s="482">
        <f>'RAW DATA-STEMH'!AL16</f>
        <v>13</v>
      </c>
      <c r="AS38" s="482">
        <f>'RAW DATA-STEMH'!AM16</f>
        <v>0</v>
      </c>
      <c r="AT38" s="482">
        <f>'RAW DATA-STEMH'!AN16</f>
        <v>0</v>
      </c>
      <c r="AU38" s="482">
        <f>'RAW DATA-STEMH'!AO16</f>
        <v>0</v>
      </c>
      <c r="AV38" s="482">
        <f>'RAW DATA-STEMH'!AP16</f>
        <v>0</v>
      </c>
      <c r="AW38" s="483">
        <f>'RAW DATA-STEMH'!AQ16</f>
        <v>0</v>
      </c>
      <c r="AX38" s="535"/>
    </row>
    <row r="39" spans="1:50" x14ac:dyDescent="0.25">
      <c r="A39" s="1059"/>
      <c r="B39" s="496" t="str">
        <f>'RAW DATA-Awards'!B17</f>
        <v>ENMU</v>
      </c>
      <c r="C39" s="485" t="str">
        <f>'RAW DATA-Awards'!C17</f>
        <v>2</v>
      </c>
      <c r="D39" s="364">
        <f>'RAW DATA-STEMH'!D17</f>
        <v>0</v>
      </c>
      <c r="E39" s="12">
        <f>'RAW DATA-STEMH'!E17</f>
        <v>0</v>
      </c>
      <c r="F39" s="12">
        <f>'RAW DATA-STEMH'!F17</f>
        <v>0</v>
      </c>
      <c r="G39" s="12">
        <f>'RAW DATA-STEMH'!G17</f>
        <v>0</v>
      </c>
      <c r="H39" s="12">
        <f>'RAW DATA-STEMH'!H17</f>
        <v>125</v>
      </c>
      <c r="I39" s="12">
        <f>'RAW DATA-STEMH'!I17</f>
        <v>13</v>
      </c>
      <c r="J39" s="12">
        <f>'RAW DATA-STEMH'!J17</f>
        <v>0</v>
      </c>
      <c r="K39" s="12">
        <f>'RAW DATA-STEMH'!K17</f>
        <v>0</v>
      </c>
      <c r="L39" s="12">
        <f>'RAW DATA-STEMH'!L17</f>
        <v>0</v>
      </c>
      <c r="M39" s="365">
        <f>'RAW DATA-STEMH'!M17</f>
        <v>0</v>
      </c>
      <c r="N39" s="12"/>
      <c r="O39" s="12"/>
      <c r="P39" s="364">
        <f>'RAW DATA-STEMH'!N17</f>
        <v>0</v>
      </c>
      <c r="Q39" s="12">
        <f>'RAW DATA-STEMH'!O17</f>
        <v>0</v>
      </c>
      <c r="R39" s="12">
        <f>'RAW DATA-STEMH'!P17</f>
        <v>0</v>
      </c>
      <c r="S39" s="12">
        <f>'RAW DATA-STEMH'!Q17</f>
        <v>0</v>
      </c>
      <c r="T39" s="12">
        <f>'RAW DATA-STEMH'!R17</f>
        <v>154</v>
      </c>
      <c r="U39" s="12">
        <f>'RAW DATA-STEMH'!S17</f>
        <v>26</v>
      </c>
      <c r="V39" s="12">
        <f>'RAW DATA-STEMH'!T17</f>
        <v>0</v>
      </c>
      <c r="W39" s="12">
        <f>'RAW DATA-STEMH'!U17</f>
        <v>0</v>
      </c>
      <c r="X39" s="12">
        <f>'RAW DATA-STEMH'!V17</f>
        <v>0</v>
      </c>
      <c r="Y39" s="365">
        <f>'RAW DATA-STEMH'!W17</f>
        <v>0</v>
      </c>
      <c r="Z39" s="12"/>
      <c r="AA39" s="12"/>
      <c r="AB39" s="364">
        <f>'RAW DATA-STEMH'!X17</f>
        <v>0</v>
      </c>
      <c r="AC39" s="12">
        <f>'RAW DATA-STEMH'!Y17</f>
        <v>0</v>
      </c>
      <c r="AD39" s="12">
        <f>'RAW DATA-STEMH'!Z17</f>
        <v>0</v>
      </c>
      <c r="AE39" s="12">
        <f>'RAW DATA-STEMH'!AA17</f>
        <v>0</v>
      </c>
      <c r="AF39" s="12">
        <f>'RAW DATA-STEMH'!AB17</f>
        <v>180</v>
      </c>
      <c r="AG39" s="12">
        <f>'RAW DATA-STEMH'!AC17</f>
        <v>35</v>
      </c>
      <c r="AH39" s="12">
        <f>'RAW DATA-STEMH'!AD17</f>
        <v>0</v>
      </c>
      <c r="AI39" s="12">
        <f>'RAW DATA-STEMH'!AE17</f>
        <v>0</v>
      </c>
      <c r="AJ39" s="12">
        <f>'RAW DATA-STEMH'!AF17</f>
        <v>0</v>
      </c>
      <c r="AK39" s="365">
        <f>'RAW DATA-STEMH'!AG17</f>
        <v>0</v>
      </c>
      <c r="AL39" s="12"/>
      <c r="AM39" s="12"/>
      <c r="AN39" s="364">
        <f>'RAW DATA-STEMH'!AH17</f>
        <v>0</v>
      </c>
      <c r="AO39" s="12">
        <f>'RAW DATA-STEMH'!AI17</f>
        <v>0</v>
      </c>
      <c r="AP39" s="12">
        <f>'RAW DATA-STEMH'!AJ17</f>
        <v>0</v>
      </c>
      <c r="AQ39" s="12">
        <f>'RAW DATA-STEMH'!AK17</f>
        <v>1</v>
      </c>
      <c r="AR39" s="12">
        <f>'RAW DATA-STEMH'!AL17</f>
        <v>159</v>
      </c>
      <c r="AS39" s="12">
        <f>'RAW DATA-STEMH'!AM17</f>
        <v>45</v>
      </c>
      <c r="AT39" s="12">
        <f>'RAW DATA-STEMH'!AN17</f>
        <v>0</v>
      </c>
      <c r="AU39" s="12">
        <f>'RAW DATA-STEMH'!AO17</f>
        <v>0</v>
      </c>
      <c r="AV39" s="12">
        <f>'RAW DATA-STEMH'!AP17</f>
        <v>0</v>
      </c>
      <c r="AW39" s="365">
        <f>'RAW DATA-STEMH'!AQ17</f>
        <v>0</v>
      </c>
      <c r="AX39" s="536"/>
    </row>
    <row r="40" spans="1:50" ht="15.75" thickBot="1" x14ac:dyDescent="0.3">
      <c r="A40" s="1059"/>
      <c r="B40" s="496" t="str">
        <f>'RAW DATA-Awards'!B18</f>
        <v>ENMU</v>
      </c>
      <c r="C40" s="485" t="str">
        <f>'RAW DATA-Awards'!C18</f>
        <v>3</v>
      </c>
      <c r="D40" s="364">
        <f>'RAW DATA-STEMH'!D18</f>
        <v>0</v>
      </c>
      <c r="E40" s="12">
        <f>'RAW DATA-STEMH'!E18</f>
        <v>0</v>
      </c>
      <c r="F40" s="12">
        <f>'RAW DATA-STEMH'!F18</f>
        <v>0</v>
      </c>
      <c r="G40" s="12">
        <f>'RAW DATA-STEMH'!G18</f>
        <v>0</v>
      </c>
      <c r="H40" s="12">
        <f>'RAW DATA-STEMH'!H18</f>
        <v>6</v>
      </c>
      <c r="I40" s="12">
        <f>'RAW DATA-STEMH'!I18</f>
        <v>3</v>
      </c>
      <c r="J40" s="12">
        <f>'RAW DATA-STEMH'!J18</f>
        <v>0</v>
      </c>
      <c r="K40" s="12">
        <f>'RAW DATA-STEMH'!K18</f>
        <v>0</v>
      </c>
      <c r="L40" s="12">
        <f>'RAW DATA-STEMH'!L18</f>
        <v>0</v>
      </c>
      <c r="M40" s="365">
        <f>'RAW DATA-STEMH'!M18</f>
        <v>0</v>
      </c>
      <c r="N40" s="12"/>
      <c r="O40" s="12"/>
      <c r="P40" s="364">
        <f>'RAW DATA-STEMH'!N18</f>
        <v>0</v>
      </c>
      <c r="Q40" s="12">
        <f>'RAW DATA-STEMH'!O18</f>
        <v>0</v>
      </c>
      <c r="R40" s="12">
        <f>'RAW DATA-STEMH'!P18</f>
        <v>0</v>
      </c>
      <c r="S40" s="12">
        <f>'RAW DATA-STEMH'!Q18</f>
        <v>0</v>
      </c>
      <c r="T40" s="12">
        <f>'RAW DATA-STEMH'!R18</f>
        <v>13</v>
      </c>
      <c r="U40" s="12">
        <f>'RAW DATA-STEMH'!S18</f>
        <v>9</v>
      </c>
      <c r="V40" s="12">
        <f>'RAW DATA-STEMH'!T18</f>
        <v>0</v>
      </c>
      <c r="W40" s="12">
        <f>'RAW DATA-STEMH'!U18</f>
        <v>0</v>
      </c>
      <c r="X40" s="12">
        <f>'RAW DATA-STEMH'!V18</f>
        <v>0</v>
      </c>
      <c r="Y40" s="365">
        <f>'RAW DATA-STEMH'!W18</f>
        <v>0</v>
      </c>
      <c r="Z40" s="12"/>
      <c r="AA40" s="12"/>
      <c r="AB40" s="364">
        <f>'RAW DATA-STEMH'!X18</f>
        <v>0</v>
      </c>
      <c r="AC40" s="12">
        <f>'RAW DATA-STEMH'!Y18</f>
        <v>0</v>
      </c>
      <c r="AD40" s="12">
        <f>'RAW DATA-STEMH'!Z18</f>
        <v>0</v>
      </c>
      <c r="AE40" s="12">
        <f>'RAW DATA-STEMH'!AA18</f>
        <v>0</v>
      </c>
      <c r="AF40" s="12">
        <f>'RAW DATA-STEMH'!AB18</f>
        <v>8</v>
      </c>
      <c r="AG40" s="12">
        <f>'RAW DATA-STEMH'!AC18</f>
        <v>4</v>
      </c>
      <c r="AH40" s="12">
        <f>'RAW DATA-STEMH'!AD18</f>
        <v>0</v>
      </c>
      <c r="AI40" s="12">
        <f>'RAW DATA-STEMH'!AE18</f>
        <v>0</v>
      </c>
      <c r="AJ40" s="12">
        <f>'RAW DATA-STEMH'!AF18</f>
        <v>0</v>
      </c>
      <c r="AK40" s="365">
        <f>'RAW DATA-STEMH'!AG18</f>
        <v>0</v>
      </c>
      <c r="AL40" s="12"/>
      <c r="AM40" s="12"/>
      <c r="AN40" s="364">
        <f>'RAW DATA-STEMH'!AH18</f>
        <v>0</v>
      </c>
      <c r="AO40" s="12">
        <f>'RAW DATA-STEMH'!AI18</f>
        <v>0</v>
      </c>
      <c r="AP40" s="12">
        <f>'RAW DATA-STEMH'!AJ18</f>
        <v>0</v>
      </c>
      <c r="AQ40" s="12">
        <f>'RAW DATA-STEMH'!AK18</f>
        <v>0</v>
      </c>
      <c r="AR40" s="12">
        <f>'RAW DATA-STEMH'!AL18</f>
        <v>11</v>
      </c>
      <c r="AS40" s="12">
        <f>'RAW DATA-STEMH'!AM18</f>
        <v>4</v>
      </c>
      <c r="AT40" s="12">
        <f>'RAW DATA-STEMH'!AN18</f>
        <v>0</v>
      </c>
      <c r="AU40" s="12">
        <f>'RAW DATA-STEMH'!AO18</f>
        <v>0</v>
      </c>
      <c r="AV40" s="12">
        <f>'RAW DATA-STEMH'!AP18</f>
        <v>0</v>
      </c>
      <c r="AW40" s="365">
        <f>'RAW DATA-STEMH'!AQ18</f>
        <v>0</v>
      </c>
      <c r="AX40" s="536"/>
    </row>
    <row r="41" spans="1:50" x14ac:dyDescent="0.25">
      <c r="A41" s="541"/>
      <c r="B41" s="304"/>
      <c r="C41" s="498"/>
      <c r="D41" s="11">
        <f t="shared" ref="D41:M41" si="24">SUM(D38:D40)</f>
        <v>0</v>
      </c>
      <c r="E41" s="11">
        <f t="shared" si="24"/>
        <v>0</v>
      </c>
      <c r="F41" s="11">
        <f t="shared" si="24"/>
        <v>0</v>
      </c>
      <c r="G41" s="11">
        <f t="shared" si="24"/>
        <v>0</v>
      </c>
      <c r="H41" s="11">
        <f t="shared" si="24"/>
        <v>147</v>
      </c>
      <c r="I41" s="11">
        <f t="shared" si="24"/>
        <v>16</v>
      </c>
      <c r="J41" s="11">
        <f t="shared" si="24"/>
        <v>0</v>
      </c>
      <c r="K41" s="11">
        <f t="shared" si="24"/>
        <v>0</v>
      </c>
      <c r="L41" s="11">
        <f t="shared" si="24"/>
        <v>0</v>
      </c>
      <c r="M41" s="367">
        <f t="shared" si="24"/>
        <v>0</v>
      </c>
      <c r="N41" s="12"/>
      <c r="O41" s="12"/>
      <c r="P41" s="366">
        <f t="shared" ref="P41:Y41" si="25">SUM(P38:P40)</f>
        <v>0</v>
      </c>
      <c r="Q41" s="11">
        <f t="shared" si="25"/>
        <v>0</v>
      </c>
      <c r="R41" s="11">
        <f t="shared" si="25"/>
        <v>0</v>
      </c>
      <c r="S41" s="11">
        <f t="shared" si="25"/>
        <v>0</v>
      </c>
      <c r="T41" s="11">
        <f t="shared" si="25"/>
        <v>180</v>
      </c>
      <c r="U41" s="11">
        <f t="shared" si="25"/>
        <v>35</v>
      </c>
      <c r="V41" s="11">
        <f t="shared" si="25"/>
        <v>0</v>
      </c>
      <c r="W41" s="11">
        <f t="shared" si="25"/>
        <v>0</v>
      </c>
      <c r="X41" s="11">
        <f t="shared" si="25"/>
        <v>0</v>
      </c>
      <c r="Y41" s="367">
        <f t="shared" si="25"/>
        <v>0</v>
      </c>
      <c r="Z41" s="12"/>
      <c r="AA41" s="12"/>
      <c r="AB41" s="366">
        <f t="shared" ref="AB41:AK41" si="26">SUM(AB38:AB40)</f>
        <v>0</v>
      </c>
      <c r="AC41" s="11">
        <f t="shared" si="26"/>
        <v>0</v>
      </c>
      <c r="AD41" s="11">
        <f t="shared" si="26"/>
        <v>0</v>
      </c>
      <c r="AE41" s="11">
        <f t="shared" si="26"/>
        <v>1</v>
      </c>
      <c r="AF41" s="11">
        <f t="shared" si="26"/>
        <v>194</v>
      </c>
      <c r="AG41" s="11">
        <f t="shared" si="26"/>
        <v>39</v>
      </c>
      <c r="AH41" s="11">
        <f t="shared" si="26"/>
        <v>0</v>
      </c>
      <c r="AI41" s="11">
        <f t="shared" si="26"/>
        <v>0</v>
      </c>
      <c r="AJ41" s="11">
        <f t="shared" si="26"/>
        <v>0</v>
      </c>
      <c r="AK41" s="367">
        <f t="shared" si="26"/>
        <v>0</v>
      </c>
      <c r="AL41" s="12"/>
      <c r="AM41" s="12"/>
      <c r="AN41" s="366">
        <f t="shared" ref="AN41:AW41" si="27">SUM(AN38:AN40)</f>
        <v>0</v>
      </c>
      <c r="AO41" s="11">
        <f t="shared" si="27"/>
        <v>0</v>
      </c>
      <c r="AP41" s="11">
        <f t="shared" si="27"/>
        <v>0</v>
      </c>
      <c r="AQ41" s="11">
        <f t="shared" si="27"/>
        <v>2</v>
      </c>
      <c r="AR41" s="11">
        <f t="shared" si="27"/>
        <v>183</v>
      </c>
      <c r="AS41" s="11">
        <f t="shared" si="27"/>
        <v>49</v>
      </c>
      <c r="AT41" s="11">
        <f t="shared" si="27"/>
        <v>0</v>
      </c>
      <c r="AU41" s="11">
        <f t="shared" si="27"/>
        <v>0</v>
      </c>
      <c r="AV41" s="11">
        <f t="shared" si="27"/>
        <v>0</v>
      </c>
      <c r="AW41" s="367">
        <f t="shared" si="27"/>
        <v>0</v>
      </c>
      <c r="AX41" s="536"/>
    </row>
    <row r="42" spans="1:50" ht="15.75" thickBot="1" x14ac:dyDescent="0.3">
      <c r="A42" s="542"/>
      <c r="B42" s="487"/>
      <c r="C42" s="500"/>
      <c r="D42" s="12"/>
      <c r="E42" s="12"/>
      <c r="F42" s="12"/>
      <c r="G42" s="12"/>
      <c r="H42" s="12"/>
      <c r="I42" s="12"/>
      <c r="J42" s="12"/>
      <c r="K42" s="12"/>
      <c r="L42" s="12"/>
      <c r="M42" s="365"/>
      <c r="N42" s="12"/>
      <c r="O42" s="12"/>
      <c r="P42" s="364"/>
      <c r="Q42" s="12"/>
      <c r="R42" s="12"/>
      <c r="S42" s="12"/>
      <c r="T42" s="12"/>
      <c r="U42" s="12"/>
      <c r="V42" s="12"/>
      <c r="W42" s="12"/>
      <c r="X42" s="12"/>
      <c r="Y42" s="365"/>
      <c r="Z42" s="12"/>
      <c r="AA42" s="12"/>
      <c r="AB42" s="364"/>
      <c r="AC42" s="12"/>
      <c r="AD42" s="12"/>
      <c r="AE42" s="12"/>
      <c r="AF42" s="12"/>
      <c r="AG42" s="12"/>
      <c r="AH42" s="12"/>
      <c r="AI42" s="12"/>
      <c r="AJ42" s="12"/>
      <c r="AK42" s="365"/>
      <c r="AL42" s="12"/>
      <c r="AM42" s="12"/>
      <c r="AN42" s="364"/>
      <c r="AO42" s="12"/>
      <c r="AP42" s="12"/>
      <c r="AQ42" s="12"/>
      <c r="AR42" s="12"/>
      <c r="AS42" s="12"/>
      <c r="AT42" s="12"/>
      <c r="AU42" s="12"/>
      <c r="AV42" s="12"/>
      <c r="AW42" s="365"/>
      <c r="AX42" s="536"/>
    </row>
    <row r="43" spans="1:50" ht="15" customHeight="1" x14ac:dyDescent="0.25">
      <c r="A43" s="1059" t="s">
        <v>303</v>
      </c>
      <c r="B43" s="495" t="s">
        <v>42</v>
      </c>
      <c r="C43" s="498" t="s">
        <v>95</v>
      </c>
      <c r="D43" s="364">
        <f>D38*'DATA - Awards Matrices'!$B$29</f>
        <v>0</v>
      </c>
      <c r="E43" s="12">
        <f>E38*'DATA - Awards Matrices'!$C$29</f>
        <v>0</v>
      </c>
      <c r="F43" s="12">
        <f>F38*'DATA - Awards Matrices'!$D$29</f>
        <v>0</v>
      </c>
      <c r="G43" s="12">
        <f>G38*'DATA - Awards Matrices'!$E$29</f>
        <v>0</v>
      </c>
      <c r="H43" s="12">
        <f>H38*'DATA - Awards Matrices'!$F$29</f>
        <v>16000</v>
      </c>
      <c r="I43" s="12">
        <f>I38*'DATA - Awards Matrices'!$G$29</f>
        <v>0</v>
      </c>
      <c r="J43" s="12">
        <f>J38*'DATA - Awards Matrices'!$H$29</f>
        <v>0</v>
      </c>
      <c r="K43" s="12">
        <f>K38*'DATA - Awards Matrices'!$I$29</f>
        <v>0</v>
      </c>
      <c r="L43" s="12">
        <f>L38*'DATA - Awards Matrices'!$J$29</f>
        <v>0</v>
      </c>
      <c r="M43" s="365">
        <f>M38*'DATA - Awards Matrices'!$K$29</f>
        <v>0</v>
      </c>
      <c r="N43" s="12"/>
      <c r="O43" s="12"/>
      <c r="P43" s="364">
        <f>P38*'DATA - Awards Matrices'!$B$29</f>
        <v>0</v>
      </c>
      <c r="Q43" s="12">
        <f>Q38*'DATA - Awards Matrices'!$C$29</f>
        <v>0</v>
      </c>
      <c r="R43" s="12">
        <f>R38*'DATA - Awards Matrices'!$D$29</f>
        <v>0</v>
      </c>
      <c r="S43" s="12">
        <f>S38*'DATA - Awards Matrices'!$E$29</f>
        <v>0</v>
      </c>
      <c r="T43" s="12">
        <f>T38*'DATA - Awards Matrices'!$F$29</f>
        <v>13000</v>
      </c>
      <c r="U43" s="12">
        <f>U38*'DATA - Awards Matrices'!$G$29</f>
        <v>0</v>
      </c>
      <c r="V43" s="12">
        <f>V38*'DATA - Awards Matrices'!$H$29</f>
        <v>0</v>
      </c>
      <c r="W43" s="12">
        <f>W38*'DATA - Awards Matrices'!$I$29</f>
        <v>0</v>
      </c>
      <c r="X43" s="12">
        <f>X38*'DATA - Awards Matrices'!$J$29</f>
        <v>0</v>
      </c>
      <c r="Y43" s="365">
        <f>Y38*'DATA - Awards Matrices'!$K$29</f>
        <v>0</v>
      </c>
      <c r="Z43" s="12"/>
      <c r="AA43" s="12"/>
      <c r="AB43" s="364">
        <f>AB38*'DATA - Awards Matrices'!$B$29</f>
        <v>0</v>
      </c>
      <c r="AC43" s="12">
        <f>AC38*'DATA - Awards Matrices'!$C$29</f>
        <v>0</v>
      </c>
      <c r="AD43" s="12">
        <f>AD38*'DATA - Awards Matrices'!$D$29</f>
        <v>0</v>
      </c>
      <c r="AE43" s="12">
        <f>AE38*'DATA - Awards Matrices'!$E$29</f>
        <v>1000</v>
      </c>
      <c r="AF43" s="12">
        <f>AF38*'DATA - Awards Matrices'!$F$29</f>
        <v>6000</v>
      </c>
      <c r="AG43" s="12">
        <f>AG38*'DATA - Awards Matrices'!$G$29</f>
        <v>0</v>
      </c>
      <c r="AH43" s="12">
        <f>AH38*'DATA - Awards Matrices'!$H$29</f>
        <v>0</v>
      </c>
      <c r="AI43" s="12">
        <f>AI38*'DATA - Awards Matrices'!$I$29</f>
        <v>0</v>
      </c>
      <c r="AJ43" s="12">
        <f>AJ38*'DATA - Awards Matrices'!$J$29</f>
        <v>0</v>
      </c>
      <c r="AK43" s="365">
        <f>AK38*'DATA - Awards Matrices'!$K$29</f>
        <v>0</v>
      </c>
      <c r="AL43" s="12"/>
      <c r="AM43" s="12"/>
      <c r="AN43" s="364">
        <f>AN38*'DATA - Awards Matrices'!$B$29</f>
        <v>0</v>
      </c>
      <c r="AO43" s="12">
        <f>AO38*'DATA - Awards Matrices'!$C$29</f>
        <v>0</v>
      </c>
      <c r="AP43" s="12">
        <f>AP38*'DATA - Awards Matrices'!$D$29</f>
        <v>0</v>
      </c>
      <c r="AQ43" s="12">
        <f>AQ38*'DATA - Awards Matrices'!$E$29</f>
        <v>1000</v>
      </c>
      <c r="AR43" s="12">
        <f>AR38*'DATA - Awards Matrices'!$F$29</f>
        <v>13000</v>
      </c>
      <c r="AS43" s="12">
        <f>AS38*'DATA - Awards Matrices'!$G$29</f>
        <v>0</v>
      </c>
      <c r="AT43" s="12">
        <f>AT38*'DATA - Awards Matrices'!$H$29</f>
        <v>0</v>
      </c>
      <c r="AU43" s="12">
        <f>AU38*'DATA - Awards Matrices'!$I$29</f>
        <v>0</v>
      </c>
      <c r="AV43" s="12">
        <f>AV38*'DATA - Awards Matrices'!$J$29</f>
        <v>0</v>
      </c>
      <c r="AW43" s="365">
        <f>AW38*'DATA - Awards Matrices'!$K$29</f>
        <v>0</v>
      </c>
      <c r="AX43" s="536"/>
    </row>
    <row r="44" spans="1:50" x14ac:dyDescent="0.25">
      <c r="A44" s="1059"/>
      <c r="B44" s="496" t="s">
        <v>42</v>
      </c>
      <c r="C44" s="499" t="s">
        <v>94</v>
      </c>
      <c r="D44" s="364">
        <f>D39*'DATA - Awards Matrices'!$B$30</f>
        <v>0</v>
      </c>
      <c r="E44" s="12">
        <f>E39*'DATA - Awards Matrices'!$C$30</f>
        <v>0</v>
      </c>
      <c r="F44" s="12">
        <f>F39*'DATA - Awards Matrices'!$D$30</f>
        <v>0</v>
      </c>
      <c r="G44" s="12">
        <f>G39*'DATA - Awards Matrices'!$E$30</f>
        <v>0</v>
      </c>
      <c r="H44" s="12">
        <f>H39*'DATA - Awards Matrices'!$F$30</f>
        <v>125000</v>
      </c>
      <c r="I44" s="12">
        <f>I39*'DATA - Awards Matrices'!$G$30</f>
        <v>13000</v>
      </c>
      <c r="J44" s="12">
        <f>J39*'DATA - Awards Matrices'!$H$30</f>
        <v>0</v>
      </c>
      <c r="K44" s="12">
        <f>K39*'DATA - Awards Matrices'!$I$30</f>
        <v>0</v>
      </c>
      <c r="L44" s="12">
        <f>L39*'DATA - Awards Matrices'!$J$30</f>
        <v>0</v>
      </c>
      <c r="M44" s="365">
        <f>M39*'DATA - Awards Matrices'!$K$30</f>
        <v>0</v>
      </c>
      <c r="N44" s="12"/>
      <c r="O44" s="12"/>
      <c r="P44" s="364">
        <f>P39*'DATA - Awards Matrices'!$B$30</f>
        <v>0</v>
      </c>
      <c r="Q44" s="12">
        <f>Q39*'DATA - Awards Matrices'!$C$30</f>
        <v>0</v>
      </c>
      <c r="R44" s="12">
        <f>R39*'DATA - Awards Matrices'!$D$30</f>
        <v>0</v>
      </c>
      <c r="S44" s="12">
        <f>S39*'DATA - Awards Matrices'!$E$30</f>
        <v>0</v>
      </c>
      <c r="T44" s="12">
        <f>T39*'DATA - Awards Matrices'!$F$30</f>
        <v>154000</v>
      </c>
      <c r="U44" s="12">
        <f>U39*'DATA - Awards Matrices'!$G$30</f>
        <v>26000</v>
      </c>
      <c r="V44" s="12">
        <f>V39*'DATA - Awards Matrices'!$H$30</f>
        <v>0</v>
      </c>
      <c r="W44" s="12">
        <f>W39*'DATA - Awards Matrices'!$I$30</f>
        <v>0</v>
      </c>
      <c r="X44" s="12">
        <f>X39*'DATA - Awards Matrices'!$J$30</f>
        <v>0</v>
      </c>
      <c r="Y44" s="365">
        <f>Y39*'DATA - Awards Matrices'!$K$30</f>
        <v>0</v>
      </c>
      <c r="Z44" s="12"/>
      <c r="AA44" s="12"/>
      <c r="AB44" s="364">
        <f>AB39*'DATA - Awards Matrices'!$B$30</f>
        <v>0</v>
      </c>
      <c r="AC44" s="12">
        <f>AC39*'DATA - Awards Matrices'!$C$30</f>
        <v>0</v>
      </c>
      <c r="AD44" s="12">
        <f>AD39*'DATA - Awards Matrices'!$D$30</f>
        <v>0</v>
      </c>
      <c r="AE44" s="12">
        <f>AE39*'DATA - Awards Matrices'!$E$30</f>
        <v>0</v>
      </c>
      <c r="AF44" s="12">
        <f>AF39*'DATA - Awards Matrices'!$F$30</f>
        <v>180000</v>
      </c>
      <c r="AG44" s="12">
        <f>AG39*'DATA - Awards Matrices'!$G$30</f>
        <v>35000</v>
      </c>
      <c r="AH44" s="12">
        <f>AH39*'DATA - Awards Matrices'!$H$30</f>
        <v>0</v>
      </c>
      <c r="AI44" s="12">
        <f>AI39*'DATA - Awards Matrices'!$I$30</f>
        <v>0</v>
      </c>
      <c r="AJ44" s="12">
        <f>AJ39*'DATA - Awards Matrices'!$J$30</f>
        <v>0</v>
      </c>
      <c r="AK44" s="365">
        <f>AK39*'DATA - Awards Matrices'!$K$30</f>
        <v>0</v>
      </c>
      <c r="AL44" s="12"/>
      <c r="AM44" s="12"/>
      <c r="AN44" s="364">
        <f>AN39*'DATA - Awards Matrices'!$B$30</f>
        <v>0</v>
      </c>
      <c r="AO44" s="12">
        <f>AO39*'DATA - Awards Matrices'!$C$30</f>
        <v>0</v>
      </c>
      <c r="AP44" s="12">
        <f>AP39*'DATA - Awards Matrices'!$D$30</f>
        <v>0</v>
      </c>
      <c r="AQ44" s="12">
        <f>AQ39*'DATA - Awards Matrices'!$E$30</f>
        <v>1000</v>
      </c>
      <c r="AR44" s="12">
        <f>AR39*'DATA - Awards Matrices'!$F$30</f>
        <v>159000</v>
      </c>
      <c r="AS44" s="12">
        <f>AS39*'DATA - Awards Matrices'!$G$30</f>
        <v>45000</v>
      </c>
      <c r="AT44" s="12">
        <f>AT39*'DATA - Awards Matrices'!$H$30</f>
        <v>0</v>
      </c>
      <c r="AU44" s="12">
        <f>AU39*'DATA - Awards Matrices'!$I$30</f>
        <v>0</v>
      </c>
      <c r="AV44" s="12">
        <f>AV39*'DATA - Awards Matrices'!$J$30</f>
        <v>0</v>
      </c>
      <c r="AW44" s="365">
        <f>AW39*'DATA - Awards Matrices'!$K$30</f>
        <v>0</v>
      </c>
      <c r="AX44" s="536"/>
    </row>
    <row r="45" spans="1:50" ht="15.75" thickBot="1" x14ac:dyDescent="0.3">
      <c r="A45" s="1060"/>
      <c r="B45" s="497" t="s">
        <v>42</v>
      </c>
      <c r="C45" s="500" t="s">
        <v>93</v>
      </c>
      <c r="D45" s="364">
        <f>D40*'DATA - Awards Matrices'!$B$31</f>
        <v>0</v>
      </c>
      <c r="E45" s="12">
        <f>E40*'DATA - Awards Matrices'!$C$31</f>
        <v>0</v>
      </c>
      <c r="F45" s="12">
        <f>F40*'DATA - Awards Matrices'!$D$31</f>
        <v>0</v>
      </c>
      <c r="G45" s="12">
        <f>G40*'DATA - Awards Matrices'!$E$31</f>
        <v>0</v>
      </c>
      <c r="H45" s="12">
        <f>H40*'DATA - Awards Matrices'!$F$31</f>
        <v>6000</v>
      </c>
      <c r="I45" s="12">
        <f>I40*'DATA - Awards Matrices'!$G$31</f>
        <v>3000</v>
      </c>
      <c r="J45" s="12">
        <f>J40*'DATA - Awards Matrices'!$H$31</f>
        <v>0</v>
      </c>
      <c r="K45" s="12">
        <f>K40*'DATA - Awards Matrices'!$I$31</f>
        <v>0</v>
      </c>
      <c r="L45" s="12">
        <f>L40*'DATA - Awards Matrices'!$J$31</f>
        <v>0</v>
      </c>
      <c r="M45" s="365">
        <f>M40*'DATA - Awards Matrices'!$K$31</f>
        <v>0</v>
      </c>
      <c r="N45" s="12"/>
      <c r="O45" s="12"/>
      <c r="P45" s="364">
        <f>P40*'DATA - Awards Matrices'!$B$31</f>
        <v>0</v>
      </c>
      <c r="Q45" s="12">
        <f>Q40*'DATA - Awards Matrices'!$C$31</f>
        <v>0</v>
      </c>
      <c r="R45" s="12">
        <f>R40*'DATA - Awards Matrices'!$D$31</f>
        <v>0</v>
      </c>
      <c r="S45" s="12">
        <f>S40*'DATA - Awards Matrices'!$E$31</f>
        <v>0</v>
      </c>
      <c r="T45" s="12">
        <f>T40*'DATA - Awards Matrices'!$F$31</f>
        <v>13000</v>
      </c>
      <c r="U45" s="12">
        <f>U40*'DATA - Awards Matrices'!$G$31</f>
        <v>9000</v>
      </c>
      <c r="V45" s="12">
        <f>V40*'DATA - Awards Matrices'!$H$31</f>
        <v>0</v>
      </c>
      <c r="W45" s="12">
        <f>W40*'DATA - Awards Matrices'!$I$31</f>
        <v>0</v>
      </c>
      <c r="X45" s="12">
        <f>X40*'DATA - Awards Matrices'!$J$31</f>
        <v>0</v>
      </c>
      <c r="Y45" s="365">
        <f>Y40*'DATA - Awards Matrices'!$K$31</f>
        <v>0</v>
      </c>
      <c r="Z45" s="12"/>
      <c r="AA45" s="12"/>
      <c r="AB45" s="364">
        <f>AB40*'DATA - Awards Matrices'!$B$31</f>
        <v>0</v>
      </c>
      <c r="AC45" s="12">
        <f>AC40*'DATA - Awards Matrices'!$C$31</f>
        <v>0</v>
      </c>
      <c r="AD45" s="12">
        <f>AD40*'DATA - Awards Matrices'!$D$31</f>
        <v>0</v>
      </c>
      <c r="AE45" s="12">
        <f>AE40*'DATA - Awards Matrices'!$E$31</f>
        <v>0</v>
      </c>
      <c r="AF45" s="12">
        <f>AF40*'DATA - Awards Matrices'!$F$31</f>
        <v>8000</v>
      </c>
      <c r="AG45" s="12">
        <f>AG40*'DATA - Awards Matrices'!$G$31</f>
        <v>4000</v>
      </c>
      <c r="AH45" s="12">
        <f>AH40*'DATA - Awards Matrices'!$H$31</f>
        <v>0</v>
      </c>
      <c r="AI45" s="12">
        <f>AI40*'DATA - Awards Matrices'!$I$31</f>
        <v>0</v>
      </c>
      <c r="AJ45" s="12">
        <f>AJ40*'DATA - Awards Matrices'!$J$31</f>
        <v>0</v>
      </c>
      <c r="AK45" s="365">
        <f>AK40*'DATA - Awards Matrices'!$K$31</f>
        <v>0</v>
      </c>
      <c r="AL45" s="12"/>
      <c r="AM45" s="12"/>
      <c r="AN45" s="364">
        <f>AN40*'DATA - Awards Matrices'!$B$31</f>
        <v>0</v>
      </c>
      <c r="AO45" s="12">
        <f>AO40*'DATA - Awards Matrices'!$C$31</f>
        <v>0</v>
      </c>
      <c r="AP45" s="12">
        <f>AP40*'DATA - Awards Matrices'!$D$31</f>
        <v>0</v>
      </c>
      <c r="AQ45" s="12">
        <f>AQ40*'DATA - Awards Matrices'!$E$31</f>
        <v>0</v>
      </c>
      <c r="AR45" s="12">
        <f>AR40*'DATA - Awards Matrices'!$F$31</f>
        <v>11000</v>
      </c>
      <c r="AS45" s="12">
        <f>AS40*'DATA - Awards Matrices'!$G$31</f>
        <v>4000</v>
      </c>
      <c r="AT45" s="12">
        <f>AT40*'DATA - Awards Matrices'!$H$31</f>
        <v>0</v>
      </c>
      <c r="AU45" s="12">
        <f>AU40*'DATA - Awards Matrices'!$I$31</f>
        <v>0</v>
      </c>
      <c r="AV45" s="12">
        <f>AV40*'DATA - Awards Matrices'!$J$31</f>
        <v>0</v>
      </c>
      <c r="AW45" s="365">
        <f>AW40*'DATA - Awards Matrices'!$K$31</f>
        <v>0</v>
      </c>
      <c r="AX45" s="536"/>
    </row>
    <row r="46" spans="1:50" ht="30.75" thickBot="1" x14ac:dyDescent="0.3">
      <c r="A46" s="480" t="s">
        <v>304</v>
      </c>
      <c r="B46" s="497" t="str">
        <f>B40</f>
        <v>ENMU</v>
      </c>
      <c r="C46" s="488"/>
      <c r="D46" s="368">
        <f t="shared" ref="D46:M46" si="28">SUM(D43:D45)</f>
        <v>0</v>
      </c>
      <c r="E46" s="369">
        <f t="shared" si="28"/>
        <v>0</v>
      </c>
      <c r="F46" s="369">
        <f t="shared" si="28"/>
        <v>0</v>
      </c>
      <c r="G46" s="369">
        <f t="shared" si="28"/>
        <v>0</v>
      </c>
      <c r="H46" s="369">
        <f t="shared" si="28"/>
        <v>147000</v>
      </c>
      <c r="I46" s="369">
        <f t="shared" si="28"/>
        <v>16000</v>
      </c>
      <c r="J46" s="369">
        <f t="shared" si="28"/>
        <v>0</v>
      </c>
      <c r="K46" s="369">
        <f t="shared" si="28"/>
        <v>0</v>
      </c>
      <c r="L46" s="369">
        <f t="shared" si="28"/>
        <v>0</v>
      </c>
      <c r="M46" s="370">
        <f t="shared" si="28"/>
        <v>0</v>
      </c>
      <c r="N46" s="489">
        <f>SUM(D46:M46)/'DATA - Awards Matrices'!$L$31</f>
        <v>95.638568355173092</v>
      </c>
      <c r="O46" s="489"/>
      <c r="P46" s="368">
        <f t="shared" ref="P46:Y46" si="29">SUM(P43:P45)</f>
        <v>0</v>
      </c>
      <c r="Q46" s="369">
        <f t="shared" si="29"/>
        <v>0</v>
      </c>
      <c r="R46" s="369">
        <f t="shared" si="29"/>
        <v>0</v>
      </c>
      <c r="S46" s="369">
        <f t="shared" si="29"/>
        <v>0</v>
      </c>
      <c r="T46" s="369">
        <f t="shared" si="29"/>
        <v>180000</v>
      </c>
      <c r="U46" s="369">
        <f t="shared" si="29"/>
        <v>35000</v>
      </c>
      <c r="V46" s="369">
        <f t="shared" si="29"/>
        <v>0</v>
      </c>
      <c r="W46" s="369">
        <f t="shared" si="29"/>
        <v>0</v>
      </c>
      <c r="X46" s="369">
        <f t="shared" si="29"/>
        <v>0</v>
      </c>
      <c r="Y46" s="370">
        <f t="shared" si="29"/>
        <v>0</v>
      </c>
      <c r="Z46" s="489">
        <f>SUM(P46:Y46)/'DATA - Awards Matrices'!$L$31</f>
        <v>126.14903187952279</v>
      </c>
      <c r="AA46" s="489"/>
      <c r="AB46" s="368">
        <f t="shared" ref="AB46:AK46" si="30">SUM(AB43:AB45)</f>
        <v>0</v>
      </c>
      <c r="AC46" s="369">
        <f t="shared" si="30"/>
        <v>0</v>
      </c>
      <c r="AD46" s="369">
        <f t="shared" si="30"/>
        <v>0</v>
      </c>
      <c r="AE46" s="369">
        <f t="shared" si="30"/>
        <v>1000</v>
      </c>
      <c r="AF46" s="369">
        <f t="shared" si="30"/>
        <v>194000</v>
      </c>
      <c r="AG46" s="369">
        <f t="shared" si="30"/>
        <v>39000</v>
      </c>
      <c r="AH46" s="369">
        <f t="shared" si="30"/>
        <v>0</v>
      </c>
      <c r="AI46" s="369">
        <f t="shared" si="30"/>
        <v>0</v>
      </c>
      <c r="AJ46" s="369">
        <f t="shared" si="30"/>
        <v>0</v>
      </c>
      <c r="AK46" s="370">
        <f t="shared" si="30"/>
        <v>0</v>
      </c>
      <c r="AL46" s="489">
        <f>SUM(AB46:AK46)/'DATA - Awards Matrices'!$L$31</f>
        <v>137.29708585957366</v>
      </c>
      <c r="AM46" s="489"/>
      <c r="AN46" s="368">
        <f t="shared" ref="AN46:AW46" si="31">SUM(AN43:AN45)</f>
        <v>0</v>
      </c>
      <c r="AO46" s="369">
        <f t="shared" si="31"/>
        <v>0</v>
      </c>
      <c r="AP46" s="369">
        <f t="shared" si="31"/>
        <v>0</v>
      </c>
      <c r="AQ46" s="369">
        <f t="shared" si="31"/>
        <v>2000</v>
      </c>
      <c r="AR46" s="369">
        <f t="shared" si="31"/>
        <v>183000</v>
      </c>
      <c r="AS46" s="369">
        <f t="shared" si="31"/>
        <v>49000</v>
      </c>
      <c r="AT46" s="369">
        <f t="shared" si="31"/>
        <v>0</v>
      </c>
      <c r="AU46" s="369">
        <f t="shared" si="31"/>
        <v>0</v>
      </c>
      <c r="AV46" s="369">
        <f t="shared" si="31"/>
        <v>0</v>
      </c>
      <c r="AW46" s="370">
        <f t="shared" si="31"/>
        <v>0</v>
      </c>
      <c r="AX46" s="537">
        <f>SUM(AN46:AW46)/'DATA - Awards Matrices'!$L$31</f>
        <v>137.29708585957366</v>
      </c>
    </row>
    <row r="47" spans="1:50" ht="41.25" customHeight="1" thickBot="1" x14ac:dyDescent="0.3">
      <c r="A47" s="502"/>
      <c r="B47" s="503"/>
      <c r="C47" s="504"/>
      <c r="D47" s="505"/>
      <c r="E47" s="506"/>
      <c r="F47" s="506"/>
      <c r="G47" s="506"/>
      <c r="H47" s="506"/>
      <c r="I47" s="506"/>
      <c r="J47" s="506"/>
      <c r="K47" s="506"/>
      <c r="L47" s="506"/>
      <c r="M47" s="507"/>
      <c r="N47" s="508"/>
      <c r="O47" s="508"/>
      <c r="P47" s="505"/>
      <c r="Q47" s="506"/>
      <c r="R47" s="506"/>
      <c r="S47" s="506"/>
      <c r="T47" s="506"/>
      <c r="U47" s="506"/>
      <c r="V47" s="506"/>
      <c r="W47" s="506"/>
      <c r="X47" s="506"/>
      <c r="Y47" s="507"/>
      <c r="Z47" s="508"/>
      <c r="AA47" s="508"/>
      <c r="AB47" s="505"/>
      <c r="AC47" s="506"/>
      <c r="AD47" s="506"/>
      <c r="AE47" s="506"/>
      <c r="AF47" s="506"/>
      <c r="AG47" s="506"/>
      <c r="AH47" s="506"/>
      <c r="AI47" s="506"/>
      <c r="AJ47" s="506"/>
      <c r="AK47" s="507"/>
      <c r="AL47" s="508"/>
      <c r="AM47" s="508"/>
      <c r="AN47" s="505"/>
      <c r="AO47" s="506"/>
      <c r="AP47" s="506"/>
      <c r="AQ47" s="506"/>
      <c r="AR47" s="506"/>
      <c r="AS47" s="506"/>
      <c r="AT47" s="506"/>
      <c r="AU47" s="506"/>
      <c r="AV47" s="506"/>
      <c r="AW47" s="507"/>
      <c r="AX47" s="538"/>
    </row>
    <row r="48" spans="1:50" ht="15" customHeight="1" x14ac:dyDescent="0.25">
      <c r="A48" s="1058" t="s">
        <v>302</v>
      </c>
      <c r="B48" s="304" t="str">
        <f>'RAW DATA-Awards'!B19</f>
        <v>NMHU</v>
      </c>
      <c r="C48" s="363" t="str">
        <f>'RAW DATA-Awards'!C19</f>
        <v>1</v>
      </c>
      <c r="D48" s="481">
        <f>'RAW DATA-STEMH'!D19</f>
        <v>0</v>
      </c>
      <c r="E48" s="482">
        <f>'RAW DATA-STEMH'!E19</f>
        <v>0</v>
      </c>
      <c r="F48" s="482">
        <f>'RAW DATA-STEMH'!F19</f>
        <v>0</v>
      </c>
      <c r="G48" s="482">
        <f>'RAW DATA-STEMH'!G19</f>
        <v>0</v>
      </c>
      <c r="H48" s="482">
        <f>'RAW DATA-STEMH'!H19</f>
        <v>9</v>
      </c>
      <c r="I48" s="482">
        <f>'RAW DATA-STEMH'!I19</f>
        <v>0</v>
      </c>
      <c r="J48" s="482">
        <f>'RAW DATA-STEMH'!J19</f>
        <v>0</v>
      </c>
      <c r="K48" s="482">
        <f>'RAW DATA-STEMH'!K19</f>
        <v>0</v>
      </c>
      <c r="L48" s="482">
        <f>'RAW DATA-STEMH'!L19</f>
        <v>0</v>
      </c>
      <c r="M48" s="483">
        <f>'RAW DATA-STEMH'!M19</f>
        <v>0</v>
      </c>
      <c r="N48" s="482"/>
      <c r="O48" s="482"/>
      <c r="P48" s="481">
        <f>'RAW DATA-STEMH'!N19</f>
        <v>0</v>
      </c>
      <c r="Q48" s="482">
        <f>'RAW DATA-STEMH'!O19</f>
        <v>0</v>
      </c>
      <c r="R48" s="482">
        <f>'RAW DATA-STEMH'!P19</f>
        <v>0</v>
      </c>
      <c r="S48" s="482">
        <f>'RAW DATA-STEMH'!Q19</f>
        <v>0</v>
      </c>
      <c r="T48" s="482">
        <f>'RAW DATA-STEMH'!R19</f>
        <v>7</v>
      </c>
      <c r="U48" s="482">
        <f>'RAW DATA-STEMH'!S19</f>
        <v>0</v>
      </c>
      <c r="V48" s="482">
        <f>'RAW DATA-STEMH'!T19</f>
        <v>0</v>
      </c>
      <c r="W48" s="482">
        <f>'RAW DATA-STEMH'!U19</f>
        <v>0</v>
      </c>
      <c r="X48" s="482">
        <f>'RAW DATA-STEMH'!V19</f>
        <v>0</v>
      </c>
      <c r="Y48" s="483">
        <f>'RAW DATA-STEMH'!W19</f>
        <v>0</v>
      </c>
      <c r="Z48" s="482"/>
      <c r="AA48" s="482"/>
      <c r="AB48" s="481">
        <f>'RAW DATA-STEMH'!X19</f>
        <v>0</v>
      </c>
      <c r="AC48" s="482">
        <f>'RAW DATA-STEMH'!Y19</f>
        <v>0</v>
      </c>
      <c r="AD48" s="482">
        <f>'RAW DATA-STEMH'!Z19</f>
        <v>0</v>
      </c>
      <c r="AE48" s="482">
        <f>'RAW DATA-STEMH'!AA19</f>
        <v>0</v>
      </c>
      <c r="AF48" s="482">
        <f>'RAW DATA-STEMH'!AB19</f>
        <v>3</v>
      </c>
      <c r="AG48" s="482">
        <f>'RAW DATA-STEMH'!AC19</f>
        <v>0</v>
      </c>
      <c r="AH48" s="482">
        <f>'RAW DATA-STEMH'!AD19</f>
        <v>0</v>
      </c>
      <c r="AI48" s="482">
        <f>'RAW DATA-STEMH'!AE19</f>
        <v>0</v>
      </c>
      <c r="AJ48" s="482">
        <f>'RAW DATA-STEMH'!AF19</f>
        <v>0</v>
      </c>
      <c r="AK48" s="483">
        <f>'RAW DATA-STEMH'!AG19</f>
        <v>0</v>
      </c>
      <c r="AL48" s="482"/>
      <c r="AM48" s="482"/>
      <c r="AN48" s="481">
        <f>'RAW DATA-STEMH'!AH19</f>
        <v>0</v>
      </c>
      <c r="AO48" s="482">
        <f>'RAW DATA-STEMH'!AI19</f>
        <v>0</v>
      </c>
      <c r="AP48" s="482">
        <f>'RAW DATA-STEMH'!AJ19</f>
        <v>0</v>
      </c>
      <c r="AQ48" s="482">
        <f>'RAW DATA-STEMH'!AK19</f>
        <v>0</v>
      </c>
      <c r="AR48" s="482">
        <f>'RAW DATA-STEMH'!AL19</f>
        <v>11</v>
      </c>
      <c r="AS48" s="482">
        <f>'RAW DATA-STEMH'!AM19</f>
        <v>0</v>
      </c>
      <c r="AT48" s="482">
        <f>'RAW DATA-STEMH'!AN19</f>
        <v>0</v>
      </c>
      <c r="AU48" s="482">
        <f>'RAW DATA-STEMH'!AO19</f>
        <v>0</v>
      </c>
      <c r="AV48" s="482">
        <f>'RAW DATA-STEMH'!AP19</f>
        <v>0</v>
      </c>
      <c r="AW48" s="483">
        <f>'RAW DATA-STEMH'!AQ19</f>
        <v>0</v>
      </c>
      <c r="AX48" s="535"/>
    </row>
    <row r="49" spans="1:50" x14ac:dyDescent="0.25">
      <c r="A49" s="1059"/>
      <c r="B49" s="484" t="str">
        <f>'RAW DATA-Awards'!B20</f>
        <v>NMHU</v>
      </c>
      <c r="C49" s="485" t="str">
        <f>'RAW DATA-Awards'!C20</f>
        <v>2</v>
      </c>
      <c r="D49" s="364">
        <f>'RAW DATA-STEMH'!D20</f>
        <v>0</v>
      </c>
      <c r="E49" s="12">
        <f>'RAW DATA-STEMH'!E20</f>
        <v>0</v>
      </c>
      <c r="F49" s="12">
        <f>'RAW DATA-STEMH'!F20</f>
        <v>0</v>
      </c>
      <c r="G49" s="12">
        <f>'RAW DATA-STEMH'!G20</f>
        <v>0</v>
      </c>
      <c r="H49" s="12">
        <f>'RAW DATA-STEMH'!H20</f>
        <v>118</v>
      </c>
      <c r="I49" s="12">
        <f>'RAW DATA-STEMH'!I20</f>
        <v>167</v>
      </c>
      <c r="J49" s="12">
        <f>'RAW DATA-STEMH'!J20</f>
        <v>0</v>
      </c>
      <c r="K49" s="12">
        <f>'RAW DATA-STEMH'!K20</f>
        <v>0</v>
      </c>
      <c r="L49" s="12">
        <f>'RAW DATA-STEMH'!L20</f>
        <v>0</v>
      </c>
      <c r="M49" s="365">
        <f>'RAW DATA-STEMH'!M20</f>
        <v>0</v>
      </c>
      <c r="N49" s="12"/>
      <c r="O49" s="12"/>
      <c r="P49" s="364">
        <f>'RAW DATA-STEMH'!N20</f>
        <v>0</v>
      </c>
      <c r="Q49" s="12">
        <f>'RAW DATA-STEMH'!O20</f>
        <v>0</v>
      </c>
      <c r="R49" s="12">
        <f>'RAW DATA-STEMH'!P20</f>
        <v>0</v>
      </c>
      <c r="S49" s="12">
        <f>'RAW DATA-STEMH'!Q20</f>
        <v>0</v>
      </c>
      <c r="T49" s="12">
        <f>'RAW DATA-STEMH'!R20</f>
        <v>151</v>
      </c>
      <c r="U49" s="12">
        <f>'RAW DATA-STEMH'!S20</f>
        <v>141</v>
      </c>
      <c r="V49" s="12">
        <f>'RAW DATA-STEMH'!T20</f>
        <v>0</v>
      </c>
      <c r="W49" s="12">
        <f>'RAW DATA-STEMH'!U20</f>
        <v>0</v>
      </c>
      <c r="X49" s="12">
        <f>'RAW DATA-STEMH'!V20</f>
        <v>0</v>
      </c>
      <c r="Y49" s="365">
        <f>'RAW DATA-STEMH'!W20</f>
        <v>0</v>
      </c>
      <c r="Z49" s="12"/>
      <c r="AA49" s="12"/>
      <c r="AB49" s="364">
        <f>'RAW DATA-STEMH'!X20</f>
        <v>0</v>
      </c>
      <c r="AC49" s="12">
        <f>'RAW DATA-STEMH'!Y20</f>
        <v>0</v>
      </c>
      <c r="AD49" s="12">
        <f>'RAW DATA-STEMH'!Z20</f>
        <v>0</v>
      </c>
      <c r="AE49" s="12">
        <f>'RAW DATA-STEMH'!AA20</f>
        <v>0</v>
      </c>
      <c r="AF49" s="12">
        <f>'RAW DATA-STEMH'!AB20</f>
        <v>185</v>
      </c>
      <c r="AG49" s="12">
        <f>'RAW DATA-STEMH'!AC20</f>
        <v>152</v>
      </c>
      <c r="AH49" s="12">
        <f>'RAW DATA-STEMH'!AD20</f>
        <v>0</v>
      </c>
      <c r="AI49" s="12">
        <f>'RAW DATA-STEMH'!AE20</f>
        <v>0</v>
      </c>
      <c r="AJ49" s="12">
        <f>'RAW DATA-STEMH'!AF20</f>
        <v>0</v>
      </c>
      <c r="AK49" s="365">
        <f>'RAW DATA-STEMH'!AG20</f>
        <v>0</v>
      </c>
      <c r="AL49" s="12"/>
      <c r="AM49" s="12"/>
      <c r="AN49" s="364">
        <f>'RAW DATA-STEMH'!AH20</f>
        <v>0</v>
      </c>
      <c r="AO49" s="12">
        <f>'RAW DATA-STEMH'!AI20</f>
        <v>0</v>
      </c>
      <c r="AP49" s="12">
        <f>'RAW DATA-STEMH'!AJ20</f>
        <v>0</v>
      </c>
      <c r="AQ49" s="12">
        <f>'RAW DATA-STEMH'!AK20</f>
        <v>0</v>
      </c>
      <c r="AR49" s="12">
        <f>'RAW DATA-STEMH'!AL20</f>
        <v>197</v>
      </c>
      <c r="AS49" s="12">
        <f>'RAW DATA-STEMH'!AM20</f>
        <v>157</v>
      </c>
      <c r="AT49" s="12">
        <f>'RAW DATA-STEMH'!AN20</f>
        <v>0</v>
      </c>
      <c r="AU49" s="12">
        <f>'RAW DATA-STEMH'!AO20</f>
        <v>0</v>
      </c>
      <c r="AV49" s="12">
        <f>'RAW DATA-STEMH'!AP20</f>
        <v>0</v>
      </c>
      <c r="AW49" s="365">
        <f>'RAW DATA-STEMH'!AQ20</f>
        <v>0</v>
      </c>
      <c r="AX49" s="536"/>
    </row>
    <row r="50" spans="1:50" ht="15.75" thickBot="1" x14ac:dyDescent="0.3">
      <c r="A50" s="1059"/>
      <c r="B50" s="484" t="str">
        <f>'RAW DATA-Awards'!B21</f>
        <v>NMHU</v>
      </c>
      <c r="C50" s="485" t="str">
        <f>'RAW DATA-Awards'!C21</f>
        <v>3</v>
      </c>
      <c r="D50" s="364">
        <f>'RAW DATA-STEMH'!D21</f>
        <v>0</v>
      </c>
      <c r="E50" s="12">
        <f>'RAW DATA-STEMH'!E21</f>
        <v>0</v>
      </c>
      <c r="F50" s="12">
        <f>'RAW DATA-STEMH'!F21</f>
        <v>0</v>
      </c>
      <c r="G50" s="12">
        <f>'RAW DATA-STEMH'!G21</f>
        <v>0</v>
      </c>
      <c r="H50" s="12">
        <f>'RAW DATA-STEMH'!H21</f>
        <v>12</v>
      </c>
      <c r="I50" s="12">
        <f>'RAW DATA-STEMH'!I21</f>
        <v>3</v>
      </c>
      <c r="J50" s="12">
        <f>'RAW DATA-STEMH'!J21</f>
        <v>0</v>
      </c>
      <c r="K50" s="12">
        <f>'RAW DATA-STEMH'!K21</f>
        <v>0</v>
      </c>
      <c r="L50" s="12">
        <f>'RAW DATA-STEMH'!L21</f>
        <v>0</v>
      </c>
      <c r="M50" s="365">
        <f>'RAW DATA-STEMH'!M21</f>
        <v>0</v>
      </c>
      <c r="N50" s="12"/>
      <c r="O50" s="12"/>
      <c r="P50" s="364">
        <f>'RAW DATA-STEMH'!N21</f>
        <v>0</v>
      </c>
      <c r="Q50" s="12">
        <f>'RAW DATA-STEMH'!O21</f>
        <v>0</v>
      </c>
      <c r="R50" s="12">
        <f>'RAW DATA-STEMH'!P21</f>
        <v>0</v>
      </c>
      <c r="S50" s="12">
        <f>'RAW DATA-STEMH'!Q21</f>
        <v>0</v>
      </c>
      <c r="T50" s="12">
        <f>'RAW DATA-STEMH'!R21</f>
        <v>5</v>
      </c>
      <c r="U50" s="12">
        <f>'RAW DATA-STEMH'!S21</f>
        <v>0</v>
      </c>
      <c r="V50" s="12">
        <f>'RAW DATA-STEMH'!T21</f>
        <v>0</v>
      </c>
      <c r="W50" s="12">
        <f>'RAW DATA-STEMH'!U21</f>
        <v>0</v>
      </c>
      <c r="X50" s="12">
        <f>'RAW DATA-STEMH'!V21</f>
        <v>1</v>
      </c>
      <c r="Y50" s="365">
        <f>'RAW DATA-STEMH'!W21</f>
        <v>0</v>
      </c>
      <c r="Z50" s="12"/>
      <c r="AA50" s="12"/>
      <c r="AB50" s="364">
        <f>'RAW DATA-STEMH'!X21</f>
        <v>0</v>
      </c>
      <c r="AC50" s="12">
        <f>'RAW DATA-STEMH'!Y21</f>
        <v>0</v>
      </c>
      <c r="AD50" s="12">
        <f>'RAW DATA-STEMH'!Z21</f>
        <v>0</v>
      </c>
      <c r="AE50" s="12">
        <f>'RAW DATA-STEMH'!AA21</f>
        <v>0</v>
      </c>
      <c r="AF50" s="12">
        <f>'RAW DATA-STEMH'!AB21</f>
        <v>4</v>
      </c>
      <c r="AG50" s="12">
        <f>'RAW DATA-STEMH'!AC21</f>
        <v>7</v>
      </c>
      <c r="AH50" s="12">
        <f>'RAW DATA-STEMH'!AD21</f>
        <v>0</v>
      </c>
      <c r="AI50" s="12">
        <f>'RAW DATA-STEMH'!AE21</f>
        <v>0</v>
      </c>
      <c r="AJ50" s="12">
        <f>'RAW DATA-STEMH'!AF21</f>
        <v>1</v>
      </c>
      <c r="AK50" s="365">
        <f>'RAW DATA-STEMH'!AG21</f>
        <v>0</v>
      </c>
      <c r="AL50" s="12"/>
      <c r="AM50" s="12"/>
      <c r="AN50" s="364">
        <f>'RAW DATA-STEMH'!AH21</f>
        <v>0</v>
      </c>
      <c r="AO50" s="12">
        <f>'RAW DATA-STEMH'!AI21</f>
        <v>0</v>
      </c>
      <c r="AP50" s="12">
        <f>'RAW DATA-STEMH'!AJ21</f>
        <v>0</v>
      </c>
      <c r="AQ50" s="12">
        <f>'RAW DATA-STEMH'!AK21</f>
        <v>1</v>
      </c>
      <c r="AR50" s="12">
        <f>'RAW DATA-STEMH'!AL21</f>
        <v>11</v>
      </c>
      <c r="AS50" s="12">
        <f>'RAW DATA-STEMH'!AM21</f>
        <v>2</v>
      </c>
      <c r="AT50" s="12">
        <f>'RAW DATA-STEMH'!AN21</f>
        <v>0</v>
      </c>
      <c r="AU50" s="12">
        <f>'RAW DATA-STEMH'!AO21</f>
        <v>0</v>
      </c>
      <c r="AV50" s="12">
        <f>'RAW DATA-STEMH'!AP21</f>
        <v>3</v>
      </c>
      <c r="AW50" s="365">
        <f>'RAW DATA-STEMH'!AQ21</f>
        <v>0</v>
      </c>
      <c r="AX50" s="536"/>
    </row>
    <row r="51" spans="1:50" x14ac:dyDescent="0.25">
      <c r="A51" s="541"/>
      <c r="B51" s="304"/>
      <c r="C51" s="498"/>
      <c r="D51" s="11">
        <f t="shared" ref="D51:M51" si="32">SUM(D48:D50)</f>
        <v>0</v>
      </c>
      <c r="E51" s="11">
        <f t="shared" si="32"/>
        <v>0</v>
      </c>
      <c r="F51" s="11">
        <f t="shared" si="32"/>
        <v>0</v>
      </c>
      <c r="G51" s="11">
        <f t="shared" si="32"/>
        <v>0</v>
      </c>
      <c r="H51" s="11">
        <f t="shared" si="32"/>
        <v>139</v>
      </c>
      <c r="I51" s="11">
        <f t="shared" si="32"/>
        <v>170</v>
      </c>
      <c r="J51" s="11">
        <f t="shared" si="32"/>
        <v>0</v>
      </c>
      <c r="K51" s="11">
        <f t="shared" si="32"/>
        <v>0</v>
      </c>
      <c r="L51" s="11">
        <f t="shared" si="32"/>
        <v>0</v>
      </c>
      <c r="M51" s="367">
        <f t="shared" si="32"/>
        <v>0</v>
      </c>
      <c r="N51" s="12"/>
      <c r="O51" s="12"/>
      <c r="P51" s="366">
        <f t="shared" ref="P51:Y51" si="33">SUM(P48:P50)</f>
        <v>0</v>
      </c>
      <c r="Q51" s="11">
        <f t="shared" si="33"/>
        <v>0</v>
      </c>
      <c r="R51" s="11">
        <f t="shared" si="33"/>
        <v>0</v>
      </c>
      <c r="S51" s="11">
        <f t="shared" si="33"/>
        <v>0</v>
      </c>
      <c r="T51" s="11">
        <f t="shared" si="33"/>
        <v>163</v>
      </c>
      <c r="U51" s="11">
        <f t="shared" si="33"/>
        <v>141</v>
      </c>
      <c r="V51" s="11">
        <f t="shared" si="33"/>
        <v>0</v>
      </c>
      <c r="W51" s="11">
        <f t="shared" si="33"/>
        <v>0</v>
      </c>
      <c r="X51" s="11">
        <f t="shared" si="33"/>
        <v>1</v>
      </c>
      <c r="Y51" s="367">
        <f t="shared" si="33"/>
        <v>0</v>
      </c>
      <c r="Z51" s="12"/>
      <c r="AA51" s="12"/>
      <c r="AB51" s="366">
        <f t="shared" ref="AB51:AK51" si="34">SUM(AB48:AB50)</f>
        <v>0</v>
      </c>
      <c r="AC51" s="11">
        <f t="shared" si="34"/>
        <v>0</v>
      </c>
      <c r="AD51" s="11">
        <f t="shared" si="34"/>
        <v>0</v>
      </c>
      <c r="AE51" s="11">
        <f t="shared" si="34"/>
        <v>0</v>
      </c>
      <c r="AF51" s="11">
        <f t="shared" si="34"/>
        <v>192</v>
      </c>
      <c r="AG51" s="11">
        <f t="shared" si="34"/>
        <v>159</v>
      </c>
      <c r="AH51" s="11">
        <f t="shared" si="34"/>
        <v>0</v>
      </c>
      <c r="AI51" s="11">
        <f t="shared" si="34"/>
        <v>0</v>
      </c>
      <c r="AJ51" s="11">
        <f t="shared" si="34"/>
        <v>1</v>
      </c>
      <c r="AK51" s="367">
        <f t="shared" si="34"/>
        <v>0</v>
      </c>
      <c r="AL51" s="12"/>
      <c r="AM51" s="12"/>
      <c r="AN51" s="366">
        <f t="shared" ref="AN51:AW51" si="35">SUM(AN48:AN50)</f>
        <v>0</v>
      </c>
      <c r="AO51" s="11">
        <f t="shared" si="35"/>
        <v>0</v>
      </c>
      <c r="AP51" s="11">
        <f t="shared" si="35"/>
        <v>0</v>
      </c>
      <c r="AQ51" s="11">
        <f t="shared" si="35"/>
        <v>1</v>
      </c>
      <c r="AR51" s="11">
        <f t="shared" si="35"/>
        <v>219</v>
      </c>
      <c r="AS51" s="11">
        <f t="shared" si="35"/>
        <v>159</v>
      </c>
      <c r="AT51" s="11">
        <f t="shared" si="35"/>
        <v>0</v>
      </c>
      <c r="AU51" s="11">
        <f t="shared" si="35"/>
        <v>0</v>
      </c>
      <c r="AV51" s="11">
        <f t="shared" si="35"/>
        <v>3</v>
      </c>
      <c r="AW51" s="367">
        <f t="shared" si="35"/>
        <v>0</v>
      </c>
      <c r="AX51" s="536"/>
    </row>
    <row r="52" spans="1:50" ht="15.75" thickBot="1" x14ac:dyDescent="0.3">
      <c r="A52" s="542"/>
      <c r="B52" s="487"/>
      <c r="C52" s="500"/>
      <c r="D52" s="12"/>
      <c r="E52" s="12"/>
      <c r="F52" s="12"/>
      <c r="G52" s="12"/>
      <c r="H52" s="12"/>
      <c r="I52" s="12"/>
      <c r="J52" s="12"/>
      <c r="K52" s="12"/>
      <c r="L52" s="12"/>
      <c r="M52" s="365"/>
      <c r="N52" s="12"/>
      <c r="O52" s="12"/>
      <c r="P52" s="364"/>
      <c r="Q52" s="12"/>
      <c r="R52" s="12"/>
      <c r="S52" s="12"/>
      <c r="T52" s="12"/>
      <c r="U52" s="12"/>
      <c r="V52" s="12"/>
      <c r="W52" s="12"/>
      <c r="X52" s="12"/>
      <c r="Y52" s="365"/>
      <c r="Z52" s="12"/>
      <c r="AA52" s="12"/>
      <c r="AB52" s="364"/>
      <c r="AC52" s="12"/>
      <c r="AD52" s="12"/>
      <c r="AE52" s="12"/>
      <c r="AF52" s="12"/>
      <c r="AG52" s="12"/>
      <c r="AH52" s="12"/>
      <c r="AI52" s="12"/>
      <c r="AJ52" s="12"/>
      <c r="AK52" s="365"/>
      <c r="AL52" s="12"/>
      <c r="AM52" s="12"/>
      <c r="AN52" s="364"/>
      <c r="AO52" s="12"/>
      <c r="AP52" s="12"/>
      <c r="AQ52" s="12"/>
      <c r="AR52" s="12"/>
      <c r="AS52" s="12"/>
      <c r="AT52" s="12"/>
      <c r="AU52" s="12"/>
      <c r="AV52" s="12"/>
      <c r="AW52" s="365"/>
      <c r="AX52" s="536"/>
    </row>
    <row r="53" spans="1:50" ht="15" customHeight="1" x14ac:dyDescent="0.25">
      <c r="A53" s="1059" t="s">
        <v>303</v>
      </c>
      <c r="B53" s="512" t="s">
        <v>44</v>
      </c>
      <c r="C53" s="498" t="s">
        <v>95</v>
      </c>
      <c r="D53" s="364">
        <f>D48*'DATA - Awards Matrices'!$B$29</f>
        <v>0</v>
      </c>
      <c r="E53" s="12">
        <f>E48*'DATA - Awards Matrices'!$C$29</f>
        <v>0</v>
      </c>
      <c r="F53" s="12">
        <f>F48*'DATA - Awards Matrices'!$D$29</f>
        <v>0</v>
      </c>
      <c r="G53" s="12">
        <f>G48*'DATA - Awards Matrices'!$E$29</f>
        <v>0</v>
      </c>
      <c r="H53" s="12">
        <f>H48*'DATA - Awards Matrices'!$F$29</f>
        <v>9000</v>
      </c>
      <c r="I53" s="12">
        <f>I48*'DATA - Awards Matrices'!$G$29</f>
        <v>0</v>
      </c>
      <c r="J53" s="12">
        <f>J48*'DATA - Awards Matrices'!$H$29</f>
        <v>0</v>
      </c>
      <c r="K53" s="12">
        <f>K48*'DATA - Awards Matrices'!$I$29</f>
        <v>0</v>
      </c>
      <c r="L53" s="12">
        <f>L48*'DATA - Awards Matrices'!$J$29</f>
        <v>0</v>
      </c>
      <c r="M53" s="365">
        <f>M48*'DATA - Awards Matrices'!$K$29</f>
        <v>0</v>
      </c>
      <c r="N53" s="12"/>
      <c r="O53" s="12"/>
      <c r="P53" s="364">
        <f>P48*'DATA - Awards Matrices'!$B$29</f>
        <v>0</v>
      </c>
      <c r="Q53" s="12">
        <f>Q48*'DATA - Awards Matrices'!$C$29</f>
        <v>0</v>
      </c>
      <c r="R53" s="12">
        <f>R48*'DATA - Awards Matrices'!$D$29</f>
        <v>0</v>
      </c>
      <c r="S53" s="12">
        <f>S48*'DATA - Awards Matrices'!$E$29</f>
        <v>0</v>
      </c>
      <c r="T53" s="12">
        <f>T48*'DATA - Awards Matrices'!$F$29</f>
        <v>7000</v>
      </c>
      <c r="U53" s="12">
        <f>U48*'DATA - Awards Matrices'!$G$29</f>
        <v>0</v>
      </c>
      <c r="V53" s="12">
        <f>V48*'DATA - Awards Matrices'!$H$29</f>
        <v>0</v>
      </c>
      <c r="W53" s="12">
        <f>W48*'DATA - Awards Matrices'!$I$29</f>
        <v>0</v>
      </c>
      <c r="X53" s="12">
        <f>X48*'DATA - Awards Matrices'!$J$29</f>
        <v>0</v>
      </c>
      <c r="Y53" s="365">
        <f>Y48*'DATA - Awards Matrices'!$K$29</f>
        <v>0</v>
      </c>
      <c r="Z53" s="12"/>
      <c r="AA53" s="12"/>
      <c r="AB53" s="364">
        <f>AB48*'DATA - Awards Matrices'!$B$29</f>
        <v>0</v>
      </c>
      <c r="AC53" s="12">
        <f>AC48*'DATA - Awards Matrices'!$C$29</f>
        <v>0</v>
      </c>
      <c r="AD53" s="12">
        <f>AD48*'DATA - Awards Matrices'!$D$29</f>
        <v>0</v>
      </c>
      <c r="AE53" s="12">
        <f>AE48*'DATA - Awards Matrices'!$E$29</f>
        <v>0</v>
      </c>
      <c r="AF53" s="12">
        <f>AF48*'DATA - Awards Matrices'!$F$29</f>
        <v>3000</v>
      </c>
      <c r="AG53" s="12">
        <f>AG48*'DATA - Awards Matrices'!$G$29</f>
        <v>0</v>
      </c>
      <c r="AH53" s="12">
        <f>AH48*'DATA - Awards Matrices'!$H$29</f>
        <v>0</v>
      </c>
      <c r="AI53" s="12">
        <f>AI48*'DATA - Awards Matrices'!$I$29</f>
        <v>0</v>
      </c>
      <c r="AJ53" s="12">
        <f>AJ48*'DATA - Awards Matrices'!$J$29</f>
        <v>0</v>
      </c>
      <c r="AK53" s="365">
        <f>AK48*'DATA - Awards Matrices'!$K$29</f>
        <v>0</v>
      </c>
      <c r="AL53" s="12"/>
      <c r="AM53" s="12"/>
      <c r="AN53" s="364">
        <f>AN48*'DATA - Awards Matrices'!$B$29</f>
        <v>0</v>
      </c>
      <c r="AO53" s="12">
        <f>AO48*'DATA - Awards Matrices'!$C$29</f>
        <v>0</v>
      </c>
      <c r="AP53" s="12">
        <f>AP48*'DATA - Awards Matrices'!$D$29</f>
        <v>0</v>
      </c>
      <c r="AQ53" s="12">
        <f>AQ48*'DATA - Awards Matrices'!$E$29</f>
        <v>0</v>
      </c>
      <c r="AR53" s="12">
        <f>AR48*'DATA - Awards Matrices'!$F$29</f>
        <v>11000</v>
      </c>
      <c r="AS53" s="12">
        <f>AS48*'DATA - Awards Matrices'!$G$29</f>
        <v>0</v>
      </c>
      <c r="AT53" s="12">
        <f>AT48*'DATA - Awards Matrices'!$H$29</f>
        <v>0</v>
      </c>
      <c r="AU53" s="12">
        <f>AU48*'DATA - Awards Matrices'!$I$29</f>
        <v>0</v>
      </c>
      <c r="AV53" s="12">
        <f>AV48*'DATA - Awards Matrices'!$J$29</f>
        <v>0</v>
      </c>
      <c r="AW53" s="365">
        <f>AW48*'DATA - Awards Matrices'!$K$29</f>
        <v>0</v>
      </c>
      <c r="AX53" s="536"/>
    </row>
    <row r="54" spans="1:50" x14ac:dyDescent="0.25">
      <c r="A54" s="1059"/>
      <c r="B54" s="513" t="s">
        <v>44</v>
      </c>
      <c r="C54" s="499" t="s">
        <v>94</v>
      </c>
      <c r="D54" s="364">
        <f>D49*'DATA - Awards Matrices'!$B$30</f>
        <v>0</v>
      </c>
      <c r="E54" s="12">
        <f>E49*'DATA - Awards Matrices'!$C$30</f>
        <v>0</v>
      </c>
      <c r="F54" s="12">
        <f>F49*'DATA - Awards Matrices'!$D$30</f>
        <v>0</v>
      </c>
      <c r="G54" s="12">
        <f>G49*'DATA - Awards Matrices'!$E$30</f>
        <v>0</v>
      </c>
      <c r="H54" s="12">
        <f>H49*'DATA - Awards Matrices'!$F$30</f>
        <v>118000</v>
      </c>
      <c r="I54" s="12">
        <f>I49*'DATA - Awards Matrices'!$G$30</f>
        <v>167000</v>
      </c>
      <c r="J54" s="12">
        <f>J49*'DATA - Awards Matrices'!$H$30</f>
        <v>0</v>
      </c>
      <c r="K54" s="12">
        <f>K49*'DATA - Awards Matrices'!$I$30</f>
        <v>0</v>
      </c>
      <c r="L54" s="12">
        <f>L49*'DATA - Awards Matrices'!$J$30</f>
        <v>0</v>
      </c>
      <c r="M54" s="365">
        <f>M49*'DATA - Awards Matrices'!$K$30</f>
        <v>0</v>
      </c>
      <c r="N54" s="12"/>
      <c r="O54" s="12"/>
      <c r="P54" s="364">
        <f>P49*'DATA - Awards Matrices'!$B$30</f>
        <v>0</v>
      </c>
      <c r="Q54" s="12">
        <f>Q49*'DATA - Awards Matrices'!$C$30</f>
        <v>0</v>
      </c>
      <c r="R54" s="12">
        <f>R49*'DATA - Awards Matrices'!$D$30</f>
        <v>0</v>
      </c>
      <c r="S54" s="12">
        <f>S49*'DATA - Awards Matrices'!$E$30</f>
        <v>0</v>
      </c>
      <c r="T54" s="12">
        <f>T49*'DATA - Awards Matrices'!$F$30</f>
        <v>151000</v>
      </c>
      <c r="U54" s="12">
        <f>U49*'DATA - Awards Matrices'!$G$30</f>
        <v>141000</v>
      </c>
      <c r="V54" s="12">
        <f>V49*'DATA - Awards Matrices'!$H$30</f>
        <v>0</v>
      </c>
      <c r="W54" s="12">
        <f>W49*'DATA - Awards Matrices'!$I$30</f>
        <v>0</v>
      </c>
      <c r="X54" s="12">
        <f>X49*'DATA - Awards Matrices'!$J$30</f>
        <v>0</v>
      </c>
      <c r="Y54" s="365">
        <f>Y49*'DATA - Awards Matrices'!$K$30</f>
        <v>0</v>
      </c>
      <c r="Z54" s="12"/>
      <c r="AA54" s="12"/>
      <c r="AB54" s="364">
        <f>AB49*'DATA - Awards Matrices'!$B$30</f>
        <v>0</v>
      </c>
      <c r="AC54" s="12">
        <f>AC49*'DATA - Awards Matrices'!$C$30</f>
        <v>0</v>
      </c>
      <c r="AD54" s="12">
        <f>AD49*'DATA - Awards Matrices'!$D$30</f>
        <v>0</v>
      </c>
      <c r="AE54" s="12">
        <f>AE49*'DATA - Awards Matrices'!$E$30</f>
        <v>0</v>
      </c>
      <c r="AF54" s="12">
        <f>AF49*'DATA - Awards Matrices'!$F$30</f>
        <v>185000</v>
      </c>
      <c r="AG54" s="12">
        <f>AG49*'DATA - Awards Matrices'!$G$30</f>
        <v>152000</v>
      </c>
      <c r="AH54" s="12">
        <f>AH49*'DATA - Awards Matrices'!$H$30</f>
        <v>0</v>
      </c>
      <c r="AI54" s="12">
        <f>AI49*'DATA - Awards Matrices'!$I$30</f>
        <v>0</v>
      </c>
      <c r="AJ54" s="12">
        <f>AJ49*'DATA - Awards Matrices'!$J$30</f>
        <v>0</v>
      </c>
      <c r="AK54" s="365">
        <f>AK49*'DATA - Awards Matrices'!$K$30</f>
        <v>0</v>
      </c>
      <c r="AL54" s="12"/>
      <c r="AM54" s="12"/>
      <c r="AN54" s="364">
        <f>AN49*'DATA - Awards Matrices'!$B$30</f>
        <v>0</v>
      </c>
      <c r="AO54" s="12">
        <f>AO49*'DATA - Awards Matrices'!$C$30</f>
        <v>0</v>
      </c>
      <c r="AP54" s="12">
        <f>AP49*'DATA - Awards Matrices'!$D$30</f>
        <v>0</v>
      </c>
      <c r="AQ54" s="12">
        <f>AQ49*'DATA - Awards Matrices'!$E$30</f>
        <v>0</v>
      </c>
      <c r="AR54" s="12">
        <f>AR49*'DATA - Awards Matrices'!$F$30</f>
        <v>197000</v>
      </c>
      <c r="AS54" s="12">
        <f>AS49*'DATA - Awards Matrices'!$G$30</f>
        <v>157000</v>
      </c>
      <c r="AT54" s="12">
        <f>AT49*'DATA - Awards Matrices'!$H$30</f>
        <v>0</v>
      </c>
      <c r="AU54" s="12">
        <f>AU49*'DATA - Awards Matrices'!$I$30</f>
        <v>0</v>
      </c>
      <c r="AV54" s="12">
        <f>AV49*'DATA - Awards Matrices'!$J$30</f>
        <v>0</v>
      </c>
      <c r="AW54" s="365">
        <f>AW49*'DATA - Awards Matrices'!$K$30</f>
        <v>0</v>
      </c>
      <c r="AX54" s="536"/>
    </row>
    <row r="55" spans="1:50" ht="15.75" thickBot="1" x14ac:dyDescent="0.3">
      <c r="A55" s="1060"/>
      <c r="B55" s="514" t="s">
        <v>44</v>
      </c>
      <c r="C55" s="500" t="s">
        <v>93</v>
      </c>
      <c r="D55" s="364">
        <f>D50*'DATA - Awards Matrices'!$B$31</f>
        <v>0</v>
      </c>
      <c r="E55" s="12">
        <f>E50*'DATA - Awards Matrices'!$C$31</f>
        <v>0</v>
      </c>
      <c r="F55" s="12">
        <f>F50*'DATA - Awards Matrices'!$D$31</f>
        <v>0</v>
      </c>
      <c r="G55" s="12">
        <f>G50*'DATA - Awards Matrices'!$E$31</f>
        <v>0</v>
      </c>
      <c r="H55" s="12">
        <f>H50*'DATA - Awards Matrices'!$F$31</f>
        <v>12000</v>
      </c>
      <c r="I55" s="12">
        <f>I50*'DATA - Awards Matrices'!$G$31</f>
        <v>3000</v>
      </c>
      <c r="J55" s="12">
        <f>J50*'DATA - Awards Matrices'!$H$31</f>
        <v>0</v>
      </c>
      <c r="K55" s="12">
        <f>K50*'DATA - Awards Matrices'!$I$31</f>
        <v>0</v>
      </c>
      <c r="L55" s="12">
        <f>L50*'DATA - Awards Matrices'!$J$31</f>
        <v>0</v>
      </c>
      <c r="M55" s="365">
        <f>M50*'DATA - Awards Matrices'!$K$31</f>
        <v>0</v>
      </c>
      <c r="N55" s="12"/>
      <c r="O55" s="12"/>
      <c r="P55" s="364">
        <f>P50*'DATA - Awards Matrices'!$B$31</f>
        <v>0</v>
      </c>
      <c r="Q55" s="12">
        <f>Q50*'DATA - Awards Matrices'!$C$31</f>
        <v>0</v>
      </c>
      <c r="R55" s="12">
        <f>R50*'DATA - Awards Matrices'!$D$31</f>
        <v>0</v>
      </c>
      <c r="S55" s="12">
        <f>S50*'DATA - Awards Matrices'!$E$31</f>
        <v>0</v>
      </c>
      <c r="T55" s="12">
        <f>T50*'DATA - Awards Matrices'!$F$31</f>
        <v>5000</v>
      </c>
      <c r="U55" s="12">
        <f>U50*'DATA - Awards Matrices'!$G$31</f>
        <v>0</v>
      </c>
      <c r="V55" s="12">
        <f>V50*'DATA - Awards Matrices'!$H$31</f>
        <v>0</v>
      </c>
      <c r="W55" s="12">
        <f>W50*'DATA - Awards Matrices'!$I$31</f>
        <v>0</v>
      </c>
      <c r="X55" s="12">
        <f>X50*'DATA - Awards Matrices'!$J$31</f>
        <v>1000</v>
      </c>
      <c r="Y55" s="365">
        <f>Y50*'DATA - Awards Matrices'!$K$31</f>
        <v>0</v>
      </c>
      <c r="Z55" s="12"/>
      <c r="AA55" s="12"/>
      <c r="AB55" s="364">
        <f>AB50*'DATA - Awards Matrices'!$B$31</f>
        <v>0</v>
      </c>
      <c r="AC55" s="12">
        <f>AC50*'DATA - Awards Matrices'!$C$31</f>
        <v>0</v>
      </c>
      <c r="AD55" s="12">
        <f>AD50*'DATA - Awards Matrices'!$D$31</f>
        <v>0</v>
      </c>
      <c r="AE55" s="12">
        <f>AE50*'DATA - Awards Matrices'!$E$31</f>
        <v>0</v>
      </c>
      <c r="AF55" s="12">
        <f>AF50*'DATA - Awards Matrices'!$F$31</f>
        <v>4000</v>
      </c>
      <c r="AG55" s="12">
        <f>AG50*'DATA - Awards Matrices'!$G$31</f>
        <v>7000</v>
      </c>
      <c r="AH55" s="12">
        <f>AH50*'DATA - Awards Matrices'!$H$31</f>
        <v>0</v>
      </c>
      <c r="AI55" s="12">
        <f>AI50*'DATA - Awards Matrices'!$I$31</f>
        <v>0</v>
      </c>
      <c r="AJ55" s="12">
        <f>AJ50*'DATA - Awards Matrices'!$J$31</f>
        <v>1000</v>
      </c>
      <c r="AK55" s="365">
        <f>AK50*'DATA - Awards Matrices'!$K$31</f>
        <v>0</v>
      </c>
      <c r="AL55" s="12"/>
      <c r="AM55" s="12"/>
      <c r="AN55" s="364">
        <f>AN50*'DATA - Awards Matrices'!$B$31</f>
        <v>0</v>
      </c>
      <c r="AO55" s="12">
        <f>AO50*'DATA - Awards Matrices'!$C$31</f>
        <v>0</v>
      </c>
      <c r="AP55" s="12">
        <f>AP50*'DATA - Awards Matrices'!$D$31</f>
        <v>0</v>
      </c>
      <c r="AQ55" s="12">
        <f>AQ50*'DATA - Awards Matrices'!$E$31</f>
        <v>1000</v>
      </c>
      <c r="AR55" s="12">
        <f>AR50*'DATA - Awards Matrices'!$F$31</f>
        <v>11000</v>
      </c>
      <c r="AS55" s="12">
        <f>AS50*'DATA - Awards Matrices'!$G$31</f>
        <v>2000</v>
      </c>
      <c r="AT55" s="12">
        <f>AT50*'DATA - Awards Matrices'!$H$31</f>
        <v>0</v>
      </c>
      <c r="AU55" s="12">
        <f>AU50*'DATA - Awards Matrices'!$I$31</f>
        <v>0</v>
      </c>
      <c r="AV55" s="12">
        <f>AV50*'DATA - Awards Matrices'!$J$31</f>
        <v>3000</v>
      </c>
      <c r="AW55" s="365">
        <f>AW50*'DATA - Awards Matrices'!$K$31</f>
        <v>0</v>
      </c>
      <c r="AX55" s="536"/>
    </row>
    <row r="56" spans="1:50" ht="30.75" thickBot="1" x14ac:dyDescent="0.3">
      <c r="A56" s="480" t="s">
        <v>304</v>
      </c>
      <c r="B56" s="487" t="str">
        <f>B50</f>
        <v>NMHU</v>
      </c>
      <c r="C56" s="488"/>
      <c r="D56" s="368">
        <f t="shared" ref="D56:M56" si="36">SUM(D53:D55)</f>
        <v>0</v>
      </c>
      <c r="E56" s="369">
        <f t="shared" si="36"/>
        <v>0</v>
      </c>
      <c r="F56" s="369">
        <f t="shared" si="36"/>
        <v>0</v>
      </c>
      <c r="G56" s="369">
        <f t="shared" si="36"/>
        <v>0</v>
      </c>
      <c r="H56" s="369">
        <f t="shared" si="36"/>
        <v>139000</v>
      </c>
      <c r="I56" s="369">
        <f t="shared" si="36"/>
        <v>170000</v>
      </c>
      <c r="J56" s="369">
        <f t="shared" si="36"/>
        <v>0</v>
      </c>
      <c r="K56" s="369">
        <f t="shared" si="36"/>
        <v>0</v>
      </c>
      <c r="L56" s="369">
        <f t="shared" si="36"/>
        <v>0</v>
      </c>
      <c r="M56" s="370">
        <f t="shared" si="36"/>
        <v>0</v>
      </c>
      <c r="N56" s="489">
        <f>SUM(D56:M56)/'DATA - Awards Matrices'!$L$31</f>
        <v>181.30256209661647</v>
      </c>
      <c r="O56" s="489"/>
      <c r="P56" s="368">
        <f t="shared" ref="P56:Y56" si="37">SUM(P53:P55)</f>
        <v>0</v>
      </c>
      <c r="Q56" s="369">
        <f t="shared" si="37"/>
        <v>0</v>
      </c>
      <c r="R56" s="369">
        <f t="shared" si="37"/>
        <v>0</v>
      </c>
      <c r="S56" s="369">
        <f t="shared" si="37"/>
        <v>0</v>
      </c>
      <c r="T56" s="369">
        <f t="shared" si="37"/>
        <v>163000</v>
      </c>
      <c r="U56" s="369">
        <f t="shared" si="37"/>
        <v>141000</v>
      </c>
      <c r="V56" s="369">
        <f t="shared" si="37"/>
        <v>0</v>
      </c>
      <c r="W56" s="369">
        <f t="shared" si="37"/>
        <v>0</v>
      </c>
      <c r="X56" s="369">
        <f t="shared" si="37"/>
        <v>1000</v>
      </c>
      <c r="Y56" s="370">
        <f t="shared" si="37"/>
        <v>0</v>
      </c>
      <c r="Z56" s="489">
        <f>SUM(P56:Y56)/'DATA - Awards Matrices'!$L$31</f>
        <v>178.95560336397421</v>
      </c>
      <c r="AA56" s="489"/>
      <c r="AB56" s="368">
        <f t="shared" ref="AB56:AK56" si="38">SUM(AB53:AB55)</f>
        <v>0</v>
      </c>
      <c r="AC56" s="369">
        <f t="shared" si="38"/>
        <v>0</v>
      </c>
      <c r="AD56" s="369">
        <f t="shared" si="38"/>
        <v>0</v>
      </c>
      <c r="AE56" s="369">
        <f t="shared" si="38"/>
        <v>0</v>
      </c>
      <c r="AF56" s="369">
        <f t="shared" si="38"/>
        <v>192000</v>
      </c>
      <c r="AG56" s="369">
        <f t="shared" si="38"/>
        <v>159000</v>
      </c>
      <c r="AH56" s="369">
        <f t="shared" si="38"/>
        <v>0</v>
      </c>
      <c r="AI56" s="369">
        <f t="shared" si="38"/>
        <v>0</v>
      </c>
      <c r="AJ56" s="369">
        <f t="shared" si="38"/>
        <v>1000</v>
      </c>
      <c r="AK56" s="370">
        <f t="shared" si="38"/>
        <v>0</v>
      </c>
      <c r="AL56" s="489">
        <f>SUM(AB56:AK56)/'DATA - Awards Matrices'!$L$31</f>
        <v>206.53236847252103</v>
      </c>
      <c r="AM56" s="489"/>
      <c r="AN56" s="368">
        <f t="shared" ref="AN56:AW56" si="39">SUM(AN53:AN55)</f>
        <v>0</v>
      </c>
      <c r="AO56" s="369">
        <f t="shared" si="39"/>
        <v>0</v>
      </c>
      <c r="AP56" s="369">
        <f t="shared" si="39"/>
        <v>0</v>
      </c>
      <c r="AQ56" s="369">
        <f t="shared" si="39"/>
        <v>1000</v>
      </c>
      <c r="AR56" s="369">
        <f t="shared" si="39"/>
        <v>219000</v>
      </c>
      <c r="AS56" s="369">
        <f t="shared" si="39"/>
        <v>159000</v>
      </c>
      <c r="AT56" s="369">
        <f t="shared" si="39"/>
        <v>0</v>
      </c>
      <c r="AU56" s="369">
        <f t="shared" si="39"/>
        <v>0</v>
      </c>
      <c r="AV56" s="369">
        <f t="shared" si="39"/>
        <v>3000</v>
      </c>
      <c r="AW56" s="370">
        <f t="shared" si="39"/>
        <v>0</v>
      </c>
      <c r="AX56" s="537">
        <f>SUM(AN56:AW56)/'DATA - Awards Matrices'!$L$31</f>
        <v>224.13455896733817</v>
      </c>
    </row>
    <row r="57" spans="1:50" ht="33.75" customHeight="1" thickBot="1" x14ac:dyDescent="0.3">
      <c r="A57" s="502"/>
      <c r="B57" s="503"/>
      <c r="C57" s="504"/>
      <c r="D57" s="505"/>
      <c r="E57" s="506"/>
      <c r="F57" s="506"/>
      <c r="G57" s="506"/>
      <c r="H57" s="506"/>
      <c r="I57" s="506"/>
      <c r="J57" s="506"/>
      <c r="K57" s="506"/>
      <c r="L57" s="506"/>
      <c r="M57" s="507"/>
      <c r="N57" s="508"/>
      <c r="O57" s="508"/>
      <c r="P57" s="505"/>
      <c r="Q57" s="506"/>
      <c r="R57" s="506"/>
      <c r="S57" s="506"/>
      <c r="T57" s="506"/>
      <c r="U57" s="506"/>
      <c r="V57" s="506"/>
      <c r="W57" s="506"/>
      <c r="X57" s="506"/>
      <c r="Y57" s="507"/>
      <c r="Z57" s="508"/>
      <c r="AA57" s="508"/>
      <c r="AB57" s="505"/>
      <c r="AC57" s="506"/>
      <c r="AD57" s="506"/>
      <c r="AE57" s="506"/>
      <c r="AF57" s="506"/>
      <c r="AG57" s="506"/>
      <c r="AH57" s="506"/>
      <c r="AI57" s="506"/>
      <c r="AJ57" s="506"/>
      <c r="AK57" s="507"/>
      <c r="AL57" s="508"/>
      <c r="AM57" s="508"/>
      <c r="AN57" s="505"/>
      <c r="AO57" s="506"/>
      <c r="AP57" s="506"/>
      <c r="AQ57" s="506"/>
      <c r="AR57" s="506"/>
      <c r="AS57" s="506"/>
      <c r="AT57" s="506"/>
      <c r="AU57" s="506"/>
      <c r="AV57" s="506"/>
      <c r="AW57" s="507"/>
      <c r="AX57" s="538"/>
    </row>
    <row r="58" spans="1:50" ht="15" customHeight="1" x14ac:dyDescent="0.25">
      <c r="A58" s="1058" t="s">
        <v>302</v>
      </c>
      <c r="B58" s="304" t="str">
        <f>'RAW DATA-Awards'!B22</f>
        <v>NNMC</v>
      </c>
      <c r="C58" s="363" t="str">
        <f>'RAW DATA-Awards'!C22</f>
        <v>1</v>
      </c>
      <c r="D58" s="481">
        <f>'RAW DATA-STEMH'!D22</f>
        <v>0</v>
      </c>
      <c r="E58" s="482">
        <f>'RAW DATA-STEMH'!E22</f>
        <v>0</v>
      </c>
      <c r="F58" s="482">
        <f>'RAW DATA-STEMH'!F22</f>
        <v>0</v>
      </c>
      <c r="G58" s="482">
        <f>'RAW DATA-STEMH'!G22</f>
        <v>0</v>
      </c>
      <c r="H58" s="482">
        <f>'RAW DATA-STEMH'!H22</f>
        <v>0</v>
      </c>
      <c r="I58" s="482">
        <f>'RAW DATA-STEMH'!I22</f>
        <v>0</v>
      </c>
      <c r="J58" s="482">
        <f>'RAW DATA-STEMH'!J22</f>
        <v>0</v>
      </c>
      <c r="K58" s="482">
        <f>'RAW DATA-STEMH'!K22</f>
        <v>0</v>
      </c>
      <c r="L58" s="482">
        <f>'RAW DATA-STEMH'!L22</f>
        <v>0</v>
      </c>
      <c r="M58" s="483">
        <f>'RAW DATA-STEMH'!M22</f>
        <v>0</v>
      </c>
      <c r="N58" s="482"/>
      <c r="O58" s="482"/>
      <c r="P58" s="481">
        <f>'RAW DATA-STEMH'!N22</f>
        <v>0</v>
      </c>
      <c r="Q58" s="482">
        <f>'RAW DATA-STEMH'!O22</f>
        <v>0</v>
      </c>
      <c r="R58" s="482">
        <f>'RAW DATA-STEMH'!P22</f>
        <v>0</v>
      </c>
      <c r="S58" s="482">
        <f>'RAW DATA-STEMH'!Q22</f>
        <v>1</v>
      </c>
      <c r="T58" s="482">
        <f>'RAW DATA-STEMH'!R22</f>
        <v>2</v>
      </c>
      <c r="U58" s="482">
        <f>'RAW DATA-STEMH'!S22</f>
        <v>0</v>
      </c>
      <c r="V58" s="482">
        <f>'RAW DATA-STEMH'!T22</f>
        <v>0</v>
      </c>
      <c r="W58" s="482">
        <f>'RAW DATA-STEMH'!U22</f>
        <v>0</v>
      </c>
      <c r="X58" s="482">
        <f>'RAW DATA-STEMH'!V22</f>
        <v>0</v>
      </c>
      <c r="Y58" s="483">
        <f>'RAW DATA-STEMH'!W22</f>
        <v>0</v>
      </c>
      <c r="Z58" s="482"/>
      <c r="AA58" s="482"/>
      <c r="AB58" s="481">
        <f>'RAW DATA-STEMH'!X22</f>
        <v>0</v>
      </c>
      <c r="AC58" s="482">
        <f>'RAW DATA-STEMH'!Y22</f>
        <v>0</v>
      </c>
      <c r="AD58" s="482">
        <f>'RAW DATA-STEMH'!Z22</f>
        <v>0</v>
      </c>
      <c r="AE58" s="482">
        <f>'RAW DATA-STEMH'!AA22</f>
        <v>0</v>
      </c>
      <c r="AF58" s="482">
        <f>'RAW DATA-STEMH'!AB22</f>
        <v>0</v>
      </c>
      <c r="AG58" s="482">
        <f>'RAW DATA-STEMH'!AC22</f>
        <v>0</v>
      </c>
      <c r="AH58" s="482">
        <f>'RAW DATA-STEMH'!AD22</f>
        <v>0</v>
      </c>
      <c r="AI58" s="482">
        <f>'RAW DATA-STEMH'!AE22</f>
        <v>0</v>
      </c>
      <c r="AJ58" s="482">
        <f>'RAW DATA-STEMH'!AF22</f>
        <v>0</v>
      </c>
      <c r="AK58" s="483">
        <f>'RAW DATA-STEMH'!AG22</f>
        <v>0</v>
      </c>
      <c r="AL58" s="482"/>
      <c r="AM58" s="482"/>
      <c r="AN58" s="481">
        <f>'RAW DATA-STEMH'!AH22</f>
        <v>0</v>
      </c>
      <c r="AO58" s="482">
        <f>'RAW DATA-STEMH'!AI22</f>
        <v>0</v>
      </c>
      <c r="AP58" s="482">
        <f>'RAW DATA-STEMH'!AJ22</f>
        <v>0</v>
      </c>
      <c r="AQ58" s="482">
        <f>'RAW DATA-STEMH'!AK22</f>
        <v>1</v>
      </c>
      <c r="AR58" s="482">
        <f>'RAW DATA-STEMH'!AL22</f>
        <v>2</v>
      </c>
      <c r="AS58" s="482">
        <f>'RAW DATA-STEMH'!AM22</f>
        <v>0</v>
      </c>
      <c r="AT58" s="482">
        <f>'RAW DATA-STEMH'!AN22</f>
        <v>0</v>
      </c>
      <c r="AU58" s="482">
        <f>'RAW DATA-STEMH'!AO22</f>
        <v>0</v>
      </c>
      <c r="AV58" s="482">
        <f>'RAW DATA-STEMH'!AP22</f>
        <v>0</v>
      </c>
      <c r="AW58" s="483">
        <f>'RAW DATA-STEMH'!AQ22</f>
        <v>0</v>
      </c>
      <c r="AX58" s="535"/>
    </row>
    <row r="59" spans="1:50" x14ac:dyDescent="0.25">
      <c r="A59" s="1059"/>
      <c r="B59" s="484" t="str">
        <f>'RAW DATA-Awards'!B23</f>
        <v>NNMC</v>
      </c>
      <c r="C59" s="485" t="str">
        <f>'RAW DATA-Awards'!C23</f>
        <v>2</v>
      </c>
      <c r="D59" s="364">
        <f>'RAW DATA-STEMH'!D23</f>
        <v>0</v>
      </c>
      <c r="E59" s="12">
        <f>'RAW DATA-STEMH'!E23</f>
        <v>0</v>
      </c>
      <c r="F59" s="12">
        <f>'RAW DATA-STEMH'!F23</f>
        <v>0</v>
      </c>
      <c r="G59" s="12">
        <f>'RAW DATA-STEMH'!G23</f>
        <v>3</v>
      </c>
      <c r="H59" s="12">
        <f>'RAW DATA-STEMH'!H23</f>
        <v>8</v>
      </c>
      <c r="I59" s="12">
        <f>'RAW DATA-STEMH'!I23</f>
        <v>0</v>
      </c>
      <c r="J59" s="12">
        <f>'RAW DATA-STEMH'!J23</f>
        <v>0</v>
      </c>
      <c r="K59" s="12">
        <f>'RAW DATA-STEMH'!K23</f>
        <v>0</v>
      </c>
      <c r="L59" s="12">
        <f>'RAW DATA-STEMH'!L23</f>
        <v>0</v>
      </c>
      <c r="M59" s="365">
        <f>'RAW DATA-STEMH'!M23</f>
        <v>0</v>
      </c>
      <c r="N59" s="12"/>
      <c r="O59" s="12"/>
      <c r="P59" s="364">
        <f>'RAW DATA-STEMH'!N23</f>
        <v>0</v>
      </c>
      <c r="Q59" s="12">
        <f>'RAW DATA-STEMH'!O23</f>
        <v>1</v>
      </c>
      <c r="R59" s="12">
        <f>'RAW DATA-STEMH'!P23</f>
        <v>0</v>
      </c>
      <c r="S59" s="12">
        <f>'RAW DATA-STEMH'!Q23</f>
        <v>6</v>
      </c>
      <c r="T59" s="12">
        <f>'RAW DATA-STEMH'!R23</f>
        <v>24</v>
      </c>
      <c r="U59" s="12">
        <f>'RAW DATA-STEMH'!S23</f>
        <v>0</v>
      </c>
      <c r="V59" s="12">
        <f>'RAW DATA-STEMH'!T23</f>
        <v>0</v>
      </c>
      <c r="W59" s="12">
        <f>'RAW DATA-STEMH'!U23</f>
        <v>0</v>
      </c>
      <c r="X59" s="12">
        <f>'RAW DATA-STEMH'!V23</f>
        <v>0</v>
      </c>
      <c r="Y59" s="365">
        <f>'RAW DATA-STEMH'!W23</f>
        <v>0</v>
      </c>
      <c r="Z59" s="12"/>
      <c r="AA59" s="12"/>
      <c r="AB59" s="364">
        <f>'RAW DATA-STEMH'!X23</f>
        <v>0</v>
      </c>
      <c r="AC59" s="12">
        <f>'RAW DATA-STEMH'!Y23</f>
        <v>0</v>
      </c>
      <c r="AD59" s="12">
        <f>'RAW DATA-STEMH'!Z23</f>
        <v>0</v>
      </c>
      <c r="AE59" s="12">
        <f>'RAW DATA-STEMH'!AA23</f>
        <v>3</v>
      </c>
      <c r="AF59" s="12">
        <f>'RAW DATA-STEMH'!AB23</f>
        <v>11</v>
      </c>
      <c r="AG59" s="12">
        <f>'RAW DATA-STEMH'!AC23</f>
        <v>0</v>
      </c>
      <c r="AH59" s="12">
        <f>'RAW DATA-STEMH'!AD23</f>
        <v>0</v>
      </c>
      <c r="AI59" s="12">
        <f>'RAW DATA-STEMH'!AE23</f>
        <v>0</v>
      </c>
      <c r="AJ59" s="12">
        <f>'RAW DATA-STEMH'!AF23</f>
        <v>0</v>
      </c>
      <c r="AK59" s="365">
        <f>'RAW DATA-STEMH'!AG23</f>
        <v>0</v>
      </c>
      <c r="AL59" s="12"/>
      <c r="AM59" s="12"/>
      <c r="AN59" s="364">
        <f>'RAW DATA-STEMH'!AH23</f>
        <v>0</v>
      </c>
      <c r="AO59" s="12">
        <f>'RAW DATA-STEMH'!AI23</f>
        <v>3</v>
      </c>
      <c r="AP59" s="12">
        <f>'RAW DATA-STEMH'!AJ23</f>
        <v>0</v>
      </c>
      <c r="AQ59" s="12">
        <f>'RAW DATA-STEMH'!AK23</f>
        <v>8</v>
      </c>
      <c r="AR59" s="12">
        <f>'RAW DATA-STEMH'!AL23</f>
        <v>16</v>
      </c>
      <c r="AS59" s="12">
        <f>'RAW DATA-STEMH'!AM23</f>
        <v>0</v>
      </c>
      <c r="AT59" s="12">
        <f>'RAW DATA-STEMH'!AN23</f>
        <v>0</v>
      </c>
      <c r="AU59" s="12">
        <f>'RAW DATA-STEMH'!AO23</f>
        <v>0</v>
      </c>
      <c r="AV59" s="12">
        <f>'RAW DATA-STEMH'!AP23</f>
        <v>0</v>
      </c>
      <c r="AW59" s="365">
        <f>'RAW DATA-STEMH'!AQ23</f>
        <v>0</v>
      </c>
      <c r="AX59" s="536"/>
    </row>
    <row r="60" spans="1:50" ht="15.75" thickBot="1" x14ac:dyDescent="0.3">
      <c r="A60" s="1059"/>
      <c r="B60" s="484" t="str">
        <f>'RAW DATA-Awards'!B24</f>
        <v>NNMC</v>
      </c>
      <c r="C60" s="485" t="str">
        <f>'RAW DATA-Awards'!C24</f>
        <v>3</v>
      </c>
      <c r="D60" s="364">
        <f>'RAW DATA-STEMH'!D24</f>
        <v>0</v>
      </c>
      <c r="E60" s="12">
        <f>'RAW DATA-STEMH'!E24</f>
        <v>3</v>
      </c>
      <c r="F60" s="12">
        <f>'RAW DATA-STEMH'!F24</f>
        <v>0</v>
      </c>
      <c r="G60" s="12">
        <f>'RAW DATA-STEMH'!G24</f>
        <v>44</v>
      </c>
      <c r="H60" s="12">
        <f>'RAW DATA-STEMH'!H24</f>
        <v>7</v>
      </c>
      <c r="I60" s="12">
        <f>'RAW DATA-STEMH'!I24</f>
        <v>0</v>
      </c>
      <c r="J60" s="12">
        <f>'RAW DATA-STEMH'!J24</f>
        <v>0</v>
      </c>
      <c r="K60" s="12">
        <f>'RAW DATA-STEMH'!K24</f>
        <v>0</v>
      </c>
      <c r="L60" s="12">
        <f>'RAW DATA-STEMH'!L24</f>
        <v>0</v>
      </c>
      <c r="M60" s="365">
        <f>'RAW DATA-STEMH'!M24</f>
        <v>0</v>
      </c>
      <c r="N60" s="12"/>
      <c r="O60" s="12"/>
      <c r="P60" s="364">
        <f>'RAW DATA-STEMH'!N24</f>
        <v>0</v>
      </c>
      <c r="Q60" s="12">
        <f>'RAW DATA-STEMH'!O24</f>
        <v>14</v>
      </c>
      <c r="R60" s="12">
        <f>'RAW DATA-STEMH'!P24</f>
        <v>0</v>
      </c>
      <c r="S60" s="12">
        <f>'RAW DATA-STEMH'!Q24</f>
        <v>30</v>
      </c>
      <c r="T60" s="12">
        <f>'RAW DATA-STEMH'!R24</f>
        <v>2</v>
      </c>
      <c r="U60" s="12">
        <f>'RAW DATA-STEMH'!S24</f>
        <v>0</v>
      </c>
      <c r="V60" s="12">
        <f>'RAW DATA-STEMH'!T24</f>
        <v>0</v>
      </c>
      <c r="W60" s="12">
        <f>'RAW DATA-STEMH'!U24</f>
        <v>0</v>
      </c>
      <c r="X60" s="12">
        <f>'RAW DATA-STEMH'!V24</f>
        <v>0</v>
      </c>
      <c r="Y60" s="365">
        <f>'RAW DATA-STEMH'!W24</f>
        <v>0</v>
      </c>
      <c r="Z60" s="12"/>
      <c r="AA60" s="12"/>
      <c r="AB60" s="364">
        <f>'RAW DATA-STEMH'!X24</f>
        <v>0</v>
      </c>
      <c r="AC60" s="12">
        <f>'RAW DATA-STEMH'!Y24</f>
        <v>9</v>
      </c>
      <c r="AD60" s="12">
        <f>'RAW DATA-STEMH'!Z24</f>
        <v>0</v>
      </c>
      <c r="AE60" s="12">
        <f>'RAW DATA-STEMH'!AA24</f>
        <v>38</v>
      </c>
      <c r="AF60" s="12">
        <f>'RAW DATA-STEMH'!AB24</f>
        <v>9</v>
      </c>
      <c r="AG60" s="12">
        <f>'RAW DATA-STEMH'!AC24</f>
        <v>0</v>
      </c>
      <c r="AH60" s="12">
        <f>'RAW DATA-STEMH'!AD24</f>
        <v>0</v>
      </c>
      <c r="AI60" s="12">
        <f>'RAW DATA-STEMH'!AE24</f>
        <v>0</v>
      </c>
      <c r="AJ60" s="12">
        <f>'RAW DATA-STEMH'!AF24</f>
        <v>0</v>
      </c>
      <c r="AK60" s="365">
        <f>'RAW DATA-STEMH'!AG24</f>
        <v>0</v>
      </c>
      <c r="AL60" s="12"/>
      <c r="AM60" s="12"/>
      <c r="AN60" s="364">
        <f>'RAW DATA-STEMH'!AH24</f>
        <v>0</v>
      </c>
      <c r="AO60" s="12">
        <f>'RAW DATA-STEMH'!AI24</f>
        <v>6</v>
      </c>
      <c r="AP60" s="12">
        <f>'RAW DATA-STEMH'!AJ24</f>
        <v>0</v>
      </c>
      <c r="AQ60" s="12">
        <f>'RAW DATA-STEMH'!AK24</f>
        <v>21</v>
      </c>
      <c r="AR60" s="12">
        <f>'RAW DATA-STEMH'!AL24</f>
        <v>6</v>
      </c>
      <c r="AS60" s="12">
        <f>'RAW DATA-STEMH'!AM24</f>
        <v>0</v>
      </c>
      <c r="AT60" s="12">
        <f>'RAW DATA-STEMH'!AN24</f>
        <v>0</v>
      </c>
      <c r="AU60" s="12">
        <f>'RAW DATA-STEMH'!AO24</f>
        <v>0</v>
      </c>
      <c r="AV60" s="12">
        <f>'RAW DATA-STEMH'!AP24</f>
        <v>0</v>
      </c>
      <c r="AW60" s="365">
        <f>'RAW DATA-STEMH'!AQ24</f>
        <v>0</v>
      </c>
      <c r="AX60" s="536"/>
    </row>
    <row r="61" spans="1:50" x14ac:dyDescent="0.25">
      <c r="A61" s="541"/>
      <c r="B61" s="304"/>
      <c r="C61" s="498"/>
      <c r="D61" s="11">
        <f t="shared" ref="D61:M61" si="40">SUM(D58:D60)</f>
        <v>0</v>
      </c>
      <c r="E61" s="11">
        <f t="shared" si="40"/>
        <v>3</v>
      </c>
      <c r="F61" s="11">
        <f t="shared" si="40"/>
        <v>0</v>
      </c>
      <c r="G61" s="11">
        <f t="shared" si="40"/>
        <v>47</v>
      </c>
      <c r="H61" s="11">
        <f t="shared" si="40"/>
        <v>15</v>
      </c>
      <c r="I61" s="11">
        <f t="shared" si="40"/>
        <v>0</v>
      </c>
      <c r="J61" s="11">
        <f t="shared" si="40"/>
        <v>0</v>
      </c>
      <c r="K61" s="11">
        <f t="shared" si="40"/>
        <v>0</v>
      </c>
      <c r="L61" s="11">
        <f t="shared" si="40"/>
        <v>0</v>
      </c>
      <c r="M61" s="367">
        <f t="shared" si="40"/>
        <v>0</v>
      </c>
      <c r="N61" s="12"/>
      <c r="O61" s="12"/>
      <c r="P61" s="366">
        <f t="shared" ref="P61:Y61" si="41">SUM(P58:P60)</f>
        <v>0</v>
      </c>
      <c r="Q61" s="11">
        <f t="shared" si="41"/>
        <v>15</v>
      </c>
      <c r="R61" s="11">
        <f t="shared" si="41"/>
        <v>0</v>
      </c>
      <c r="S61" s="11">
        <f t="shared" si="41"/>
        <v>37</v>
      </c>
      <c r="T61" s="11">
        <f t="shared" si="41"/>
        <v>28</v>
      </c>
      <c r="U61" s="11">
        <f t="shared" si="41"/>
        <v>0</v>
      </c>
      <c r="V61" s="11">
        <f t="shared" si="41"/>
        <v>0</v>
      </c>
      <c r="W61" s="11">
        <f t="shared" si="41"/>
        <v>0</v>
      </c>
      <c r="X61" s="11">
        <f t="shared" si="41"/>
        <v>0</v>
      </c>
      <c r="Y61" s="367">
        <f t="shared" si="41"/>
        <v>0</v>
      </c>
      <c r="Z61" s="12"/>
      <c r="AA61" s="12"/>
      <c r="AB61" s="366">
        <f t="shared" ref="AB61:AK61" si="42">SUM(AB58:AB60)</f>
        <v>0</v>
      </c>
      <c r="AC61" s="11">
        <f t="shared" si="42"/>
        <v>9</v>
      </c>
      <c r="AD61" s="11">
        <f t="shared" si="42"/>
        <v>0</v>
      </c>
      <c r="AE61" s="11">
        <f t="shared" si="42"/>
        <v>41</v>
      </c>
      <c r="AF61" s="11">
        <f t="shared" si="42"/>
        <v>20</v>
      </c>
      <c r="AG61" s="11">
        <f t="shared" si="42"/>
        <v>0</v>
      </c>
      <c r="AH61" s="11">
        <f t="shared" si="42"/>
        <v>0</v>
      </c>
      <c r="AI61" s="11">
        <f t="shared" si="42"/>
        <v>0</v>
      </c>
      <c r="AJ61" s="11">
        <f t="shared" si="42"/>
        <v>0</v>
      </c>
      <c r="AK61" s="367">
        <f t="shared" si="42"/>
        <v>0</v>
      </c>
      <c r="AL61" s="12"/>
      <c r="AM61" s="12"/>
      <c r="AN61" s="366">
        <f t="shared" ref="AN61:AW61" si="43">SUM(AN58:AN60)</f>
        <v>0</v>
      </c>
      <c r="AO61" s="11">
        <f t="shared" si="43"/>
        <v>9</v>
      </c>
      <c r="AP61" s="11">
        <f t="shared" si="43"/>
        <v>0</v>
      </c>
      <c r="AQ61" s="11">
        <f t="shared" si="43"/>
        <v>30</v>
      </c>
      <c r="AR61" s="11">
        <f t="shared" si="43"/>
        <v>24</v>
      </c>
      <c r="AS61" s="11">
        <f t="shared" si="43"/>
        <v>0</v>
      </c>
      <c r="AT61" s="11">
        <f t="shared" si="43"/>
        <v>0</v>
      </c>
      <c r="AU61" s="11">
        <f t="shared" si="43"/>
        <v>0</v>
      </c>
      <c r="AV61" s="11">
        <f t="shared" si="43"/>
        <v>0</v>
      </c>
      <c r="AW61" s="367">
        <f t="shared" si="43"/>
        <v>0</v>
      </c>
      <c r="AX61" s="536"/>
    </row>
    <row r="62" spans="1:50" ht="15.75" thickBot="1" x14ac:dyDescent="0.3">
      <c r="A62" s="542"/>
      <c r="B62" s="487"/>
      <c r="C62" s="500"/>
      <c r="D62" s="12"/>
      <c r="E62" s="12"/>
      <c r="F62" s="12"/>
      <c r="G62" s="12"/>
      <c r="H62" s="12"/>
      <c r="I62" s="12"/>
      <c r="J62" s="12"/>
      <c r="K62" s="12"/>
      <c r="L62" s="12"/>
      <c r="M62" s="365"/>
      <c r="N62" s="12"/>
      <c r="O62" s="12"/>
      <c r="P62" s="364"/>
      <c r="Q62" s="12"/>
      <c r="R62" s="12"/>
      <c r="S62" s="12"/>
      <c r="T62" s="12"/>
      <c r="U62" s="12"/>
      <c r="V62" s="12"/>
      <c r="W62" s="12"/>
      <c r="X62" s="12"/>
      <c r="Y62" s="365"/>
      <c r="Z62" s="12"/>
      <c r="AA62" s="12"/>
      <c r="AB62" s="364"/>
      <c r="AC62" s="12"/>
      <c r="AD62" s="12"/>
      <c r="AE62" s="12"/>
      <c r="AF62" s="12"/>
      <c r="AG62" s="12"/>
      <c r="AH62" s="12"/>
      <c r="AI62" s="12"/>
      <c r="AJ62" s="12"/>
      <c r="AK62" s="365"/>
      <c r="AL62" s="12"/>
      <c r="AM62" s="12"/>
      <c r="AN62" s="364"/>
      <c r="AO62" s="12"/>
      <c r="AP62" s="12"/>
      <c r="AQ62" s="12"/>
      <c r="AR62" s="12"/>
      <c r="AS62" s="12"/>
      <c r="AT62" s="12"/>
      <c r="AU62" s="12"/>
      <c r="AV62" s="12"/>
      <c r="AW62" s="365"/>
      <c r="AX62" s="536"/>
    </row>
    <row r="63" spans="1:50" ht="15" customHeight="1" x14ac:dyDescent="0.25">
      <c r="A63" s="1059" t="s">
        <v>303</v>
      </c>
      <c r="B63" s="512" t="s">
        <v>46</v>
      </c>
      <c r="C63" s="498" t="s">
        <v>95</v>
      </c>
      <c r="D63" s="364">
        <f>D58*'DATA - Awards Matrices'!$B$29</f>
        <v>0</v>
      </c>
      <c r="E63" s="12">
        <f>E58*'DATA - Awards Matrices'!$C$29</f>
        <v>0</v>
      </c>
      <c r="F63" s="12">
        <f>F58*'DATA - Awards Matrices'!$D$29</f>
        <v>0</v>
      </c>
      <c r="G63" s="12">
        <f>G58*'DATA - Awards Matrices'!$E$29</f>
        <v>0</v>
      </c>
      <c r="H63" s="12">
        <f>H58*'DATA - Awards Matrices'!$F$29</f>
        <v>0</v>
      </c>
      <c r="I63" s="12">
        <f>I58*'DATA - Awards Matrices'!$G$29</f>
        <v>0</v>
      </c>
      <c r="J63" s="12">
        <f>J58*'DATA - Awards Matrices'!$H$29</f>
        <v>0</v>
      </c>
      <c r="K63" s="12">
        <f>K58*'DATA - Awards Matrices'!$I$29</f>
        <v>0</v>
      </c>
      <c r="L63" s="12">
        <f>L58*'DATA - Awards Matrices'!$J$29</f>
        <v>0</v>
      </c>
      <c r="M63" s="365">
        <f>M58*'DATA - Awards Matrices'!$K$29</f>
        <v>0</v>
      </c>
      <c r="N63" s="12"/>
      <c r="O63" s="12"/>
      <c r="P63" s="364">
        <f>P58*'DATA - Awards Matrices'!$B$29</f>
        <v>0</v>
      </c>
      <c r="Q63" s="12">
        <f>Q58*'DATA - Awards Matrices'!$C$29</f>
        <v>0</v>
      </c>
      <c r="R63" s="12">
        <f>R58*'DATA - Awards Matrices'!$D$29</f>
        <v>0</v>
      </c>
      <c r="S63" s="12">
        <f>S58*'DATA - Awards Matrices'!$E$29</f>
        <v>1000</v>
      </c>
      <c r="T63" s="12">
        <f>T58*'DATA - Awards Matrices'!$F$29</f>
        <v>2000</v>
      </c>
      <c r="U63" s="12">
        <f>U58*'DATA - Awards Matrices'!$G$29</f>
        <v>0</v>
      </c>
      <c r="V63" s="12">
        <f>V58*'DATA - Awards Matrices'!$H$29</f>
        <v>0</v>
      </c>
      <c r="W63" s="12">
        <f>W58*'DATA - Awards Matrices'!$I$29</f>
        <v>0</v>
      </c>
      <c r="X63" s="12">
        <f>X58*'DATA - Awards Matrices'!$J$29</f>
        <v>0</v>
      </c>
      <c r="Y63" s="365">
        <f>Y58*'DATA - Awards Matrices'!$K$29</f>
        <v>0</v>
      </c>
      <c r="Z63" s="12"/>
      <c r="AA63" s="12"/>
      <c r="AB63" s="364">
        <f>AB58*'DATA - Awards Matrices'!$B$29</f>
        <v>0</v>
      </c>
      <c r="AC63" s="12">
        <f>AC58*'DATA - Awards Matrices'!$C$29</f>
        <v>0</v>
      </c>
      <c r="AD63" s="12">
        <f>AD58*'DATA - Awards Matrices'!$D$29</f>
        <v>0</v>
      </c>
      <c r="AE63" s="12">
        <f>AE58*'DATA - Awards Matrices'!$E$29</f>
        <v>0</v>
      </c>
      <c r="AF63" s="12">
        <f>AF58*'DATA - Awards Matrices'!$F$29</f>
        <v>0</v>
      </c>
      <c r="AG63" s="12">
        <f>AG58*'DATA - Awards Matrices'!$G$29</f>
        <v>0</v>
      </c>
      <c r="AH63" s="12">
        <f>AH58*'DATA - Awards Matrices'!$H$29</f>
        <v>0</v>
      </c>
      <c r="AI63" s="12">
        <f>AI58*'DATA - Awards Matrices'!$I$29</f>
        <v>0</v>
      </c>
      <c r="AJ63" s="12">
        <f>AJ58*'DATA - Awards Matrices'!$J$29</f>
        <v>0</v>
      </c>
      <c r="AK63" s="365">
        <f>AK58*'DATA - Awards Matrices'!$K$29</f>
        <v>0</v>
      </c>
      <c r="AL63" s="12"/>
      <c r="AM63" s="12"/>
      <c r="AN63" s="364">
        <f>AN58*'DATA - Awards Matrices'!$B$29</f>
        <v>0</v>
      </c>
      <c r="AO63" s="12">
        <f>AO58*'DATA - Awards Matrices'!$C$29</f>
        <v>0</v>
      </c>
      <c r="AP63" s="12">
        <f>AP58*'DATA - Awards Matrices'!$D$29</f>
        <v>0</v>
      </c>
      <c r="AQ63" s="12">
        <f>AQ58*'DATA - Awards Matrices'!$E$29</f>
        <v>1000</v>
      </c>
      <c r="AR63" s="12">
        <f>AR58*'DATA - Awards Matrices'!$F$29</f>
        <v>2000</v>
      </c>
      <c r="AS63" s="12">
        <f>AS58*'DATA - Awards Matrices'!$G$29</f>
        <v>0</v>
      </c>
      <c r="AT63" s="12">
        <f>AT58*'DATA - Awards Matrices'!$H$29</f>
        <v>0</v>
      </c>
      <c r="AU63" s="12">
        <f>AU58*'DATA - Awards Matrices'!$I$29</f>
        <v>0</v>
      </c>
      <c r="AV63" s="12">
        <f>AV58*'DATA - Awards Matrices'!$J$29</f>
        <v>0</v>
      </c>
      <c r="AW63" s="365">
        <f>AW58*'DATA - Awards Matrices'!$K$29</f>
        <v>0</v>
      </c>
      <c r="AX63" s="536"/>
    </row>
    <row r="64" spans="1:50" x14ac:dyDescent="0.25">
      <c r="A64" s="1059"/>
      <c r="B64" s="513" t="s">
        <v>46</v>
      </c>
      <c r="C64" s="499" t="s">
        <v>94</v>
      </c>
      <c r="D64" s="364">
        <f>D59*'DATA - Awards Matrices'!$B$30</f>
        <v>0</v>
      </c>
      <c r="E64" s="12">
        <f>E59*'DATA - Awards Matrices'!$C$30</f>
        <v>0</v>
      </c>
      <c r="F64" s="12">
        <f>F59*'DATA - Awards Matrices'!$D$30</f>
        <v>0</v>
      </c>
      <c r="G64" s="12">
        <f>G59*'DATA - Awards Matrices'!$E$30</f>
        <v>3000</v>
      </c>
      <c r="H64" s="12">
        <f>H59*'DATA - Awards Matrices'!$F$30</f>
        <v>8000</v>
      </c>
      <c r="I64" s="12">
        <f>I59*'DATA - Awards Matrices'!$G$30</f>
        <v>0</v>
      </c>
      <c r="J64" s="12">
        <f>J59*'DATA - Awards Matrices'!$H$30</f>
        <v>0</v>
      </c>
      <c r="K64" s="12">
        <f>K59*'DATA - Awards Matrices'!$I$30</f>
        <v>0</v>
      </c>
      <c r="L64" s="12">
        <f>L59*'DATA - Awards Matrices'!$J$30</f>
        <v>0</v>
      </c>
      <c r="M64" s="365">
        <f>M59*'DATA - Awards Matrices'!$K$30</f>
        <v>0</v>
      </c>
      <c r="N64" s="12"/>
      <c r="O64" s="12"/>
      <c r="P64" s="364">
        <f>P59*'DATA - Awards Matrices'!$B$30</f>
        <v>0</v>
      </c>
      <c r="Q64" s="12">
        <f>Q59*'DATA - Awards Matrices'!$C$30</f>
        <v>1000</v>
      </c>
      <c r="R64" s="12">
        <f>R59*'DATA - Awards Matrices'!$D$30</f>
        <v>0</v>
      </c>
      <c r="S64" s="12">
        <f>S59*'DATA - Awards Matrices'!$E$30</f>
        <v>6000</v>
      </c>
      <c r="T64" s="12">
        <f>T59*'DATA - Awards Matrices'!$F$30</f>
        <v>24000</v>
      </c>
      <c r="U64" s="12">
        <f>U59*'DATA - Awards Matrices'!$G$30</f>
        <v>0</v>
      </c>
      <c r="V64" s="12">
        <f>V59*'DATA - Awards Matrices'!$H$30</f>
        <v>0</v>
      </c>
      <c r="W64" s="12">
        <f>W59*'DATA - Awards Matrices'!$I$30</f>
        <v>0</v>
      </c>
      <c r="X64" s="12">
        <f>X59*'DATA - Awards Matrices'!$J$30</f>
        <v>0</v>
      </c>
      <c r="Y64" s="365">
        <f>Y59*'DATA - Awards Matrices'!$K$30</f>
        <v>0</v>
      </c>
      <c r="Z64" s="12"/>
      <c r="AA64" s="12"/>
      <c r="AB64" s="364">
        <f>AB59*'DATA - Awards Matrices'!$B$30</f>
        <v>0</v>
      </c>
      <c r="AC64" s="12">
        <f>AC59*'DATA - Awards Matrices'!$C$30</f>
        <v>0</v>
      </c>
      <c r="AD64" s="12">
        <f>AD59*'DATA - Awards Matrices'!$D$30</f>
        <v>0</v>
      </c>
      <c r="AE64" s="12">
        <f>AE59*'DATA - Awards Matrices'!$E$30</f>
        <v>3000</v>
      </c>
      <c r="AF64" s="12">
        <f>AF59*'DATA - Awards Matrices'!$F$30</f>
        <v>11000</v>
      </c>
      <c r="AG64" s="12">
        <f>AG59*'DATA - Awards Matrices'!$G$30</f>
        <v>0</v>
      </c>
      <c r="AH64" s="12">
        <f>AH59*'DATA - Awards Matrices'!$H$30</f>
        <v>0</v>
      </c>
      <c r="AI64" s="12">
        <f>AI59*'DATA - Awards Matrices'!$I$30</f>
        <v>0</v>
      </c>
      <c r="AJ64" s="12">
        <f>AJ59*'DATA - Awards Matrices'!$J$30</f>
        <v>0</v>
      </c>
      <c r="AK64" s="365">
        <f>AK59*'DATA - Awards Matrices'!$K$30</f>
        <v>0</v>
      </c>
      <c r="AL64" s="12"/>
      <c r="AM64" s="12"/>
      <c r="AN64" s="364">
        <f>AN59*'DATA - Awards Matrices'!$B$30</f>
        <v>0</v>
      </c>
      <c r="AO64" s="12">
        <f>AO59*'DATA - Awards Matrices'!$C$30</f>
        <v>3000</v>
      </c>
      <c r="AP64" s="12">
        <f>AP59*'DATA - Awards Matrices'!$D$30</f>
        <v>0</v>
      </c>
      <c r="AQ64" s="12">
        <f>AQ59*'DATA - Awards Matrices'!$E$30</f>
        <v>8000</v>
      </c>
      <c r="AR64" s="12">
        <f>AR59*'DATA - Awards Matrices'!$F$30</f>
        <v>16000</v>
      </c>
      <c r="AS64" s="12">
        <f>AS59*'DATA - Awards Matrices'!$G$30</f>
        <v>0</v>
      </c>
      <c r="AT64" s="12">
        <f>AT59*'DATA - Awards Matrices'!$H$30</f>
        <v>0</v>
      </c>
      <c r="AU64" s="12">
        <f>AU59*'DATA - Awards Matrices'!$I$30</f>
        <v>0</v>
      </c>
      <c r="AV64" s="12">
        <f>AV59*'DATA - Awards Matrices'!$J$30</f>
        <v>0</v>
      </c>
      <c r="AW64" s="365">
        <f>AW59*'DATA - Awards Matrices'!$K$30</f>
        <v>0</v>
      </c>
      <c r="AX64" s="536"/>
    </row>
    <row r="65" spans="1:50" ht="15.75" thickBot="1" x14ac:dyDescent="0.3">
      <c r="A65" s="1060"/>
      <c r="B65" s="514" t="s">
        <v>46</v>
      </c>
      <c r="C65" s="500" t="s">
        <v>93</v>
      </c>
      <c r="D65" s="364">
        <f>D60*'DATA - Awards Matrices'!$B$31</f>
        <v>0</v>
      </c>
      <c r="E65" s="12">
        <f>E60*'DATA - Awards Matrices'!$C$31</f>
        <v>3000</v>
      </c>
      <c r="F65" s="12">
        <f>F60*'DATA - Awards Matrices'!$D$31</f>
        <v>0</v>
      </c>
      <c r="G65" s="12">
        <f>G60*'DATA - Awards Matrices'!$E$31</f>
        <v>44000</v>
      </c>
      <c r="H65" s="12">
        <f>H60*'DATA - Awards Matrices'!$F$31</f>
        <v>7000</v>
      </c>
      <c r="I65" s="12">
        <f>I60*'DATA - Awards Matrices'!$G$31</f>
        <v>0</v>
      </c>
      <c r="J65" s="12">
        <f>J60*'DATA - Awards Matrices'!$H$31</f>
        <v>0</v>
      </c>
      <c r="K65" s="12">
        <f>K60*'DATA - Awards Matrices'!$I$31</f>
        <v>0</v>
      </c>
      <c r="L65" s="12">
        <f>L60*'DATA - Awards Matrices'!$J$31</f>
        <v>0</v>
      </c>
      <c r="M65" s="365">
        <f>M60*'DATA - Awards Matrices'!$K$31</f>
        <v>0</v>
      </c>
      <c r="N65" s="12"/>
      <c r="O65" s="12"/>
      <c r="P65" s="364">
        <f>P60*'DATA - Awards Matrices'!$B$31</f>
        <v>0</v>
      </c>
      <c r="Q65" s="12">
        <f>Q60*'DATA - Awards Matrices'!$C$31</f>
        <v>14000</v>
      </c>
      <c r="R65" s="12">
        <f>R60*'DATA - Awards Matrices'!$D$31</f>
        <v>0</v>
      </c>
      <c r="S65" s="12">
        <f>S60*'DATA - Awards Matrices'!$E$31</f>
        <v>30000</v>
      </c>
      <c r="T65" s="12">
        <f>T60*'DATA - Awards Matrices'!$F$31</f>
        <v>2000</v>
      </c>
      <c r="U65" s="12">
        <f>U60*'DATA - Awards Matrices'!$G$31</f>
        <v>0</v>
      </c>
      <c r="V65" s="12">
        <f>V60*'DATA - Awards Matrices'!$H$31</f>
        <v>0</v>
      </c>
      <c r="W65" s="12">
        <f>W60*'DATA - Awards Matrices'!$I$31</f>
        <v>0</v>
      </c>
      <c r="X65" s="12">
        <f>X60*'DATA - Awards Matrices'!$J$31</f>
        <v>0</v>
      </c>
      <c r="Y65" s="365">
        <f>Y60*'DATA - Awards Matrices'!$K$31</f>
        <v>0</v>
      </c>
      <c r="Z65" s="12"/>
      <c r="AA65" s="12"/>
      <c r="AB65" s="364">
        <f>AB60*'DATA - Awards Matrices'!$B$31</f>
        <v>0</v>
      </c>
      <c r="AC65" s="12">
        <f>AC60*'DATA - Awards Matrices'!$C$31</f>
        <v>9000</v>
      </c>
      <c r="AD65" s="12">
        <f>AD60*'DATA - Awards Matrices'!$D$31</f>
        <v>0</v>
      </c>
      <c r="AE65" s="12">
        <f>AE60*'DATA - Awards Matrices'!$E$31</f>
        <v>38000</v>
      </c>
      <c r="AF65" s="12">
        <f>AF60*'DATA - Awards Matrices'!$F$31</f>
        <v>9000</v>
      </c>
      <c r="AG65" s="12">
        <f>AG60*'DATA - Awards Matrices'!$G$31</f>
        <v>0</v>
      </c>
      <c r="AH65" s="12">
        <f>AH60*'DATA - Awards Matrices'!$H$31</f>
        <v>0</v>
      </c>
      <c r="AI65" s="12">
        <f>AI60*'DATA - Awards Matrices'!$I$31</f>
        <v>0</v>
      </c>
      <c r="AJ65" s="12">
        <f>AJ60*'DATA - Awards Matrices'!$J$31</f>
        <v>0</v>
      </c>
      <c r="AK65" s="365">
        <f>AK60*'DATA - Awards Matrices'!$K$31</f>
        <v>0</v>
      </c>
      <c r="AL65" s="12"/>
      <c r="AM65" s="12"/>
      <c r="AN65" s="364">
        <f>AN60*'DATA - Awards Matrices'!$B$31</f>
        <v>0</v>
      </c>
      <c r="AO65" s="12">
        <f>AO60*'DATA - Awards Matrices'!$C$31</f>
        <v>6000</v>
      </c>
      <c r="AP65" s="12">
        <f>AP60*'DATA - Awards Matrices'!$D$31</f>
        <v>0</v>
      </c>
      <c r="AQ65" s="12">
        <f>AQ60*'DATA - Awards Matrices'!$E$31</f>
        <v>21000</v>
      </c>
      <c r="AR65" s="12">
        <f>AR60*'DATA - Awards Matrices'!$F$31</f>
        <v>6000</v>
      </c>
      <c r="AS65" s="12">
        <f>AS60*'DATA - Awards Matrices'!$G$31</f>
        <v>0</v>
      </c>
      <c r="AT65" s="12">
        <f>AT60*'DATA - Awards Matrices'!$H$31</f>
        <v>0</v>
      </c>
      <c r="AU65" s="12">
        <f>AU60*'DATA - Awards Matrices'!$I$31</f>
        <v>0</v>
      </c>
      <c r="AV65" s="12">
        <f>AV60*'DATA - Awards Matrices'!$J$31</f>
        <v>0</v>
      </c>
      <c r="AW65" s="365">
        <f>AW60*'DATA - Awards Matrices'!$K$31</f>
        <v>0</v>
      </c>
      <c r="AX65" s="536"/>
    </row>
    <row r="66" spans="1:50" ht="30.75" thickBot="1" x14ac:dyDescent="0.3">
      <c r="A66" s="480" t="s">
        <v>304</v>
      </c>
      <c r="B66" s="487" t="str">
        <f>B60</f>
        <v>NNMC</v>
      </c>
      <c r="C66" s="488"/>
      <c r="D66" s="368">
        <f t="shared" ref="D66:M66" si="44">SUM(D63:D65)</f>
        <v>0</v>
      </c>
      <c r="E66" s="369">
        <f t="shared" si="44"/>
        <v>3000</v>
      </c>
      <c r="F66" s="369">
        <f t="shared" si="44"/>
        <v>0</v>
      </c>
      <c r="G66" s="369">
        <f t="shared" si="44"/>
        <v>47000</v>
      </c>
      <c r="H66" s="369">
        <f t="shared" si="44"/>
        <v>15000</v>
      </c>
      <c r="I66" s="369">
        <f t="shared" si="44"/>
        <v>0</v>
      </c>
      <c r="J66" s="369">
        <f t="shared" si="44"/>
        <v>0</v>
      </c>
      <c r="K66" s="369">
        <f t="shared" si="44"/>
        <v>0</v>
      </c>
      <c r="L66" s="369">
        <f t="shared" si="44"/>
        <v>0</v>
      </c>
      <c r="M66" s="370">
        <f t="shared" si="44"/>
        <v>0</v>
      </c>
      <c r="N66" s="489">
        <f>SUM(D66:M66)/'DATA - Awards Matrices'!$L$31</f>
        <v>38.138079405437125</v>
      </c>
      <c r="O66" s="489"/>
      <c r="P66" s="368">
        <f t="shared" ref="P66:Y66" si="45">SUM(P63:P65)</f>
        <v>0</v>
      </c>
      <c r="Q66" s="369">
        <f t="shared" si="45"/>
        <v>15000</v>
      </c>
      <c r="R66" s="369">
        <f t="shared" si="45"/>
        <v>0</v>
      </c>
      <c r="S66" s="369">
        <f t="shared" si="45"/>
        <v>37000</v>
      </c>
      <c r="T66" s="369">
        <f t="shared" si="45"/>
        <v>28000</v>
      </c>
      <c r="U66" s="369">
        <f t="shared" si="45"/>
        <v>0</v>
      </c>
      <c r="V66" s="369">
        <f t="shared" si="45"/>
        <v>0</v>
      </c>
      <c r="W66" s="369">
        <f t="shared" si="45"/>
        <v>0</v>
      </c>
      <c r="X66" s="369">
        <f t="shared" si="45"/>
        <v>0</v>
      </c>
      <c r="Y66" s="370">
        <f t="shared" si="45"/>
        <v>0</v>
      </c>
      <c r="Z66" s="489">
        <f>SUM(P66:Y66)/'DATA - Awards Matrices'!$L$31</f>
        <v>46.939174652845686</v>
      </c>
      <c r="AA66" s="489"/>
      <c r="AB66" s="368">
        <f t="shared" ref="AB66:AK66" si="46">SUM(AB63:AB65)</f>
        <v>0</v>
      </c>
      <c r="AC66" s="369">
        <f t="shared" si="46"/>
        <v>9000</v>
      </c>
      <c r="AD66" s="369">
        <f t="shared" si="46"/>
        <v>0</v>
      </c>
      <c r="AE66" s="369">
        <f t="shared" si="46"/>
        <v>41000</v>
      </c>
      <c r="AF66" s="369">
        <f t="shared" si="46"/>
        <v>20000</v>
      </c>
      <c r="AG66" s="369">
        <f t="shared" si="46"/>
        <v>0</v>
      </c>
      <c r="AH66" s="369">
        <f t="shared" si="46"/>
        <v>0</v>
      </c>
      <c r="AI66" s="369">
        <f t="shared" si="46"/>
        <v>0</v>
      </c>
      <c r="AJ66" s="369">
        <f t="shared" si="46"/>
        <v>0</v>
      </c>
      <c r="AK66" s="370">
        <f t="shared" si="46"/>
        <v>0</v>
      </c>
      <c r="AL66" s="489">
        <f>SUM(AB66:AK66)/'DATA - Awards Matrices'!$L$31</f>
        <v>41.071777821239976</v>
      </c>
      <c r="AM66" s="489"/>
      <c r="AN66" s="368">
        <f t="shared" ref="AN66:AW66" si="47">SUM(AN63:AN65)</f>
        <v>0</v>
      </c>
      <c r="AO66" s="369">
        <f t="shared" si="47"/>
        <v>9000</v>
      </c>
      <c r="AP66" s="369">
        <f t="shared" si="47"/>
        <v>0</v>
      </c>
      <c r="AQ66" s="369">
        <f t="shared" si="47"/>
        <v>30000</v>
      </c>
      <c r="AR66" s="369">
        <f t="shared" si="47"/>
        <v>24000</v>
      </c>
      <c r="AS66" s="369">
        <f t="shared" si="47"/>
        <v>0</v>
      </c>
      <c r="AT66" s="369">
        <f t="shared" si="47"/>
        <v>0</v>
      </c>
      <c r="AU66" s="369">
        <f t="shared" si="47"/>
        <v>0</v>
      </c>
      <c r="AV66" s="369">
        <f t="shared" si="47"/>
        <v>0</v>
      </c>
      <c r="AW66" s="370">
        <f t="shared" si="47"/>
        <v>0</v>
      </c>
      <c r="AX66" s="537">
        <f>SUM(AN66:AW66)/'DATA - Awards Matrices'!$L$31</f>
        <v>36.964600039115979</v>
      </c>
    </row>
    <row r="67" spans="1:50" ht="42.75" customHeight="1" thickBot="1" x14ac:dyDescent="0.3">
      <c r="A67" s="502"/>
      <c r="B67" s="503"/>
      <c r="C67" s="504"/>
      <c r="D67" s="505"/>
      <c r="E67" s="506"/>
      <c r="F67" s="506"/>
      <c r="G67" s="506"/>
      <c r="H67" s="506"/>
      <c r="I67" s="506"/>
      <c r="J67" s="506"/>
      <c r="K67" s="506"/>
      <c r="L67" s="506"/>
      <c r="M67" s="507"/>
      <c r="N67" s="508"/>
      <c r="O67" s="508"/>
      <c r="P67" s="505"/>
      <c r="Q67" s="506"/>
      <c r="R67" s="506"/>
      <c r="S67" s="506"/>
      <c r="T67" s="506"/>
      <c r="U67" s="506"/>
      <c r="V67" s="506"/>
      <c r="W67" s="506"/>
      <c r="X67" s="506"/>
      <c r="Y67" s="507"/>
      <c r="Z67" s="508"/>
      <c r="AA67" s="508"/>
      <c r="AB67" s="505"/>
      <c r="AC67" s="506"/>
      <c r="AD67" s="506"/>
      <c r="AE67" s="506"/>
      <c r="AF67" s="506"/>
      <c r="AG67" s="506"/>
      <c r="AH67" s="506"/>
      <c r="AI67" s="506"/>
      <c r="AJ67" s="506"/>
      <c r="AK67" s="507"/>
      <c r="AL67" s="508"/>
      <c r="AM67" s="508"/>
      <c r="AN67" s="505"/>
      <c r="AO67" s="506"/>
      <c r="AP67" s="506"/>
      <c r="AQ67" s="506"/>
      <c r="AR67" s="506"/>
      <c r="AS67" s="506"/>
      <c r="AT67" s="506"/>
      <c r="AU67" s="506"/>
      <c r="AV67" s="506"/>
      <c r="AW67" s="507"/>
      <c r="AX67" s="538"/>
    </row>
    <row r="68" spans="1:50" ht="15" customHeight="1" x14ac:dyDescent="0.25">
      <c r="A68" s="1058" t="s">
        <v>302</v>
      </c>
      <c r="B68" s="304" t="str">
        <f>'RAW DATA-Awards'!B25</f>
        <v>WNMU</v>
      </c>
      <c r="C68" s="363" t="str">
        <f>'RAW DATA-Awards'!C25</f>
        <v>1</v>
      </c>
      <c r="D68" s="481">
        <f>'RAW DATA-STEMH'!D25</f>
        <v>0</v>
      </c>
      <c r="E68" s="482">
        <f>'RAW DATA-STEMH'!E25</f>
        <v>4</v>
      </c>
      <c r="F68" s="482">
        <f>'RAW DATA-STEMH'!F25</f>
        <v>0</v>
      </c>
      <c r="G68" s="482">
        <f>'RAW DATA-STEMH'!G25</f>
        <v>3</v>
      </c>
      <c r="H68" s="482">
        <f>'RAW DATA-STEMH'!H25</f>
        <v>9</v>
      </c>
      <c r="I68" s="482">
        <f>'RAW DATA-STEMH'!I25</f>
        <v>0</v>
      </c>
      <c r="J68" s="482">
        <f>'RAW DATA-STEMH'!J25</f>
        <v>0</v>
      </c>
      <c r="K68" s="482">
        <f>'RAW DATA-STEMH'!K25</f>
        <v>0</v>
      </c>
      <c r="L68" s="482">
        <f>'RAW DATA-STEMH'!L25</f>
        <v>0</v>
      </c>
      <c r="M68" s="483">
        <f>'RAW DATA-STEMH'!M25</f>
        <v>0</v>
      </c>
      <c r="N68" s="482"/>
      <c r="O68" s="482"/>
      <c r="P68" s="481">
        <f>'RAW DATA-STEMH'!N25</f>
        <v>2</v>
      </c>
      <c r="Q68" s="482">
        <f>'RAW DATA-STEMH'!O25</f>
        <v>0</v>
      </c>
      <c r="R68" s="482">
        <f>'RAW DATA-STEMH'!P25</f>
        <v>0</v>
      </c>
      <c r="S68" s="482">
        <f>'RAW DATA-STEMH'!Q25</f>
        <v>1</v>
      </c>
      <c r="T68" s="482">
        <f>'RAW DATA-STEMH'!R25</f>
        <v>2</v>
      </c>
      <c r="U68" s="482">
        <f>'RAW DATA-STEMH'!S25</f>
        <v>0</v>
      </c>
      <c r="V68" s="482">
        <f>'RAW DATA-STEMH'!T25</f>
        <v>0</v>
      </c>
      <c r="W68" s="482">
        <f>'RAW DATA-STEMH'!U25</f>
        <v>0</v>
      </c>
      <c r="X68" s="482">
        <f>'RAW DATA-STEMH'!V25</f>
        <v>0</v>
      </c>
      <c r="Y68" s="483">
        <f>'RAW DATA-STEMH'!W25</f>
        <v>0</v>
      </c>
      <c r="Z68" s="482"/>
      <c r="AA68" s="482"/>
      <c r="AB68" s="481">
        <f>'RAW DATA-STEMH'!X25</f>
        <v>0</v>
      </c>
      <c r="AC68" s="482">
        <f>'RAW DATA-STEMH'!Y25</f>
        <v>0</v>
      </c>
      <c r="AD68" s="482">
        <f>'RAW DATA-STEMH'!Z25</f>
        <v>0</v>
      </c>
      <c r="AE68" s="482">
        <f>'RAW DATA-STEMH'!AA25</f>
        <v>0</v>
      </c>
      <c r="AF68" s="482">
        <f>'RAW DATA-STEMH'!AB25</f>
        <v>5</v>
      </c>
      <c r="AG68" s="482">
        <f>'RAW DATA-STEMH'!AC25</f>
        <v>0</v>
      </c>
      <c r="AH68" s="482">
        <f>'RAW DATA-STEMH'!AD25</f>
        <v>0</v>
      </c>
      <c r="AI68" s="482">
        <f>'RAW DATA-STEMH'!AE25</f>
        <v>0</v>
      </c>
      <c r="AJ68" s="482">
        <f>'RAW DATA-STEMH'!AF25</f>
        <v>0</v>
      </c>
      <c r="AK68" s="483">
        <f>'RAW DATA-STEMH'!AG25</f>
        <v>0</v>
      </c>
      <c r="AL68" s="482"/>
      <c r="AM68" s="482"/>
      <c r="AN68" s="481">
        <f>'RAW DATA-STEMH'!AH25</f>
        <v>0</v>
      </c>
      <c r="AO68" s="482">
        <f>'RAW DATA-STEMH'!AI25</f>
        <v>0</v>
      </c>
      <c r="AP68" s="482">
        <f>'RAW DATA-STEMH'!AJ25</f>
        <v>0</v>
      </c>
      <c r="AQ68" s="482">
        <f>'RAW DATA-STEMH'!AK25</f>
        <v>0</v>
      </c>
      <c r="AR68" s="482">
        <f>'RAW DATA-STEMH'!AL25</f>
        <v>4</v>
      </c>
      <c r="AS68" s="482">
        <f>'RAW DATA-STEMH'!AM25</f>
        <v>0</v>
      </c>
      <c r="AT68" s="482">
        <f>'RAW DATA-STEMH'!AN25</f>
        <v>0</v>
      </c>
      <c r="AU68" s="482">
        <f>'RAW DATA-STEMH'!AO25</f>
        <v>0</v>
      </c>
      <c r="AV68" s="482">
        <f>'RAW DATA-STEMH'!AP25</f>
        <v>0</v>
      </c>
      <c r="AW68" s="483">
        <f>'RAW DATA-STEMH'!AQ25</f>
        <v>0</v>
      </c>
      <c r="AX68" s="535"/>
    </row>
    <row r="69" spans="1:50" x14ac:dyDescent="0.25">
      <c r="A69" s="1059"/>
      <c r="B69" s="484" t="str">
        <f>'RAW DATA-Awards'!B26</f>
        <v>WNMU</v>
      </c>
      <c r="C69" s="485" t="str">
        <f>'RAW DATA-Awards'!C26</f>
        <v>2</v>
      </c>
      <c r="D69" s="364">
        <f>'RAW DATA-STEMH'!D26</f>
        <v>0</v>
      </c>
      <c r="E69" s="12">
        <f>'RAW DATA-STEMH'!E26</f>
        <v>0</v>
      </c>
      <c r="F69" s="12">
        <f>'RAW DATA-STEMH'!F26</f>
        <v>0</v>
      </c>
      <c r="G69" s="12">
        <f>'RAW DATA-STEMH'!G26</f>
        <v>0</v>
      </c>
      <c r="H69" s="12">
        <f>'RAW DATA-STEMH'!H26</f>
        <v>34</v>
      </c>
      <c r="I69" s="12">
        <f>'RAW DATA-STEMH'!I26</f>
        <v>12</v>
      </c>
      <c r="J69" s="12">
        <f>'RAW DATA-STEMH'!J26</f>
        <v>0</v>
      </c>
      <c r="K69" s="12">
        <f>'RAW DATA-STEMH'!K26</f>
        <v>0</v>
      </c>
      <c r="L69" s="12">
        <f>'RAW DATA-STEMH'!L26</f>
        <v>0</v>
      </c>
      <c r="M69" s="365">
        <f>'RAW DATA-STEMH'!M26</f>
        <v>0</v>
      </c>
      <c r="N69" s="12"/>
      <c r="O69" s="12"/>
      <c r="P69" s="364">
        <f>'RAW DATA-STEMH'!N26</f>
        <v>0</v>
      </c>
      <c r="Q69" s="12">
        <f>'RAW DATA-STEMH'!O26</f>
        <v>0</v>
      </c>
      <c r="R69" s="12">
        <f>'RAW DATA-STEMH'!P26</f>
        <v>0</v>
      </c>
      <c r="S69" s="12">
        <f>'RAW DATA-STEMH'!Q26</f>
        <v>0</v>
      </c>
      <c r="T69" s="12">
        <f>'RAW DATA-STEMH'!R26</f>
        <v>54</v>
      </c>
      <c r="U69" s="12">
        <f>'RAW DATA-STEMH'!S26</f>
        <v>22</v>
      </c>
      <c r="V69" s="12">
        <f>'RAW DATA-STEMH'!T26</f>
        <v>0</v>
      </c>
      <c r="W69" s="12">
        <f>'RAW DATA-STEMH'!U26</f>
        <v>0</v>
      </c>
      <c r="X69" s="12">
        <f>'RAW DATA-STEMH'!V26</f>
        <v>0</v>
      </c>
      <c r="Y69" s="365">
        <f>'RAW DATA-STEMH'!W26</f>
        <v>0</v>
      </c>
      <c r="Z69" s="12"/>
      <c r="AA69" s="12"/>
      <c r="AB69" s="364">
        <f>'RAW DATA-STEMH'!X26</f>
        <v>0</v>
      </c>
      <c r="AC69" s="12">
        <f>'RAW DATA-STEMH'!Y26</f>
        <v>0</v>
      </c>
      <c r="AD69" s="12">
        <f>'RAW DATA-STEMH'!Z26</f>
        <v>0</v>
      </c>
      <c r="AE69" s="12">
        <f>'RAW DATA-STEMH'!AA26</f>
        <v>1</v>
      </c>
      <c r="AF69" s="12">
        <f>'RAW DATA-STEMH'!AB26</f>
        <v>62</v>
      </c>
      <c r="AG69" s="12">
        <f>'RAW DATA-STEMH'!AC26</f>
        <v>47</v>
      </c>
      <c r="AH69" s="12">
        <f>'RAW DATA-STEMH'!AD26</f>
        <v>0</v>
      </c>
      <c r="AI69" s="12">
        <f>'RAW DATA-STEMH'!AE26</f>
        <v>0</v>
      </c>
      <c r="AJ69" s="12">
        <f>'RAW DATA-STEMH'!AF26</f>
        <v>0</v>
      </c>
      <c r="AK69" s="365">
        <f>'RAW DATA-STEMH'!AG26</f>
        <v>0</v>
      </c>
      <c r="AL69" s="12"/>
      <c r="AM69" s="12"/>
      <c r="AN69" s="364">
        <f>'RAW DATA-STEMH'!AH26</f>
        <v>0</v>
      </c>
      <c r="AO69" s="12">
        <f>'RAW DATA-STEMH'!AI26</f>
        <v>0</v>
      </c>
      <c r="AP69" s="12">
        <f>'RAW DATA-STEMH'!AJ26</f>
        <v>0</v>
      </c>
      <c r="AQ69" s="12">
        <f>'RAW DATA-STEMH'!AK26</f>
        <v>0</v>
      </c>
      <c r="AR69" s="12">
        <f>'RAW DATA-STEMH'!AL26</f>
        <v>62</v>
      </c>
      <c r="AS69" s="12">
        <f>'RAW DATA-STEMH'!AM26</f>
        <v>41</v>
      </c>
      <c r="AT69" s="12">
        <f>'RAW DATA-STEMH'!AN26</f>
        <v>0</v>
      </c>
      <c r="AU69" s="12">
        <f>'RAW DATA-STEMH'!AO26</f>
        <v>0</v>
      </c>
      <c r="AV69" s="12">
        <f>'RAW DATA-STEMH'!AP26</f>
        <v>1</v>
      </c>
      <c r="AW69" s="365">
        <f>'RAW DATA-STEMH'!AQ26</f>
        <v>0</v>
      </c>
      <c r="AX69" s="536"/>
    </row>
    <row r="70" spans="1:50" ht="15.75" thickBot="1" x14ac:dyDescent="0.3">
      <c r="A70" s="1059"/>
      <c r="B70" s="484" t="str">
        <f>'RAW DATA-Awards'!B27</f>
        <v>WNMU</v>
      </c>
      <c r="C70" s="485" t="str">
        <f>'RAW DATA-Awards'!C27</f>
        <v>3</v>
      </c>
      <c r="D70" s="364">
        <f>'RAW DATA-STEMH'!D27</f>
        <v>9</v>
      </c>
      <c r="E70" s="12">
        <f>'RAW DATA-STEMH'!E27</f>
        <v>3</v>
      </c>
      <c r="F70" s="12">
        <f>'RAW DATA-STEMH'!F27</f>
        <v>0</v>
      </c>
      <c r="G70" s="12">
        <f>'RAW DATA-STEMH'!G27</f>
        <v>56</v>
      </c>
      <c r="H70" s="12">
        <f>'RAW DATA-STEMH'!H27</f>
        <v>1</v>
      </c>
      <c r="I70" s="12">
        <f>'RAW DATA-STEMH'!I27</f>
        <v>0</v>
      </c>
      <c r="J70" s="12">
        <f>'RAW DATA-STEMH'!J27</f>
        <v>0</v>
      </c>
      <c r="K70" s="12">
        <f>'RAW DATA-STEMH'!K27</f>
        <v>0</v>
      </c>
      <c r="L70" s="12">
        <f>'RAW DATA-STEMH'!L27</f>
        <v>0</v>
      </c>
      <c r="M70" s="365">
        <f>'RAW DATA-STEMH'!M27</f>
        <v>0</v>
      </c>
      <c r="N70" s="12"/>
      <c r="O70" s="12"/>
      <c r="P70" s="364">
        <f>'RAW DATA-STEMH'!N27</f>
        <v>3</v>
      </c>
      <c r="Q70" s="12">
        <f>'RAW DATA-STEMH'!O27</f>
        <v>0</v>
      </c>
      <c r="R70" s="12">
        <f>'RAW DATA-STEMH'!P27</f>
        <v>0</v>
      </c>
      <c r="S70" s="12">
        <f>'RAW DATA-STEMH'!Q27</f>
        <v>49</v>
      </c>
      <c r="T70" s="12">
        <f>'RAW DATA-STEMH'!R27</f>
        <v>3</v>
      </c>
      <c r="U70" s="12">
        <f>'RAW DATA-STEMH'!S27</f>
        <v>0</v>
      </c>
      <c r="V70" s="12">
        <f>'RAW DATA-STEMH'!T27</f>
        <v>0</v>
      </c>
      <c r="W70" s="12">
        <f>'RAW DATA-STEMH'!U27</f>
        <v>0</v>
      </c>
      <c r="X70" s="12">
        <f>'RAW DATA-STEMH'!V27</f>
        <v>0</v>
      </c>
      <c r="Y70" s="365">
        <f>'RAW DATA-STEMH'!W27</f>
        <v>0</v>
      </c>
      <c r="Z70" s="12"/>
      <c r="AA70" s="12"/>
      <c r="AB70" s="364">
        <f>'RAW DATA-STEMH'!X27</f>
        <v>3</v>
      </c>
      <c r="AC70" s="12">
        <f>'RAW DATA-STEMH'!Y27</f>
        <v>0</v>
      </c>
      <c r="AD70" s="12">
        <f>'RAW DATA-STEMH'!Z27</f>
        <v>0</v>
      </c>
      <c r="AE70" s="12">
        <f>'RAW DATA-STEMH'!AA27</f>
        <v>47</v>
      </c>
      <c r="AF70" s="12">
        <f>'RAW DATA-STEMH'!AB27</f>
        <v>5</v>
      </c>
      <c r="AG70" s="12">
        <f>'RAW DATA-STEMH'!AC27</f>
        <v>0</v>
      </c>
      <c r="AH70" s="12">
        <f>'RAW DATA-STEMH'!AD27</f>
        <v>0</v>
      </c>
      <c r="AI70" s="12">
        <f>'RAW DATA-STEMH'!AE27</f>
        <v>0</v>
      </c>
      <c r="AJ70" s="12">
        <f>'RAW DATA-STEMH'!AF27</f>
        <v>0</v>
      </c>
      <c r="AK70" s="365">
        <f>'RAW DATA-STEMH'!AG27</f>
        <v>0</v>
      </c>
      <c r="AL70" s="12"/>
      <c r="AM70" s="12"/>
      <c r="AN70" s="364">
        <f>'RAW DATA-STEMH'!AH27</f>
        <v>6</v>
      </c>
      <c r="AO70" s="12">
        <f>'RAW DATA-STEMH'!AI27</f>
        <v>1</v>
      </c>
      <c r="AP70" s="12">
        <f>'RAW DATA-STEMH'!AJ27</f>
        <v>0</v>
      </c>
      <c r="AQ70" s="12">
        <f>'RAW DATA-STEMH'!AK27</f>
        <v>52</v>
      </c>
      <c r="AR70" s="12">
        <f>'RAW DATA-STEMH'!AL27</f>
        <v>8</v>
      </c>
      <c r="AS70" s="12">
        <f>'RAW DATA-STEMH'!AM27</f>
        <v>0</v>
      </c>
      <c r="AT70" s="12">
        <f>'RAW DATA-STEMH'!AN27</f>
        <v>0</v>
      </c>
      <c r="AU70" s="12">
        <f>'RAW DATA-STEMH'!AO27</f>
        <v>0</v>
      </c>
      <c r="AV70" s="12">
        <f>'RAW DATA-STEMH'!AP27</f>
        <v>0</v>
      </c>
      <c r="AW70" s="365">
        <f>'RAW DATA-STEMH'!AQ27</f>
        <v>0</v>
      </c>
      <c r="AX70" s="536"/>
    </row>
    <row r="71" spans="1:50" x14ac:dyDescent="0.25">
      <c r="A71" s="541"/>
      <c r="B71" s="304"/>
      <c r="C71" s="498"/>
      <c r="D71" s="11">
        <f t="shared" ref="D71:M71" si="48">SUM(D68:D70)</f>
        <v>9</v>
      </c>
      <c r="E71" s="11">
        <f t="shared" si="48"/>
        <v>7</v>
      </c>
      <c r="F71" s="11">
        <f t="shared" si="48"/>
        <v>0</v>
      </c>
      <c r="G71" s="11">
        <f t="shared" si="48"/>
        <v>59</v>
      </c>
      <c r="H71" s="11">
        <f t="shared" si="48"/>
        <v>44</v>
      </c>
      <c r="I71" s="11">
        <f t="shared" si="48"/>
        <v>12</v>
      </c>
      <c r="J71" s="11">
        <f t="shared" si="48"/>
        <v>0</v>
      </c>
      <c r="K71" s="11">
        <f t="shared" si="48"/>
        <v>0</v>
      </c>
      <c r="L71" s="11">
        <f t="shared" si="48"/>
        <v>0</v>
      </c>
      <c r="M71" s="367">
        <f t="shared" si="48"/>
        <v>0</v>
      </c>
      <c r="N71" s="12"/>
      <c r="O71" s="12"/>
      <c r="P71" s="366">
        <f t="shared" ref="P71:Y71" si="49">SUM(P68:P70)</f>
        <v>5</v>
      </c>
      <c r="Q71" s="11">
        <f t="shared" si="49"/>
        <v>0</v>
      </c>
      <c r="R71" s="11">
        <f t="shared" si="49"/>
        <v>0</v>
      </c>
      <c r="S71" s="11">
        <f t="shared" si="49"/>
        <v>50</v>
      </c>
      <c r="T71" s="11">
        <f t="shared" si="49"/>
        <v>59</v>
      </c>
      <c r="U71" s="11">
        <f t="shared" si="49"/>
        <v>22</v>
      </c>
      <c r="V71" s="11">
        <f t="shared" si="49"/>
        <v>0</v>
      </c>
      <c r="W71" s="11">
        <f t="shared" si="49"/>
        <v>0</v>
      </c>
      <c r="X71" s="11">
        <f t="shared" si="49"/>
        <v>0</v>
      </c>
      <c r="Y71" s="367">
        <f t="shared" si="49"/>
        <v>0</v>
      </c>
      <c r="Z71" s="12"/>
      <c r="AA71" s="12"/>
      <c r="AB71" s="366">
        <f t="shared" ref="AB71:AK71" si="50">SUM(AB68:AB70)</f>
        <v>3</v>
      </c>
      <c r="AC71" s="11">
        <f t="shared" si="50"/>
        <v>0</v>
      </c>
      <c r="AD71" s="11">
        <f t="shared" si="50"/>
        <v>0</v>
      </c>
      <c r="AE71" s="11">
        <f t="shared" si="50"/>
        <v>48</v>
      </c>
      <c r="AF71" s="11">
        <f t="shared" si="50"/>
        <v>72</v>
      </c>
      <c r="AG71" s="11">
        <f t="shared" si="50"/>
        <v>47</v>
      </c>
      <c r="AH71" s="11">
        <f t="shared" si="50"/>
        <v>0</v>
      </c>
      <c r="AI71" s="11">
        <f t="shared" si="50"/>
        <v>0</v>
      </c>
      <c r="AJ71" s="11">
        <f t="shared" si="50"/>
        <v>0</v>
      </c>
      <c r="AK71" s="367">
        <f t="shared" si="50"/>
        <v>0</v>
      </c>
      <c r="AL71" s="12"/>
      <c r="AM71" s="12"/>
      <c r="AN71" s="366">
        <f t="shared" ref="AN71:AW71" si="51">SUM(AN68:AN70)</f>
        <v>6</v>
      </c>
      <c r="AO71" s="11">
        <f t="shared" si="51"/>
        <v>1</v>
      </c>
      <c r="AP71" s="11">
        <f t="shared" si="51"/>
        <v>0</v>
      </c>
      <c r="AQ71" s="11">
        <f t="shared" si="51"/>
        <v>52</v>
      </c>
      <c r="AR71" s="11">
        <f t="shared" si="51"/>
        <v>74</v>
      </c>
      <c r="AS71" s="11">
        <f t="shared" si="51"/>
        <v>41</v>
      </c>
      <c r="AT71" s="11">
        <f t="shared" si="51"/>
        <v>0</v>
      </c>
      <c r="AU71" s="11">
        <f t="shared" si="51"/>
        <v>0</v>
      </c>
      <c r="AV71" s="11">
        <f t="shared" si="51"/>
        <v>1</v>
      </c>
      <c r="AW71" s="367">
        <f t="shared" si="51"/>
        <v>0</v>
      </c>
      <c r="AX71" s="536"/>
    </row>
    <row r="72" spans="1:50" ht="15.75" thickBot="1" x14ac:dyDescent="0.3">
      <c r="A72" s="542"/>
      <c r="B72" s="487"/>
      <c r="C72" s="500"/>
      <c r="D72" s="12"/>
      <c r="E72" s="12"/>
      <c r="F72" s="12"/>
      <c r="G72" s="12"/>
      <c r="H72" s="12"/>
      <c r="I72" s="12"/>
      <c r="J72" s="12"/>
      <c r="K72" s="12"/>
      <c r="L72" s="12"/>
      <c r="M72" s="365"/>
      <c r="N72" s="12"/>
      <c r="O72" s="12"/>
      <c r="P72" s="364"/>
      <c r="Q72" s="12"/>
      <c r="R72" s="12"/>
      <c r="S72" s="12"/>
      <c r="T72" s="12"/>
      <c r="U72" s="12"/>
      <c r="V72" s="12"/>
      <c r="W72" s="12"/>
      <c r="X72" s="12"/>
      <c r="Y72" s="365"/>
      <c r="Z72" s="12"/>
      <c r="AA72" s="12"/>
      <c r="AB72" s="364"/>
      <c r="AC72" s="12"/>
      <c r="AD72" s="12"/>
      <c r="AE72" s="12"/>
      <c r="AF72" s="12"/>
      <c r="AG72" s="12"/>
      <c r="AH72" s="12"/>
      <c r="AI72" s="12"/>
      <c r="AJ72" s="12"/>
      <c r="AK72" s="365"/>
      <c r="AL72" s="12"/>
      <c r="AM72" s="12"/>
      <c r="AN72" s="364"/>
      <c r="AO72" s="12"/>
      <c r="AP72" s="12"/>
      <c r="AQ72" s="12"/>
      <c r="AR72" s="12"/>
      <c r="AS72" s="12"/>
      <c r="AT72" s="12"/>
      <c r="AU72" s="12"/>
      <c r="AV72" s="12"/>
      <c r="AW72" s="365"/>
      <c r="AX72" s="536"/>
    </row>
    <row r="73" spans="1:50" ht="15" customHeight="1" x14ac:dyDescent="0.25">
      <c r="A73" s="1059" t="s">
        <v>303</v>
      </c>
      <c r="B73" s="512" t="s">
        <v>48</v>
      </c>
      <c r="C73" s="498" t="s">
        <v>95</v>
      </c>
      <c r="D73" s="364">
        <f>D68*'DATA - Awards Matrices'!$B$29</f>
        <v>0</v>
      </c>
      <c r="E73" s="12">
        <f>E68*'DATA - Awards Matrices'!$C$29</f>
        <v>4000</v>
      </c>
      <c r="F73" s="12">
        <f>F68*'DATA - Awards Matrices'!$D$29</f>
        <v>0</v>
      </c>
      <c r="G73" s="12">
        <f>G68*'DATA - Awards Matrices'!$E$29</f>
        <v>3000</v>
      </c>
      <c r="H73" s="12">
        <f>H68*'DATA - Awards Matrices'!$F$29</f>
        <v>9000</v>
      </c>
      <c r="I73" s="12">
        <f>I68*'DATA - Awards Matrices'!$G$29</f>
        <v>0</v>
      </c>
      <c r="J73" s="12">
        <f>J68*'DATA - Awards Matrices'!$H$29</f>
        <v>0</v>
      </c>
      <c r="K73" s="12">
        <f>K68*'DATA - Awards Matrices'!$I$29</f>
        <v>0</v>
      </c>
      <c r="L73" s="12">
        <f>L68*'DATA - Awards Matrices'!$J$29</f>
        <v>0</v>
      </c>
      <c r="M73" s="365">
        <f>M68*'DATA - Awards Matrices'!$K$29</f>
        <v>0</v>
      </c>
      <c r="N73" s="12"/>
      <c r="O73" s="12"/>
      <c r="P73" s="364">
        <f>P68*'DATA - Awards Matrices'!$B$29</f>
        <v>2000</v>
      </c>
      <c r="Q73" s="12">
        <f>Q68*'DATA - Awards Matrices'!$C$29</f>
        <v>0</v>
      </c>
      <c r="R73" s="12">
        <f>R68*'DATA - Awards Matrices'!$D$29</f>
        <v>0</v>
      </c>
      <c r="S73" s="12">
        <f>S68*'DATA - Awards Matrices'!$E$29</f>
        <v>1000</v>
      </c>
      <c r="T73" s="12">
        <f>T68*'DATA - Awards Matrices'!$F$29</f>
        <v>2000</v>
      </c>
      <c r="U73" s="12">
        <f>U68*'DATA - Awards Matrices'!$G$29</f>
        <v>0</v>
      </c>
      <c r="V73" s="12">
        <f>V68*'DATA - Awards Matrices'!$H$29</f>
        <v>0</v>
      </c>
      <c r="W73" s="12">
        <f>W68*'DATA - Awards Matrices'!$I$29</f>
        <v>0</v>
      </c>
      <c r="X73" s="12">
        <f>X68*'DATA - Awards Matrices'!$J$29</f>
        <v>0</v>
      </c>
      <c r="Y73" s="365">
        <f>Y68*'DATA - Awards Matrices'!$K$29</f>
        <v>0</v>
      </c>
      <c r="Z73" s="12"/>
      <c r="AA73" s="12"/>
      <c r="AB73" s="364">
        <f>AB68*'DATA - Awards Matrices'!$B$29</f>
        <v>0</v>
      </c>
      <c r="AC73" s="12">
        <f>AC68*'DATA - Awards Matrices'!$C$29</f>
        <v>0</v>
      </c>
      <c r="AD73" s="12">
        <f>AD68*'DATA - Awards Matrices'!$D$29</f>
        <v>0</v>
      </c>
      <c r="AE73" s="12">
        <f>AE68*'DATA - Awards Matrices'!$E$29</f>
        <v>0</v>
      </c>
      <c r="AF73" s="12">
        <f>AF68*'DATA - Awards Matrices'!$F$29</f>
        <v>5000</v>
      </c>
      <c r="AG73" s="12">
        <f>AG68*'DATA - Awards Matrices'!$G$29</f>
        <v>0</v>
      </c>
      <c r="AH73" s="12">
        <f>AH68*'DATA - Awards Matrices'!$H$29</f>
        <v>0</v>
      </c>
      <c r="AI73" s="12">
        <f>AI68*'DATA - Awards Matrices'!$I$29</f>
        <v>0</v>
      </c>
      <c r="AJ73" s="12">
        <f>AJ68*'DATA - Awards Matrices'!$J$29</f>
        <v>0</v>
      </c>
      <c r="AK73" s="365">
        <f>AK68*'DATA - Awards Matrices'!$K$29</f>
        <v>0</v>
      </c>
      <c r="AL73" s="12"/>
      <c r="AM73" s="12"/>
      <c r="AN73" s="364">
        <f>AN68*'DATA - Awards Matrices'!$B$29</f>
        <v>0</v>
      </c>
      <c r="AO73" s="12">
        <f>AO68*'DATA - Awards Matrices'!$C$29</f>
        <v>0</v>
      </c>
      <c r="AP73" s="12">
        <f>AP68*'DATA - Awards Matrices'!$D$29</f>
        <v>0</v>
      </c>
      <c r="AQ73" s="12">
        <f>AQ68*'DATA - Awards Matrices'!$E$29</f>
        <v>0</v>
      </c>
      <c r="AR73" s="12">
        <f>AR68*'DATA - Awards Matrices'!$F$29</f>
        <v>4000</v>
      </c>
      <c r="AS73" s="12">
        <f>AS68*'DATA - Awards Matrices'!$G$29</f>
        <v>0</v>
      </c>
      <c r="AT73" s="12">
        <f>AT68*'DATA - Awards Matrices'!$H$29</f>
        <v>0</v>
      </c>
      <c r="AU73" s="12">
        <f>AU68*'DATA - Awards Matrices'!$I$29</f>
        <v>0</v>
      </c>
      <c r="AV73" s="12">
        <f>AV68*'DATA - Awards Matrices'!$J$29</f>
        <v>0</v>
      </c>
      <c r="AW73" s="365">
        <f>AW68*'DATA - Awards Matrices'!$K$29</f>
        <v>0</v>
      </c>
      <c r="AX73" s="536"/>
    </row>
    <row r="74" spans="1:50" x14ac:dyDescent="0.25">
      <c r="A74" s="1059"/>
      <c r="B74" s="513" t="s">
        <v>48</v>
      </c>
      <c r="C74" s="499" t="s">
        <v>94</v>
      </c>
      <c r="D74" s="364">
        <f>D69*'DATA - Awards Matrices'!$B$30</f>
        <v>0</v>
      </c>
      <c r="E74" s="12">
        <f>E69*'DATA - Awards Matrices'!$C$30</f>
        <v>0</v>
      </c>
      <c r="F74" s="12">
        <f>F69*'DATA - Awards Matrices'!$D$30</f>
        <v>0</v>
      </c>
      <c r="G74" s="12">
        <f>G69*'DATA - Awards Matrices'!$E$30</f>
        <v>0</v>
      </c>
      <c r="H74" s="12">
        <f>H69*'DATA - Awards Matrices'!$F$30</f>
        <v>34000</v>
      </c>
      <c r="I74" s="12">
        <f>I69*'DATA - Awards Matrices'!$G$30</f>
        <v>12000</v>
      </c>
      <c r="J74" s="12">
        <f>J69*'DATA - Awards Matrices'!$H$30</f>
        <v>0</v>
      </c>
      <c r="K74" s="12">
        <f>K69*'DATA - Awards Matrices'!$I$30</f>
        <v>0</v>
      </c>
      <c r="L74" s="12">
        <f>L69*'DATA - Awards Matrices'!$J$30</f>
        <v>0</v>
      </c>
      <c r="M74" s="365">
        <f>M69*'DATA - Awards Matrices'!$K$30</f>
        <v>0</v>
      </c>
      <c r="N74" s="12"/>
      <c r="O74" s="12"/>
      <c r="P74" s="364">
        <f>P69*'DATA - Awards Matrices'!$B$30</f>
        <v>0</v>
      </c>
      <c r="Q74" s="12">
        <f>Q69*'DATA - Awards Matrices'!$C$30</f>
        <v>0</v>
      </c>
      <c r="R74" s="12">
        <f>R69*'DATA - Awards Matrices'!$D$30</f>
        <v>0</v>
      </c>
      <c r="S74" s="12">
        <f>S69*'DATA - Awards Matrices'!$E$30</f>
        <v>0</v>
      </c>
      <c r="T74" s="12">
        <f>T69*'DATA - Awards Matrices'!$F$30</f>
        <v>54000</v>
      </c>
      <c r="U74" s="12">
        <f>U69*'DATA - Awards Matrices'!$G$30</f>
        <v>22000</v>
      </c>
      <c r="V74" s="12">
        <f>V69*'DATA - Awards Matrices'!$H$30</f>
        <v>0</v>
      </c>
      <c r="W74" s="12">
        <f>W69*'DATA - Awards Matrices'!$I$30</f>
        <v>0</v>
      </c>
      <c r="X74" s="12">
        <f>X69*'DATA - Awards Matrices'!$J$30</f>
        <v>0</v>
      </c>
      <c r="Y74" s="365">
        <f>Y69*'DATA - Awards Matrices'!$K$30</f>
        <v>0</v>
      </c>
      <c r="Z74" s="12"/>
      <c r="AA74" s="12"/>
      <c r="AB74" s="364">
        <f>AB69*'DATA - Awards Matrices'!$B$30</f>
        <v>0</v>
      </c>
      <c r="AC74" s="12">
        <f>AC69*'DATA - Awards Matrices'!$C$30</f>
        <v>0</v>
      </c>
      <c r="AD74" s="12">
        <f>AD69*'DATA - Awards Matrices'!$D$30</f>
        <v>0</v>
      </c>
      <c r="AE74" s="12">
        <f>AE69*'DATA - Awards Matrices'!$E$30</f>
        <v>1000</v>
      </c>
      <c r="AF74" s="12">
        <f>AF69*'DATA - Awards Matrices'!$F$30</f>
        <v>62000</v>
      </c>
      <c r="AG74" s="12">
        <f>AG69*'DATA - Awards Matrices'!$G$30</f>
        <v>47000</v>
      </c>
      <c r="AH74" s="12">
        <f>AH69*'DATA - Awards Matrices'!$H$30</f>
        <v>0</v>
      </c>
      <c r="AI74" s="12">
        <f>AI69*'DATA - Awards Matrices'!$I$30</f>
        <v>0</v>
      </c>
      <c r="AJ74" s="12">
        <f>AJ69*'DATA - Awards Matrices'!$J$30</f>
        <v>0</v>
      </c>
      <c r="AK74" s="365">
        <f>AK69*'DATA - Awards Matrices'!$K$30</f>
        <v>0</v>
      </c>
      <c r="AL74" s="12"/>
      <c r="AM74" s="12"/>
      <c r="AN74" s="364">
        <f>AN69*'DATA - Awards Matrices'!$B$30</f>
        <v>0</v>
      </c>
      <c r="AO74" s="12">
        <f>AO69*'DATA - Awards Matrices'!$C$30</f>
        <v>0</v>
      </c>
      <c r="AP74" s="12">
        <f>AP69*'DATA - Awards Matrices'!$D$30</f>
        <v>0</v>
      </c>
      <c r="AQ74" s="12">
        <f>AQ69*'DATA - Awards Matrices'!$E$30</f>
        <v>0</v>
      </c>
      <c r="AR74" s="12">
        <f>AR69*'DATA - Awards Matrices'!$F$30</f>
        <v>62000</v>
      </c>
      <c r="AS74" s="12">
        <f>AS69*'DATA - Awards Matrices'!$G$30</f>
        <v>41000</v>
      </c>
      <c r="AT74" s="12">
        <f>AT69*'DATA - Awards Matrices'!$H$30</f>
        <v>0</v>
      </c>
      <c r="AU74" s="12">
        <f>AU69*'DATA - Awards Matrices'!$I$30</f>
        <v>0</v>
      </c>
      <c r="AV74" s="12">
        <f>AV69*'DATA - Awards Matrices'!$J$30</f>
        <v>1000</v>
      </c>
      <c r="AW74" s="365">
        <f>AW69*'DATA - Awards Matrices'!$K$30</f>
        <v>0</v>
      </c>
      <c r="AX74" s="536"/>
    </row>
    <row r="75" spans="1:50" ht="15.75" thickBot="1" x14ac:dyDescent="0.3">
      <c r="A75" s="1060"/>
      <c r="B75" s="514" t="s">
        <v>48</v>
      </c>
      <c r="C75" s="500" t="s">
        <v>93</v>
      </c>
      <c r="D75" s="364">
        <f>D70*'DATA - Awards Matrices'!$B$31</f>
        <v>9000</v>
      </c>
      <c r="E75" s="12">
        <f>E70*'DATA - Awards Matrices'!$C$31</f>
        <v>3000</v>
      </c>
      <c r="F75" s="12">
        <f>F70*'DATA - Awards Matrices'!$D$31</f>
        <v>0</v>
      </c>
      <c r="G75" s="12">
        <f>G70*'DATA - Awards Matrices'!$E$31</f>
        <v>56000</v>
      </c>
      <c r="H75" s="12">
        <f>H70*'DATA - Awards Matrices'!$F$31</f>
        <v>1000</v>
      </c>
      <c r="I75" s="12">
        <f>I70*'DATA - Awards Matrices'!$G$31</f>
        <v>0</v>
      </c>
      <c r="J75" s="12">
        <f>J70*'DATA - Awards Matrices'!$H$31</f>
        <v>0</v>
      </c>
      <c r="K75" s="12">
        <f>K70*'DATA - Awards Matrices'!$I$31</f>
        <v>0</v>
      </c>
      <c r="L75" s="12">
        <f>L70*'DATA - Awards Matrices'!$J$31</f>
        <v>0</v>
      </c>
      <c r="M75" s="365">
        <f>M70*'DATA - Awards Matrices'!$K$31</f>
        <v>0</v>
      </c>
      <c r="N75" s="12"/>
      <c r="O75" s="12"/>
      <c r="P75" s="364">
        <f>P70*'DATA - Awards Matrices'!$B$31</f>
        <v>3000</v>
      </c>
      <c r="Q75" s="12">
        <f>Q70*'DATA - Awards Matrices'!$C$31</f>
        <v>0</v>
      </c>
      <c r="R75" s="12">
        <f>R70*'DATA - Awards Matrices'!$D$31</f>
        <v>0</v>
      </c>
      <c r="S75" s="12">
        <f>S70*'DATA - Awards Matrices'!$E$31</f>
        <v>49000</v>
      </c>
      <c r="T75" s="12">
        <f>T70*'DATA - Awards Matrices'!$F$31</f>
        <v>3000</v>
      </c>
      <c r="U75" s="12">
        <f>U70*'DATA - Awards Matrices'!$G$31</f>
        <v>0</v>
      </c>
      <c r="V75" s="12">
        <f>V70*'DATA - Awards Matrices'!$H$31</f>
        <v>0</v>
      </c>
      <c r="W75" s="12">
        <f>W70*'DATA - Awards Matrices'!$I$31</f>
        <v>0</v>
      </c>
      <c r="X75" s="12">
        <f>X70*'DATA - Awards Matrices'!$J$31</f>
        <v>0</v>
      </c>
      <c r="Y75" s="365">
        <f>Y70*'DATA - Awards Matrices'!$K$31</f>
        <v>0</v>
      </c>
      <c r="Z75" s="12"/>
      <c r="AA75" s="12"/>
      <c r="AB75" s="364">
        <f>AB70*'DATA - Awards Matrices'!$B$31</f>
        <v>3000</v>
      </c>
      <c r="AC75" s="12">
        <f>AC70*'DATA - Awards Matrices'!$C$31</f>
        <v>0</v>
      </c>
      <c r="AD75" s="12">
        <f>AD70*'DATA - Awards Matrices'!$D$31</f>
        <v>0</v>
      </c>
      <c r="AE75" s="12">
        <f>AE70*'DATA - Awards Matrices'!$E$31</f>
        <v>47000</v>
      </c>
      <c r="AF75" s="12">
        <f>AF70*'DATA - Awards Matrices'!$F$31</f>
        <v>5000</v>
      </c>
      <c r="AG75" s="12">
        <f>AG70*'DATA - Awards Matrices'!$G$31</f>
        <v>0</v>
      </c>
      <c r="AH75" s="12">
        <f>AH70*'DATA - Awards Matrices'!$H$31</f>
        <v>0</v>
      </c>
      <c r="AI75" s="12">
        <f>AI70*'DATA - Awards Matrices'!$I$31</f>
        <v>0</v>
      </c>
      <c r="AJ75" s="12">
        <f>AJ70*'DATA - Awards Matrices'!$J$31</f>
        <v>0</v>
      </c>
      <c r="AK75" s="365">
        <f>AK70*'DATA - Awards Matrices'!$K$31</f>
        <v>0</v>
      </c>
      <c r="AL75" s="12"/>
      <c r="AM75" s="12"/>
      <c r="AN75" s="364">
        <f>AN70*'DATA - Awards Matrices'!$B$31</f>
        <v>6000</v>
      </c>
      <c r="AO75" s="12">
        <f>AO70*'DATA - Awards Matrices'!$C$31</f>
        <v>1000</v>
      </c>
      <c r="AP75" s="12">
        <f>AP70*'DATA - Awards Matrices'!$D$31</f>
        <v>0</v>
      </c>
      <c r="AQ75" s="12">
        <f>AQ70*'DATA - Awards Matrices'!$E$31</f>
        <v>52000</v>
      </c>
      <c r="AR75" s="12">
        <f>AR70*'DATA - Awards Matrices'!$F$31</f>
        <v>8000</v>
      </c>
      <c r="AS75" s="12">
        <f>AS70*'DATA - Awards Matrices'!$G$31</f>
        <v>0</v>
      </c>
      <c r="AT75" s="12">
        <f>AT70*'DATA - Awards Matrices'!$H$31</f>
        <v>0</v>
      </c>
      <c r="AU75" s="12">
        <f>AU70*'DATA - Awards Matrices'!$I$31</f>
        <v>0</v>
      </c>
      <c r="AV75" s="12">
        <f>AV70*'DATA - Awards Matrices'!$J$31</f>
        <v>0</v>
      </c>
      <c r="AW75" s="365">
        <f>AW70*'DATA - Awards Matrices'!$K$31</f>
        <v>0</v>
      </c>
      <c r="AX75" s="536"/>
    </row>
    <row r="76" spans="1:50" ht="30.75" thickBot="1" x14ac:dyDescent="0.3">
      <c r="A76" s="480" t="s">
        <v>304</v>
      </c>
      <c r="B76" s="487" t="str">
        <f>B70</f>
        <v>WNMU</v>
      </c>
      <c r="C76" s="488"/>
      <c r="D76" s="368">
        <f t="shared" ref="D76:M76" si="52">SUM(D73:D75)</f>
        <v>9000</v>
      </c>
      <c r="E76" s="369">
        <f t="shared" si="52"/>
        <v>7000</v>
      </c>
      <c r="F76" s="369">
        <f t="shared" si="52"/>
        <v>0</v>
      </c>
      <c r="G76" s="369">
        <f t="shared" si="52"/>
        <v>59000</v>
      </c>
      <c r="H76" s="369">
        <f t="shared" si="52"/>
        <v>44000</v>
      </c>
      <c r="I76" s="369">
        <f t="shared" si="52"/>
        <v>12000</v>
      </c>
      <c r="J76" s="369">
        <f t="shared" si="52"/>
        <v>0</v>
      </c>
      <c r="K76" s="369">
        <f t="shared" si="52"/>
        <v>0</v>
      </c>
      <c r="L76" s="369">
        <f t="shared" si="52"/>
        <v>0</v>
      </c>
      <c r="M76" s="370">
        <f t="shared" si="52"/>
        <v>0</v>
      </c>
      <c r="N76" s="489">
        <f>SUM(D76:M76)/'DATA - Awards Matrices'!$L$31</f>
        <v>76.862898494034823</v>
      </c>
      <c r="O76" s="489"/>
      <c r="P76" s="368">
        <f t="shared" ref="P76:Y76" si="53">SUM(P73:P75)</f>
        <v>5000</v>
      </c>
      <c r="Q76" s="369">
        <f t="shared" si="53"/>
        <v>0</v>
      </c>
      <c r="R76" s="369">
        <f t="shared" si="53"/>
        <v>0</v>
      </c>
      <c r="S76" s="369">
        <f t="shared" si="53"/>
        <v>50000</v>
      </c>
      <c r="T76" s="369">
        <f t="shared" si="53"/>
        <v>59000</v>
      </c>
      <c r="U76" s="369">
        <f t="shared" si="53"/>
        <v>22000</v>
      </c>
      <c r="V76" s="369">
        <f t="shared" si="53"/>
        <v>0</v>
      </c>
      <c r="W76" s="369">
        <f t="shared" si="53"/>
        <v>0</v>
      </c>
      <c r="X76" s="369">
        <f t="shared" si="53"/>
        <v>0</v>
      </c>
      <c r="Y76" s="370">
        <f t="shared" si="53"/>
        <v>0</v>
      </c>
      <c r="Z76" s="489">
        <f>SUM(P76:Y76)/'DATA - Awards Matrices'!$L$31</f>
        <v>79.796596909837675</v>
      </c>
      <c r="AA76" s="489"/>
      <c r="AB76" s="368">
        <f t="shared" ref="AB76:AK76" si="54">SUM(AB73:AB75)</f>
        <v>3000</v>
      </c>
      <c r="AC76" s="369">
        <f t="shared" si="54"/>
        <v>0</v>
      </c>
      <c r="AD76" s="369">
        <f t="shared" si="54"/>
        <v>0</v>
      </c>
      <c r="AE76" s="369">
        <f t="shared" si="54"/>
        <v>48000</v>
      </c>
      <c r="AF76" s="369">
        <f t="shared" si="54"/>
        <v>72000</v>
      </c>
      <c r="AG76" s="369">
        <f t="shared" si="54"/>
        <v>47000</v>
      </c>
      <c r="AH76" s="369">
        <f t="shared" si="54"/>
        <v>0</v>
      </c>
      <c r="AI76" s="369">
        <f t="shared" si="54"/>
        <v>0</v>
      </c>
      <c r="AJ76" s="369">
        <f t="shared" si="54"/>
        <v>0</v>
      </c>
      <c r="AK76" s="370">
        <f t="shared" si="54"/>
        <v>0</v>
      </c>
      <c r="AL76" s="489">
        <f>SUM(AB76:AK76)/'DATA - Awards Matrices'!$L$31</f>
        <v>99.74574613729709</v>
      </c>
      <c r="AM76" s="489"/>
      <c r="AN76" s="368">
        <f t="shared" ref="AN76:AW76" si="55">SUM(AN73:AN75)</f>
        <v>6000</v>
      </c>
      <c r="AO76" s="369">
        <f t="shared" si="55"/>
        <v>1000</v>
      </c>
      <c r="AP76" s="369">
        <f t="shared" si="55"/>
        <v>0</v>
      </c>
      <c r="AQ76" s="369">
        <f t="shared" si="55"/>
        <v>52000</v>
      </c>
      <c r="AR76" s="369">
        <f t="shared" si="55"/>
        <v>74000</v>
      </c>
      <c r="AS76" s="369">
        <f t="shared" si="55"/>
        <v>41000</v>
      </c>
      <c r="AT76" s="369">
        <f t="shared" si="55"/>
        <v>0</v>
      </c>
      <c r="AU76" s="369">
        <f t="shared" si="55"/>
        <v>0</v>
      </c>
      <c r="AV76" s="369">
        <f t="shared" si="55"/>
        <v>1000</v>
      </c>
      <c r="AW76" s="370">
        <f t="shared" si="55"/>
        <v>0</v>
      </c>
      <c r="AX76" s="537">
        <f>SUM(AN76:AW76)/'DATA - Awards Matrices'!$L$31</f>
        <v>102.67944455309994</v>
      </c>
    </row>
    <row r="77" spans="1:50" ht="38.25" customHeight="1" thickBot="1" x14ac:dyDescent="0.3">
      <c r="A77" s="502"/>
      <c r="B77" s="503"/>
      <c r="C77" s="504"/>
      <c r="D77" s="505"/>
      <c r="E77" s="506"/>
      <c r="F77" s="506"/>
      <c r="G77" s="506"/>
      <c r="H77" s="506"/>
      <c r="I77" s="506"/>
      <c r="J77" s="506"/>
      <c r="K77" s="506"/>
      <c r="L77" s="506"/>
      <c r="M77" s="507"/>
      <c r="N77" s="508"/>
      <c r="O77" s="508"/>
      <c r="P77" s="505"/>
      <c r="Q77" s="506"/>
      <c r="R77" s="506"/>
      <c r="S77" s="506"/>
      <c r="T77" s="506"/>
      <c r="U77" s="506"/>
      <c r="V77" s="506"/>
      <c r="W77" s="506"/>
      <c r="X77" s="506"/>
      <c r="Y77" s="507"/>
      <c r="Z77" s="508"/>
      <c r="AA77" s="508"/>
      <c r="AB77" s="505"/>
      <c r="AC77" s="506"/>
      <c r="AD77" s="506"/>
      <c r="AE77" s="506"/>
      <c r="AF77" s="506"/>
      <c r="AG77" s="506"/>
      <c r="AH77" s="506"/>
      <c r="AI77" s="506"/>
      <c r="AJ77" s="506"/>
      <c r="AK77" s="507"/>
      <c r="AL77" s="508"/>
      <c r="AM77" s="508"/>
      <c r="AN77" s="505"/>
      <c r="AO77" s="506"/>
      <c r="AP77" s="506"/>
      <c r="AQ77" s="506"/>
      <c r="AR77" s="506"/>
      <c r="AS77" s="506"/>
      <c r="AT77" s="506"/>
      <c r="AU77" s="506"/>
      <c r="AV77" s="506"/>
      <c r="AW77" s="507"/>
      <c r="AX77" s="538"/>
    </row>
    <row r="78" spans="1:50" ht="15" customHeight="1" x14ac:dyDescent="0.25">
      <c r="A78" s="1058" t="s">
        <v>302</v>
      </c>
      <c r="B78" s="304" t="str">
        <f>'RAW DATA-Awards'!B28</f>
        <v>ENMU-RO</v>
      </c>
      <c r="C78" s="363" t="str">
        <f>'RAW DATA-Awards'!C28</f>
        <v>1</v>
      </c>
      <c r="D78" s="481">
        <f>'RAW DATA-STEMH'!D28</f>
        <v>6</v>
      </c>
      <c r="E78" s="482">
        <f>'RAW DATA-STEMH'!E28</f>
        <v>4</v>
      </c>
      <c r="F78" s="482">
        <f>'RAW DATA-STEMH'!F28</f>
        <v>0</v>
      </c>
      <c r="G78" s="482">
        <f>'RAW DATA-STEMH'!G28</f>
        <v>8</v>
      </c>
      <c r="H78" s="482">
        <f>'RAW DATA-STEMH'!H28</f>
        <v>0</v>
      </c>
      <c r="I78" s="482">
        <f>'RAW DATA-STEMH'!I28</f>
        <v>0</v>
      </c>
      <c r="J78" s="482">
        <f>'RAW DATA-STEMH'!J28</f>
        <v>0</v>
      </c>
      <c r="K78" s="482">
        <f>'RAW DATA-STEMH'!K28</f>
        <v>0</v>
      </c>
      <c r="L78" s="482">
        <f>'RAW DATA-STEMH'!L28</f>
        <v>0</v>
      </c>
      <c r="M78" s="483">
        <f>'RAW DATA-STEMH'!M28</f>
        <v>0</v>
      </c>
      <c r="N78" s="482"/>
      <c r="O78" s="482"/>
      <c r="P78" s="481">
        <f>'RAW DATA-STEMH'!N28</f>
        <v>7</v>
      </c>
      <c r="Q78" s="482">
        <f>'RAW DATA-STEMH'!O28</f>
        <v>1</v>
      </c>
      <c r="R78" s="482">
        <f>'RAW DATA-STEMH'!P28</f>
        <v>0</v>
      </c>
      <c r="S78" s="482">
        <f>'RAW DATA-STEMH'!Q28</f>
        <v>3</v>
      </c>
      <c r="T78" s="482">
        <f>'RAW DATA-STEMH'!R28</f>
        <v>0</v>
      </c>
      <c r="U78" s="482">
        <f>'RAW DATA-STEMH'!S28</f>
        <v>0</v>
      </c>
      <c r="V78" s="482">
        <f>'RAW DATA-STEMH'!T28</f>
        <v>0</v>
      </c>
      <c r="W78" s="482">
        <f>'RAW DATA-STEMH'!U28</f>
        <v>0</v>
      </c>
      <c r="X78" s="482">
        <f>'RAW DATA-STEMH'!V28</f>
        <v>0</v>
      </c>
      <c r="Y78" s="483">
        <f>'RAW DATA-STEMH'!W28</f>
        <v>0</v>
      </c>
      <c r="Z78" s="482"/>
      <c r="AA78" s="482"/>
      <c r="AB78" s="481">
        <f>'RAW DATA-STEMH'!X28</f>
        <v>2</v>
      </c>
      <c r="AC78" s="482">
        <f>'RAW DATA-STEMH'!Y28</f>
        <v>7</v>
      </c>
      <c r="AD78" s="482">
        <f>'RAW DATA-STEMH'!Z28</f>
        <v>0</v>
      </c>
      <c r="AE78" s="482">
        <f>'RAW DATA-STEMH'!AA28</f>
        <v>3</v>
      </c>
      <c r="AF78" s="482">
        <f>'RAW DATA-STEMH'!AB28</f>
        <v>0</v>
      </c>
      <c r="AG78" s="482">
        <f>'RAW DATA-STEMH'!AC28</f>
        <v>0</v>
      </c>
      <c r="AH78" s="482">
        <f>'RAW DATA-STEMH'!AD28</f>
        <v>0</v>
      </c>
      <c r="AI78" s="482">
        <f>'RAW DATA-STEMH'!AE28</f>
        <v>0</v>
      </c>
      <c r="AJ78" s="482">
        <f>'RAW DATA-STEMH'!AF28</f>
        <v>0</v>
      </c>
      <c r="AK78" s="483">
        <f>'RAW DATA-STEMH'!AG28</f>
        <v>0</v>
      </c>
      <c r="AL78" s="482"/>
      <c r="AM78" s="482"/>
      <c r="AN78" s="481">
        <f>'RAW DATA-STEMH'!AH28</f>
        <v>5</v>
      </c>
      <c r="AO78" s="482">
        <f>'RAW DATA-STEMH'!AI28</f>
        <v>3</v>
      </c>
      <c r="AP78" s="482">
        <f>'RAW DATA-STEMH'!AJ28</f>
        <v>0</v>
      </c>
      <c r="AQ78" s="482">
        <f>'RAW DATA-STEMH'!AK28</f>
        <v>3</v>
      </c>
      <c r="AR78" s="482">
        <f>'RAW DATA-STEMH'!AL28</f>
        <v>0</v>
      </c>
      <c r="AS78" s="482">
        <f>'RAW DATA-STEMH'!AM28</f>
        <v>0</v>
      </c>
      <c r="AT78" s="482">
        <f>'RAW DATA-STEMH'!AN28</f>
        <v>0</v>
      </c>
      <c r="AU78" s="482">
        <f>'RAW DATA-STEMH'!AO28</f>
        <v>0</v>
      </c>
      <c r="AV78" s="482">
        <f>'RAW DATA-STEMH'!AP28</f>
        <v>0</v>
      </c>
      <c r="AW78" s="483">
        <f>'RAW DATA-STEMH'!AQ28</f>
        <v>0</v>
      </c>
      <c r="AX78" s="535"/>
    </row>
    <row r="79" spans="1:50" x14ac:dyDescent="0.25">
      <c r="A79" s="1059"/>
      <c r="B79" s="484" t="str">
        <f>'RAW DATA-Awards'!B29</f>
        <v>ENMU-RO</v>
      </c>
      <c r="C79" s="485" t="str">
        <f>'RAW DATA-Awards'!C29</f>
        <v>2</v>
      </c>
      <c r="D79" s="364">
        <f>'RAW DATA-STEMH'!D29</f>
        <v>6</v>
      </c>
      <c r="E79" s="12">
        <f>'RAW DATA-STEMH'!E29</f>
        <v>3</v>
      </c>
      <c r="F79" s="12">
        <f>'RAW DATA-STEMH'!F29</f>
        <v>0</v>
      </c>
      <c r="G79" s="12">
        <f>'RAW DATA-STEMH'!G29</f>
        <v>9</v>
      </c>
      <c r="H79" s="12">
        <f>'RAW DATA-STEMH'!H29</f>
        <v>0</v>
      </c>
      <c r="I79" s="12">
        <f>'RAW DATA-STEMH'!I29</f>
        <v>0</v>
      </c>
      <c r="J79" s="12">
        <f>'RAW DATA-STEMH'!J29</f>
        <v>0</v>
      </c>
      <c r="K79" s="12">
        <f>'RAW DATA-STEMH'!K29</f>
        <v>0</v>
      </c>
      <c r="L79" s="12">
        <f>'RAW DATA-STEMH'!L29</f>
        <v>0</v>
      </c>
      <c r="M79" s="365">
        <f>'RAW DATA-STEMH'!M29</f>
        <v>0</v>
      </c>
      <c r="N79" s="12"/>
      <c r="O79" s="12"/>
      <c r="P79" s="364">
        <f>'RAW DATA-STEMH'!N29</f>
        <v>3</v>
      </c>
      <c r="Q79" s="12">
        <f>'RAW DATA-STEMH'!O29</f>
        <v>5</v>
      </c>
      <c r="R79" s="12">
        <f>'RAW DATA-STEMH'!P29</f>
        <v>0</v>
      </c>
      <c r="S79" s="12">
        <f>'RAW DATA-STEMH'!Q29</f>
        <v>15</v>
      </c>
      <c r="T79" s="12">
        <f>'RAW DATA-STEMH'!R29</f>
        <v>0</v>
      </c>
      <c r="U79" s="12">
        <f>'RAW DATA-STEMH'!S29</f>
        <v>0</v>
      </c>
      <c r="V79" s="12">
        <f>'RAW DATA-STEMH'!T29</f>
        <v>0</v>
      </c>
      <c r="W79" s="12">
        <f>'RAW DATA-STEMH'!U29</f>
        <v>0</v>
      </c>
      <c r="X79" s="12">
        <f>'RAW DATA-STEMH'!V29</f>
        <v>0</v>
      </c>
      <c r="Y79" s="365">
        <f>'RAW DATA-STEMH'!W29</f>
        <v>0</v>
      </c>
      <c r="Z79" s="12"/>
      <c r="AA79" s="12"/>
      <c r="AB79" s="364">
        <f>'RAW DATA-STEMH'!X29</f>
        <v>2</v>
      </c>
      <c r="AC79" s="12">
        <f>'RAW DATA-STEMH'!Y29</f>
        <v>3</v>
      </c>
      <c r="AD79" s="12">
        <f>'RAW DATA-STEMH'!Z29</f>
        <v>0</v>
      </c>
      <c r="AE79" s="12">
        <f>'RAW DATA-STEMH'!AA29</f>
        <v>11</v>
      </c>
      <c r="AF79" s="12">
        <f>'RAW DATA-STEMH'!AB29</f>
        <v>0</v>
      </c>
      <c r="AG79" s="12">
        <f>'RAW DATA-STEMH'!AC29</f>
        <v>0</v>
      </c>
      <c r="AH79" s="12">
        <f>'RAW DATA-STEMH'!AD29</f>
        <v>0</v>
      </c>
      <c r="AI79" s="12">
        <f>'RAW DATA-STEMH'!AE29</f>
        <v>0</v>
      </c>
      <c r="AJ79" s="12">
        <f>'RAW DATA-STEMH'!AF29</f>
        <v>0</v>
      </c>
      <c r="AK79" s="365">
        <f>'RAW DATA-STEMH'!AG29</f>
        <v>0</v>
      </c>
      <c r="AL79" s="12"/>
      <c r="AM79" s="12"/>
      <c r="AN79" s="364">
        <f>'RAW DATA-STEMH'!AH29</f>
        <v>1</v>
      </c>
      <c r="AO79" s="12">
        <f>'RAW DATA-STEMH'!AI29</f>
        <v>4</v>
      </c>
      <c r="AP79" s="12">
        <f>'RAW DATA-STEMH'!AJ29</f>
        <v>0</v>
      </c>
      <c r="AQ79" s="12">
        <f>'RAW DATA-STEMH'!AK29</f>
        <v>15</v>
      </c>
      <c r="AR79" s="12">
        <f>'RAW DATA-STEMH'!AL29</f>
        <v>0</v>
      </c>
      <c r="AS79" s="12">
        <f>'RAW DATA-STEMH'!AM29</f>
        <v>0</v>
      </c>
      <c r="AT79" s="12">
        <f>'RAW DATA-STEMH'!AN29</f>
        <v>0</v>
      </c>
      <c r="AU79" s="12">
        <f>'RAW DATA-STEMH'!AO29</f>
        <v>0</v>
      </c>
      <c r="AV79" s="12">
        <f>'RAW DATA-STEMH'!AP29</f>
        <v>0</v>
      </c>
      <c r="AW79" s="365">
        <f>'RAW DATA-STEMH'!AQ29</f>
        <v>0</v>
      </c>
      <c r="AX79" s="536"/>
    </row>
    <row r="80" spans="1:50" ht="15.75" thickBot="1" x14ac:dyDescent="0.3">
      <c r="A80" s="1059"/>
      <c r="B80" s="484" t="str">
        <f>'RAW DATA-Awards'!B30</f>
        <v>ENMU-RO</v>
      </c>
      <c r="C80" s="485" t="str">
        <f>'RAW DATA-Awards'!C30</f>
        <v>3</v>
      </c>
      <c r="D80" s="364">
        <f>'RAW DATA-STEMH'!D30</f>
        <v>170</v>
      </c>
      <c r="E80" s="12">
        <f>'RAW DATA-STEMH'!E30</f>
        <v>49</v>
      </c>
      <c r="F80" s="12">
        <f>'RAW DATA-STEMH'!F30</f>
        <v>0</v>
      </c>
      <c r="G80" s="12">
        <f>'RAW DATA-STEMH'!G30</f>
        <v>101</v>
      </c>
      <c r="H80" s="12">
        <f>'RAW DATA-STEMH'!H30</f>
        <v>0</v>
      </c>
      <c r="I80" s="12">
        <f>'RAW DATA-STEMH'!I30</f>
        <v>0</v>
      </c>
      <c r="J80" s="12">
        <f>'RAW DATA-STEMH'!J30</f>
        <v>0</v>
      </c>
      <c r="K80" s="12">
        <f>'RAW DATA-STEMH'!K30</f>
        <v>0</v>
      </c>
      <c r="L80" s="12">
        <f>'RAW DATA-STEMH'!L30</f>
        <v>0</v>
      </c>
      <c r="M80" s="365">
        <f>'RAW DATA-STEMH'!M30</f>
        <v>0</v>
      </c>
      <c r="N80" s="12"/>
      <c r="O80" s="12"/>
      <c r="P80" s="364">
        <f>'RAW DATA-STEMH'!N30</f>
        <v>267</v>
      </c>
      <c r="Q80" s="12">
        <f>'RAW DATA-STEMH'!O30</f>
        <v>38</v>
      </c>
      <c r="R80" s="12">
        <f>'RAW DATA-STEMH'!P30</f>
        <v>0</v>
      </c>
      <c r="S80" s="12">
        <f>'RAW DATA-STEMH'!Q30</f>
        <v>112</v>
      </c>
      <c r="T80" s="12">
        <f>'RAW DATA-STEMH'!R30</f>
        <v>0</v>
      </c>
      <c r="U80" s="12">
        <f>'RAW DATA-STEMH'!S30</f>
        <v>0</v>
      </c>
      <c r="V80" s="12">
        <f>'RAW DATA-STEMH'!T30</f>
        <v>0</v>
      </c>
      <c r="W80" s="12">
        <f>'RAW DATA-STEMH'!U30</f>
        <v>0</v>
      </c>
      <c r="X80" s="12">
        <f>'RAW DATA-STEMH'!V30</f>
        <v>0</v>
      </c>
      <c r="Y80" s="365">
        <f>'RAW DATA-STEMH'!W30</f>
        <v>0</v>
      </c>
      <c r="Z80" s="12"/>
      <c r="AA80" s="12"/>
      <c r="AB80" s="364">
        <f>'RAW DATA-STEMH'!X30</f>
        <v>147</v>
      </c>
      <c r="AC80" s="12">
        <f>'RAW DATA-STEMH'!Y30</f>
        <v>41</v>
      </c>
      <c r="AD80" s="12">
        <f>'RAW DATA-STEMH'!Z30</f>
        <v>0</v>
      </c>
      <c r="AE80" s="12">
        <f>'RAW DATA-STEMH'!AA30</f>
        <v>89</v>
      </c>
      <c r="AF80" s="12">
        <f>'RAW DATA-STEMH'!AB30</f>
        <v>0</v>
      </c>
      <c r="AG80" s="12">
        <f>'RAW DATA-STEMH'!AC30</f>
        <v>0</v>
      </c>
      <c r="AH80" s="12">
        <f>'RAW DATA-STEMH'!AD30</f>
        <v>0</v>
      </c>
      <c r="AI80" s="12">
        <f>'RAW DATA-STEMH'!AE30</f>
        <v>0</v>
      </c>
      <c r="AJ80" s="12">
        <f>'RAW DATA-STEMH'!AF30</f>
        <v>0</v>
      </c>
      <c r="AK80" s="365">
        <f>'RAW DATA-STEMH'!AG30</f>
        <v>0</v>
      </c>
      <c r="AL80" s="12"/>
      <c r="AM80" s="12"/>
      <c r="AN80" s="364">
        <f>'RAW DATA-STEMH'!AH30</f>
        <v>130</v>
      </c>
      <c r="AO80" s="12">
        <f>'RAW DATA-STEMH'!AI30</f>
        <v>55</v>
      </c>
      <c r="AP80" s="12">
        <f>'RAW DATA-STEMH'!AJ30</f>
        <v>0</v>
      </c>
      <c r="AQ80" s="12">
        <f>'RAW DATA-STEMH'!AK30</f>
        <v>85</v>
      </c>
      <c r="AR80" s="12">
        <f>'RAW DATA-STEMH'!AL30</f>
        <v>0</v>
      </c>
      <c r="AS80" s="12">
        <f>'RAW DATA-STEMH'!AM30</f>
        <v>0</v>
      </c>
      <c r="AT80" s="12">
        <f>'RAW DATA-STEMH'!AN30</f>
        <v>0</v>
      </c>
      <c r="AU80" s="12">
        <f>'RAW DATA-STEMH'!AO30</f>
        <v>0</v>
      </c>
      <c r="AV80" s="12">
        <f>'RAW DATA-STEMH'!AP30</f>
        <v>0</v>
      </c>
      <c r="AW80" s="365">
        <f>'RAW DATA-STEMH'!AQ30</f>
        <v>0</v>
      </c>
      <c r="AX80" s="536"/>
    </row>
    <row r="81" spans="1:50" x14ac:dyDescent="0.25">
      <c r="A81" s="541"/>
      <c r="B81" s="304"/>
      <c r="C81" s="498"/>
      <c r="D81" s="11">
        <f t="shared" ref="D81:M81" si="56">SUM(D78:D80)</f>
        <v>182</v>
      </c>
      <c r="E81" s="11">
        <f t="shared" si="56"/>
        <v>56</v>
      </c>
      <c r="F81" s="11">
        <f t="shared" si="56"/>
        <v>0</v>
      </c>
      <c r="G81" s="11">
        <f t="shared" si="56"/>
        <v>118</v>
      </c>
      <c r="H81" s="11">
        <f t="shared" si="56"/>
        <v>0</v>
      </c>
      <c r="I81" s="11">
        <f t="shared" si="56"/>
        <v>0</v>
      </c>
      <c r="J81" s="11">
        <f t="shared" si="56"/>
        <v>0</v>
      </c>
      <c r="K81" s="11">
        <f t="shared" si="56"/>
        <v>0</v>
      </c>
      <c r="L81" s="11">
        <f t="shared" si="56"/>
        <v>0</v>
      </c>
      <c r="M81" s="367">
        <f t="shared" si="56"/>
        <v>0</v>
      </c>
      <c r="N81" s="12"/>
      <c r="O81" s="12"/>
      <c r="P81" s="366">
        <f t="shared" ref="P81:Y81" si="57">SUM(P78:P80)</f>
        <v>277</v>
      </c>
      <c r="Q81" s="11">
        <f t="shared" si="57"/>
        <v>44</v>
      </c>
      <c r="R81" s="11">
        <f t="shared" si="57"/>
        <v>0</v>
      </c>
      <c r="S81" s="11">
        <f t="shared" si="57"/>
        <v>130</v>
      </c>
      <c r="T81" s="11">
        <f t="shared" si="57"/>
        <v>0</v>
      </c>
      <c r="U81" s="11">
        <f t="shared" si="57"/>
        <v>0</v>
      </c>
      <c r="V81" s="11">
        <f t="shared" si="57"/>
        <v>0</v>
      </c>
      <c r="W81" s="11">
        <f t="shared" si="57"/>
        <v>0</v>
      </c>
      <c r="X81" s="11">
        <f t="shared" si="57"/>
        <v>0</v>
      </c>
      <c r="Y81" s="367">
        <f t="shared" si="57"/>
        <v>0</v>
      </c>
      <c r="Z81" s="12"/>
      <c r="AA81" s="12"/>
      <c r="AB81" s="366">
        <f t="shared" ref="AB81:AK81" si="58">SUM(AB78:AB80)</f>
        <v>151</v>
      </c>
      <c r="AC81" s="11">
        <f t="shared" si="58"/>
        <v>51</v>
      </c>
      <c r="AD81" s="11">
        <f t="shared" si="58"/>
        <v>0</v>
      </c>
      <c r="AE81" s="11">
        <f t="shared" si="58"/>
        <v>103</v>
      </c>
      <c r="AF81" s="11">
        <f t="shared" si="58"/>
        <v>0</v>
      </c>
      <c r="AG81" s="11">
        <f t="shared" si="58"/>
        <v>0</v>
      </c>
      <c r="AH81" s="11">
        <f t="shared" si="58"/>
        <v>0</v>
      </c>
      <c r="AI81" s="11">
        <f t="shared" si="58"/>
        <v>0</v>
      </c>
      <c r="AJ81" s="11">
        <f t="shared" si="58"/>
        <v>0</v>
      </c>
      <c r="AK81" s="367">
        <f t="shared" si="58"/>
        <v>0</v>
      </c>
      <c r="AL81" s="12"/>
      <c r="AM81" s="12"/>
      <c r="AN81" s="366">
        <f t="shared" ref="AN81:AW81" si="59">SUM(AN78:AN80)</f>
        <v>136</v>
      </c>
      <c r="AO81" s="11">
        <f t="shared" si="59"/>
        <v>62</v>
      </c>
      <c r="AP81" s="11">
        <f t="shared" si="59"/>
        <v>0</v>
      </c>
      <c r="AQ81" s="11">
        <f t="shared" si="59"/>
        <v>103</v>
      </c>
      <c r="AR81" s="11">
        <f t="shared" si="59"/>
        <v>0</v>
      </c>
      <c r="AS81" s="11">
        <f t="shared" si="59"/>
        <v>0</v>
      </c>
      <c r="AT81" s="11">
        <f t="shared" si="59"/>
        <v>0</v>
      </c>
      <c r="AU81" s="11">
        <f t="shared" si="59"/>
        <v>0</v>
      </c>
      <c r="AV81" s="11">
        <f t="shared" si="59"/>
        <v>0</v>
      </c>
      <c r="AW81" s="367">
        <f t="shared" si="59"/>
        <v>0</v>
      </c>
      <c r="AX81" s="536"/>
    </row>
    <row r="82" spans="1:50" ht="15.75" thickBot="1" x14ac:dyDescent="0.3">
      <c r="A82" s="542"/>
      <c r="B82" s="487"/>
      <c r="C82" s="500"/>
      <c r="D82" s="12"/>
      <c r="E82" s="12"/>
      <c r="F82" s="12"/>
      <c r="G82" s="12"/>
      <c r="H82" s="12"/>
      <c r="I82" s="12"/>
      <c r="J82" s="12"/>
      <c r="K82" s="12"/>
      <c r="L82" s="12"/>
      <c r="M82" s="365"/>
      <c r="N82" s="12"/>
      <c r="O82" s="12"/>
      <c r="P82" s="364"/>
      <c r="Q82" s="12"/>
      <c r="R82" s="12"/>
      <c r="S82" s="12"/>
      <c r="T82" s="12"/>
      <c r="U82" s="12"/>
      <c r="V82" s="12"/>
      <c r="W82" s="12"/>
      <c r="X82" s="12"/>
      <c r="Y82" s="365"/>
      <c r="Z82" s="12"/>
      <c r="AA82" s="12"/>
      <c r="AB82" s="364"/>
      <c r="AC82" s="12"/>
      <c r="AD82" s="12"/>
      <c r="AE82" s="12"/>
      <c r="AF82" s="12"/>
      <c r="AG82" s="12"/>
      <c r="AH82" s="12"/>
      <c r="AI82" s="12"/>
      <c r="AJ82" s="12"/>
      <c r="AK82" s="365"/>
      <c r="AL82" s="12"/>
      <c r="AM82" s="12"/>
      <c r="AN82" s="364"/>
      <c r="AO82" s="12"/>
      <c r="AP82" s="12"/>
      <c r="AQ82" s="12"/>
      <c r="AR82" s="12"/>
      <c r="AS82" s="12"/>
      <c r="AT82" s="12"/>
      <c r="AU82" s="12"/>
      <c r="AV82" s="12"/>
      <c r="AW82" s="365"/>
      <c r="AX82" s="536"/>
    </row>
    <row r="83" spans="1:50" ht="15" customHeight="1" x14ac:dyDescent="0.25">
      <c r="A83" s="1059" t="s">
        <v>303</v>
      </c>
      <c r="B83" s="512" t="s">
        <v>50</v>
      </c>
      <c r="C83" s="498" t="s">
        <v>95</v>
      </c>
      <c r="D83" s="364">
        <f>D78*'DATA - Awards Matrices'!$B$34</f>
        <v>3000</v>
      </c>
      <c r="E83" s="12">
        <f>E78*'DATA - Awards Matrices'!$C$34</f>
        <v>2000</v>
      </c>
      <c r="F83" s="12">
        <f>F78*'DATA - Awards Matrices'!$D$34</f>
        <v>0</v>
      </c>
      <c r="G83" s="12">
        <f>G78*'DATA - Awards Matrices'!$E$34</f>
        <v>4000</v>
      </c>
      <c r="H83" s="12">
        <f>H78*'DATA - Awards Matrices'!$F$34</f>
        <v>0</v>
      </c>
      <c r="I83" s="12">
        <f>I78*'DATA - Awards Matrices'!$G$34</f>
        <v>0</v>
      </c>
      <c r="J83" s="12">
        <f>J78*'DATA - Awards Matrices'!$H$34</f>
        <v>0</v>
      </c>
      <c r="K83" s="12">
        <f>K78*'DATA - Awards Matrices'!$I$34</f>
        <v>0</v>
      </c>
      <c r="L83" s="12">
        <f>L78*'DATA - Awards Matrices'!$J$34</f>
        <v>0</v>
      </c>
      <c r="M83" s="365">
        <f>M78*'DATA - Awards Matrices'!$K$34</f>
        <v>0</v>
      </c>
      <c r="N83" s="12"/>
      <c r="O83" s="12"/>
      <c r="P83" s="364">
        <f>P78*'DATA - Awards Matrices'!$B$34</f>
        <v>3500</v>
      </c>
      <c r="Q83" s="12">
        <f>Q78*'DATA - Awards Matrices'!$C$34</f>
        <v>500</v>
      </c>
      <c r="R83" s="12">
        <f>R78*'DATA - Awards Matrices'!$D$34</f>
        <v>0</v>
      </c>
      <c r="S83" s="12">
        <f>S78*'DATA - Awards Matrices'!$E$34</f>
        <v>1500</v>
      </c>
      <c r="T83" s="12">
        <f>T78*'DATA - Awards Matrices'!$F$34</f>
        <v>0</v>
      </c>
      <c r="U83" s="12">
        <f>U78*'DATA - Awards Matrices'!$G$34</f>
        <v>0</v>
      </c>
      <c r="V83" s="12">
        <f>V78*'DATA - Awards Matrices'!$H$34</f>
        <v>0</v>
      </c>
      <c r="W83" s="12">
        <f>W78*'DATA - Awards Matrices'!$I$34</f>
        <v>0</v>
      </c>
      <c r="X83" s="12">
        <f>X78*'DATA - Awards Matrices'!$J$34</f>
        <v>0</v>
      </c>
      <c r="Y83" s="365">
        <f>Y78*'DATA - Awards Matrices'!$K$34</f>
        <v>0</v>
      </c>
      <c r="Z83" s="12"/>
      <c r="AA83" s="12"/>
      <c r="AB83" s="364">
        <f>AB78*'DATA - Awards Matrices'!$B$34</f>
        <v>1000</v>
      </c>
      <c r="AC83" s="12">
        <f>AC78*'DATA - Awards Matrices'!$C$34</f>
        <v>3500</v>
      </c>
      <c r="AD83" s="12">
        <f>AD78*'DATA - Awards Matrices'!$D$34</f>
        <v>0</v>
      </c>
      <c r="AE83" s="12">
        <f>AE78*'DATA - Awards Matrices'!$E$34</f>
        <v>1500</v>
      </c>
      <c r="AF83" s="12">
        <f>AF78*'DATA - Awards Matrices'!$F$34</f>
        <v>0</v>
      </c>
      <c r="AG83" s="12">
        <f>AG78*'DATA - Awards Matrices'!$G$34</f>
        <v>0</v>
      </c>
      <c r="AH83" s="12">
        <f>AH78*'DATA - Awards Matrices'!$H$34</f>
        <v>0</v>
      </c>
      <c r="AI83" s="12">
        <f>AI78*'DATA - Awards Matrices'!$I$34</f>
        <v>0</v>
      </c>
      <c r="AJ83" s="12">
        <f>AJ78*'DATA - Awards Matrices'!$J$34</f>
        <v>0</v>
      </c>
      <c r="AK83" s="365">
        <f>AK78*'DATA - Awards Matrices'!$K$34</f>
        <v>0</v>
      </c>
      <c r="AL83" s="12"/>
      <c r="AM83" s="12"/>
      <c r="AN83" s="364">
        <f>AN78*'DATA - Awards Matrices'!$B$34</f>
        <v>2500</v>
      </c>
      <c r="AO83" s="12">
        <f>AO78*'DATA - Awards Matrices'!$C$34</f>
        <v>1500</v>
      </c>
      <c r="AP83" s="12">
        <f>AP78*'DATA - Awards Matrices'!$D$34</f>
        <v>0</v>
      </c>
      <c r="AQ83" s="12">
        <f>AQ78*'DATA - Awards Matrices'!$E$34</f>
        <v>1500</v>
      </c>
      <c r="AR83" s="12">
        <f>AR78*'DATA - Awards Matrices'!$F$34</f>
        <v>0</v>
      </c>
      <c r="AS83" s="12">
        <f>AS78*'DATA - Awards Matrices'!$G$34</f>
        <v>0</v>
      </c>
      <c r="AT83" s="12">
        <f>AT78*'DATA - Awards Matrices'!$H$34</f>
        <v>0</v>
      </c>
      <c r="AU83" s="12">
        <f>AU78*'DATA - Awards Matrices'!$I$34</f>
        <v>0</v>
      </c>
      <c r="AV83" s="12">
        <f>AV78*'DATA - Awards Matrices'!$J$34</f>
        <v>0</v>
      </c>
      <c r="AW83" s="365">
        <f>AW78*'DATA - Awards Matrices'!$K$34</f>
        <v>0</v>
      </c>
      <c r="AX83" s="536"/>
    </row>
    <row r="84" spans="1:50" x14ac:dyDescent="0.25">
      <c r="A84" s="1059"/>
      <c r="B84" s="513" t="s">
        <v>50</v>
      </c>
      <c r="C84" s="499" t="s">
        <v>94</v>
      </c>
      <c r="D84" s="364">
        <f>D79*'DATA - Awards Matrices'!$B$35</f>
        <v>3000</v>
      </c>
      <c r="E84" s="12">
        <f>E79*'DATA - Awards Matrices'!$C$35</f>
        <v>1500</v>
      </c>
      <c r="F84" s="12">
        <f>F79*'DATA - Awards Matrices'!$D$35</f>
        <v>0</v>
      </c>
      <c r="G84" s="12">
        <f>G79*'DATA - Awards Matrices'!$E$35</f>
        <v>4500</v>
      </c>
      <c r="H84" s="12">
        <f>H79*'DATA - Awards Matrices'!$F$35</f>
        <v>0</v>
      </c>
      <c r="I84" s="12">
        <f>I79*'DATA - Awards Matrices'!$G$35</f>
        <v>0</v>
      </c>
      <c r="J84" s="12">
        <f>J79*'DATA - Awards Matrices'!$H$35</f>
        <v>0</v>
      </c>
      <c r="K84" s="12">
        <f>K79*'DATA - Awards Matrices'!$I$35</f>
        <v>0</v>
      </c>
      <c r="L84" s="12">
        <f>L79*'DATA - Awards Matrices'!$J$35</f>
        <v>0</v>
      </c>
      <c r="M84" s="365">
        <f>M79*'DATA - Awards Matrices'!$K$35</f>
        <v>0</v>
      </c>
      <c r="N84" s="12"/>
      <c r="O84" s="12"/>
      <c r="P84" s="364">
        <f>P79*'DATA - Awards Matrices'!$B$35</f>
        <v>1500</v>
      </c>
      <c r="Q84" s="12">
        <f>Q79*'DATA - Awards Matrices'!$C$35</f>
        <v>2500</v>
      </c>
      <c r="R84" s="12">
        <f>R79*'DATA - Awards Matrices'!$D$35</f>
        <v>0</v>
      </c>
      <c r="S84" s="12">
        <f>S79*'DATA - Awards Matrices'!$E$35</f>
        <v>7500</v>
      </c>
      <c r="T84" s="12">
        <f>T79*'DATA - Awards Matrices'!$F$35</f>
        <v>0</v>
      </c>
      <c r="U84" s="12">
        <f>U79*'DATA - Awards Matrices'!$G$35</f>
        <v>0</v>
      </c>
      <c r="V84" s="12">
        <f>V79*'DATA - Awards Matrices'!$H$35</f>
        <v>0</v>
      </c>
      <c r="W84" s="12">
        <f>W79*'DATA - Awards Matrices'!$I$35</f>
        <v>0</v>
      </c>
      <c r="X84" s="12">
        <f>X79*'DATA - Awards Matrices'!$J$35</f>
        <v>0</v>
      </c>
      <c r="Y84" s="365">
        <f>Y79*'DATA - Awards Matrices'!$K$35</f>
        <v>0</v>
      </c>
      <c r="Z84" s="12"/>
      <c r="AA84" s="12"/>
      <c r="AB84" s="364">
        <f>AB79*'DATA - Awards Matrices'!$B$35</f>
        <v>1000</v>
      </c>
      <c r="AC84" s="12">
        <f>AC79*'DATA - Awards Matrices'!$C$35</f>
        <v>1500</v>
      </c>
      <c r="AD84" s="12">
        <f>AD79*'DATA - Awards Matrices'!$D$35</f>
        <v>0</v>
      </c>
      <c r="AE84" s="12">
        <f>AE79*'DATA - Awards Matrices'!$E$35</f>
        <v>5500</v>
      </c>
      <c r="AF84" s="12">
        <f>AF79*'DATA - Awards Matrices'!$F$35</f>
        <v>0</v>
      </c>
      <c r="AG84" s="12">
        <f>AG79*'DATA - Awards Matrices'!$G$35</f>
        <v>0</v>
      </c>
      <c r="AH84" s="12">
        <f>AH79*'DATA - Awards Matrices'!$H$35</f>
        <v>0</v>
      </c>
      <c r="AI84" s="12">
        <f>AI79*'DATA - Awards Matrices'!$I$35</f>
        <v>0</v>
      </c>
      <c r="AJ84" s="12">
        <f>AJ79*'DATA - Awards Matrices'!$J$35</f>
        <v>0</v>
      </c>
      <c r="AK84" s="365">
        <f>AK79*'DATA - Awards Matrices'!$K$35</f>
        <v>0</v>
      </c>
      <c r="AL84" s="12"/>
      <c r="AM84" s="12"/>
      <c r="AN84" s="364">
        <f>AN79*'DATA - Awards Matrices'!$B$35</f>
        <v>500</v>
      </c>
      <c r="AO84" s="12">
        <f>AO79*'DATA - Awards Matrices'!$C$35</f>
        <v>2000</v>
      </c>
      <c r="AP84" s="12">
        <f>AP79*'DATA - Awards Matrices'!$D$35</f>
        <v>0</v>
      </c>
      <c r="AQ84" s="12">
        <f>AQ79*'DATA - Awards Matrices'!$E$35</f>
        <v>7500</v>
      </c>
      <c r="AR84" s="12">
        <f>AR79*'DATA - Awards Matrices'!$F$35</f>
        <v>0</v>
      </c>
      <c r="AS84" s="12">
        <f>AS79*'DATA - Awards Matrices'!$G$35</f>
        <v>0</v>
      </c>
      <c r="AT84" s="12">
        <f>AT79*'DATA - Awards Matrices'!$H$35</f>
        <v>0</v>
      </c>
      <c r="AU84" s="12">
        <f>AU79*'DATA - Awards Matrices'!$I$35</f>
        <v>0</v>
      </c>
      <c r="AV84" s="12">
        <f>AV79*'DATA - Awards Matrices'!$J$35</f>
        <v>0</v>
      </c>
      <c r="AW84" s="365">
        <f>AW79*'DATA - Awards Matrices'!$K$35</f>
        <v>0</v>
      </c>
      <c r="AX84" s="536"/>
    </row>
    <row r="85" spans="1:50" ht="15.75" thickBot="1" x14ac:dyDescent="0.3">
      <c r="A85" s="1060"/>
      <c r="B85" s="514" t="s">
        <v>50</v>
      </c>
      <c r="C85" s="500" t="s">
        <v>93</v>
      </c>
      <c r="D85" s="364">
        <f>D80*'DATA - Awards Matrices'!$B$36</f>
        <v>85000</v>
      </c>
      <c r="E85" s="12">
        <f>E80*'DATA - Awards Matrices'!$C$36</f>
        <v>24500</v>
      </c>
      <c r="F85" s="12">
        <f>F80*'DATA - Awards Matrices'!$D$36</f>
        <v>0</v>
      </c>
      <c r="G85" s="12">
        <f>G80*'DATA - Awards Matrices'!$E$36</f>
        <v>50500</v>
      </c>
      <c r="H85" s="12">
        <f>H80*'DATA - Awards Matrices'!$F$36</f>
        <v>0</v>
      </c>
      <c r="I85" s="12">
        <f>I80*'DATA - Awards Matrices'!$G$36</f>
        <v>0</v>
      </c>
      <c r="J85" s="12">
        <f>J80*'DATA - Awards Matrices'!$H$36</f>
        <v>0</v>
      </c>
      <c r="K85" s="12">
        <f>K80*'DATA - Awards Matrices'!$I$36</f>
        <v>0</v>
      </c>
      <c r="L85" s="12">
        <f>L80*'DATA - Awards Matrices'!$J$36</f>
        <v>0</v>
      </c>
      <c r="M85" s="365">
        <f>M80*'DATA - Awards Matrices'!$K$36</f>
        <v>0</v>
      </c>
      <c r="N85" s="12"/>
      <c r="O85" s="12"/>
      <c r="P85" s="364">
        <f>P80*'DATA - Awards Matrices'!$B$36</f>
        <v>133500</v>
      </c>
      <c r="Q85" s="12">
        <f>Q80*'DATA - Awards Matrices'!$C$36</f>
        <v>19000</v>
      </c>
      <c r="R85" s="12">
        <f>R80*'DATA - Awards Matrices'!$D$36</f>
        <v>0</v>
      </c>
      <c r="S85" s="12">
        <f>S80*'DATA - Awards Matrices'!$E$36</f>
        <v>56000</v>
      </c>
      <c r="T85" s="12">
        <f>T80*'DATA - Awards Matrices'!$F$36</f>
        <v>0</v>
      </c>
      <c r="U85" s="12">
        <f>U80*'DATA - Awards Matrices'!$G$36</f>
        <v>0</v>
      </c>
      <c r="V85" s="12">
        <f>V80*'DATA - Awards Matrices'!$H$36</f>
        <v>0</v>
      </c>
      <c r="W85" s="12">
        <f>W80*'DATA - Awards Matrices'!$I$36</f>
        <v>0</v>
      </c>
      <c r="X85" s="12">
        <f>X80*'DATA - Awards Matrices'!$J$36</f>
        <v>0</v>
      </c>
      <c r="Y85" s="365">
        <f>Y80*'DATA - Awards Matrices'!$K$36</f>
        <v>0</v>
      </c>
      <c r="Z85" s="12"/>
      <c r="AA85" s="12"/>
      <c r="AB85" s="364">
        <f>AB80*'DATA - Awards Matrices'!$B$36</f>
        <v>73500</v>
      </c>
      <c r="AC85" s="12">
        <f>AC80*'DATA - Awards Matrices'!$C$36</f>
        <v>20500</v>
      </c>
      <c r="AD85" s="12">
        <f>AD80*'DATA - Awards Matrices'!$D$36</f>
        <v>0</v>
      </c>
      <c r="AE85" s="12">
        <f>AE80*'DATA - Awards Matrices'!$E$36</f>
        <v>44500</v>
      </c>
      <c r="AF85" s="12">
        <f>AF80*'DATA - Awards Matrices'!$F$36</f>
        <v>0</v>
      </c>
      <c r="AG85" s="12">
        <f>AG80*'DATA - Awards Matrices'!$G$36</f>
        <v>0</v>
      </c>
      <c r="AH85" s="12">
        <f>AH80*'DATA - Awards Matrices'!$H$36</f>
        <v>0</v>
      </c>
      <c r="AI85" s="12">
        <f>AI80*'DATA - Awards Matrices'!$I$36</f>
        <v>0</v>
      </c>
      <c r="AJ85" s="12">
        <f>AJ80*'DATA - Awards Matrices'!$J$36</f>
        <v>0</v>
      </c>
      <c r="AK85" s="365">
        <f>AK80*'DATA - Awards Matrices'!$K$36</f>
        <v>0</v>
      </c>
      <c r="AL85" s="12"/>
      <c r="AM85" s="12"/>
      <c r="AN85" s="364">
        <f>AN80*'DATA - Awards Matrices'!$B$36</f>
        <v>65000</v>
      </c>
      <c r="AO85" s="12">
        <f>AO80*'DATA - Awards Matrices'!$C$36</f>
        <v>27500</v>
      </c>
      <c r="AP85" s="12">
        <f>AP80*'DATA - Awards Matrices'!$D$36</f>
        <v>0</v>
      </c>
      <c r="AQ85" s="12">
        <f>AQ80*'DATA - Awards Matrices'!$E$36</f>
        <v>42500</v>
      </c>
      <c r="AR85" s="12">
        <f>AR80*'DATA - Awards Matrices'!$F$36</f>
        <v>0</v>
      </c>
      <c r="AS85" s="12">
        <f>AS80*'DATA - Awards Matrices'!$G$36</f>
        <v>0</v>
      </c>
      <c r="AT85" s="12">
        <f>AT80*'DATA - Awards Matrices'!$H$36</f>
        <v>0</v>
      </c>
      <c r="AU85" s="12">
        <f>AU80*'DATA - Awards Matrices'!$I$36</f>
        <v>0</v>
      </c>
      <c r="AV85" s="12">
        <f>AV80*'DATA - Awards Matrices'!$J$36</f>
        <v>0</v>
      </c>
      <c r="AW85" s="365">
        <f>AW80*'DATA - Awards Matrices'!$K$36</f>
        <v>0</v>
      </c>
      <c r="AX85" s="536"/>
    </row>
    <row r="86" spans="1:50" ht="30.75" thickBot="1" x14ac:dyDescent="0.3">
      <c r="A86" s="480" t="s">
        <v>304</v>
      </c>
      <c r="B86" s="487" t="str">
        <f>B80</f>
        <v>ENMU-RO</v>
      </c>
      <c r="C86" s="488"/>
      <c r="D86" s="368">
        <f t="shared" ref="D86:M86" si="60">SUM(D83:D85)</f>
        <v>91000</v>
      </c>
      <c r="E86" s="369">
        <f t="shared" si="60"/>
        <v>28000</v>
      </c>
      <c r="F86" s="369">
        <f t="shared" si="60"/>
        <v>0</v>
      </c>
      <c r="G86" s="369">
        <f t="shared" si="60"/>
        <v>59000</v>
      </c>
      <c r="H86" s="369">
        <f t="shared" si="60"/>
        <v>0</v>
      </c>
      <c r="I86" s="369">
        <f t="shared" si="60"/>
        <v>0</v>
      </c>
      <c r="J86" s="369">
        <f t="shared" si="60"/>
        <v>0</v>
      </c>
      <c r="K86" s="369">
        <f t="shared" si="60"/>
        <v>0</v>
      </c>
      <c r="L86" s="369">
        <f t="shared" si="60"/>
        <v>0</v>
      </c>
      <c r="M86" s="370">
        <f t="shared" si="60"/>
        <v>0</v>
      </c>
      <c r="N86" s="489">
        <f>SUM(D86:M86)/'DATA - Awards Matrices'!$L$36</f>
        <v>104.43966360258166</v>
      </c>
      <c r="O86" s="489"/>
      <c r="P86" s="368">
        <f t="shared" ref="P86:Y86" si="61">SUM(P83:P85)</f>
        <v>138500</v>
      </c>
      <c r="Q86" s="369">
        <f t="shared" si="61"/>
        <v>22000</v>
      </c>
      <c r="R86" s="369">
        <f t="shared" si="61"/>
        <v>0</v>
      </c>
      <c r="S86" s="369">
        <f t="shared" si="61"/>
        <v>65000</v>
      </c>
      <c r="T86" s="369">
        <f t="shared" si="61"/>
        <v>0</v>
      </c>
      <c r="U86" s="369">
        <f t="shared" si="61"/>
        <v>0</v>
      </c>
      <c r="V86" s="369">
        <f t="shared" si="61"/>
        <v>0</v>
      </c>
      <c r="W86" s="369">
        <f t="shared" si="61"/>
        <v>0</v>
      </c>
      <c r="X86" s="369">
        <f t="shared" si="61"/>
        <v>0</v>
      </c>
      <c r="Y86" s="370">
        <f t="shared" si="61"/>
        <v>0</v>
      </c>
      <c r="Z86" s="489">
        <f>SUM(P86:Y86)/'DATA - Awards Matrices'!$L$36</f>
        <v>132.3097985527088</v>
      </c>
      <c r="AA86" s="489"/>
      <c r="AB86" s="368">
        <f t="shared" ref="AB86:AK86" si="62">SUM(AB83:AB85)</f>
        <v>75500</v>
      </c>
      <c r="AC86" s="369">
        <f t="shared" si="62"/>
        <v>25500</v>
      </c>
      <c r="AD86" s="369">
        <f t="shared" si="62"/>
        <v>0</v>
      </c>
      <c r="AE86" s="369">
        <f t="shared" si="62"/>
        <v>51500</v>
      </c>
      <c r="AF86" s="369">
        <f t="shared" si="62"/>
        <v>0</v>
      </c>
      <c r="AG86" s="369">
        <f t="shared" si="62"/>
        <v>0</v>
      </c>
      <c r="AH86" s="369">
        <f t="shared" si="62"/>
        <v>0</v>
      </c>
      <c r="AI86" s="369">
        <f t="shared" si="62"/>
        <v>0</v>
      </c>
      <c r="AJ86" s="369">
        <f t="shared" si="62"/>
        <v>0</v>
      </c>
      <c r="AK86" s="370">
        <f t="shared" si="62"/>
        <v>0</v>
      </c>
      <c r="AL86" s="489">
        <f>SUM(AB86:AK86)/'DATA - Awards Matrices'!$L$36</f>
        <v>89.477801681987103</v>
      </c>
      <c r="AM86" s="489"/>
      <c r="AN86" s="368">
        <f t="shared" ref="AN86:AW86" si="63">SUM(AN83:AN85)</f>
        <v>68000</v>
      </c>
      <c r="AO86" s="369">
        <f t="shared" si="63"/>
        <v>31000</v>
      </c>
      <c r="AP86" s="369">
        <f t="shared" si="63"/>
        <v>0</v>
      </c>
      <c r="AQ86" s="369">
        <f t="shared" si="63"/>
        <v>51500</v>
      </c>
      <c r="AR86" s="369">
        <f t="shared" si="63"/>
        <v>0</v>
      </c>
      <c r="AS86" s="369">
        <f t="shared" si="63"/>
        <v>0</v>
      </c>
      <c r="AT86" s="369">
        <f t="shared" si="63"/>
        <v>0</v>
      </c>
      <c r="AU86" s="369">
        <f t="shared" si="63"/>
        <v>0</v>
      </c>
      <c r="AV86" s="369">
        <f t="shared" si="63"/>
        <v>0</v>
      </c>
      <c r="AW86" s="370">
        <f t="shared" si="63"/>
        <v>0</v>
      </c>
      <c r="AX86" s="537">
        <f>SUM(AN86:AW86)/'DATA - Awards Matrices'!$L$36</f>
        <v>88.304322315665956</v>
      </c>
    </row>
    <row r="87" spans="1:50" ht="29.25" customHeight="1" thickBot="1" x14ac:dyDescent="0.3">
      <c r="A87" s="502"/>
      <c r="B87" s="503"/>
      <c r="C87" s="504"/>
      <c r="D87" s="505"/>
      <c r="E87" s="506"/>
      <c r="F87" s="506"/>
      <c r="G87" s="506"/>
      <c r="H87" s="506"/>
      <c r="I87" s="506"/>
      <c r="J87" s="506"/>
      <c r="K87" s="506"/>
      <c r="L87" s="506"/>
      <c r="M87" s="507"/>
      <c r="N87" s="508"/>
      <c r="O87" s="508"/>
      <c r="P87" s="505"/>
      <c r="Q87" s="506"/>
      <c r="R87" s="506"/>
      <c r="S87" s="506"/>
      <c r="T87" s="506"/>
      <c r="U87" s="506"/>
      <c r="V87" s="506"/>
      <c r="W87" s="506"/>
      <c r="X87" s="506"/>
      <c r="Y87" s="507"/>
      <c r="Z87" s="508"/>
      <c r="AA87" s="508"/>
      <c r="AB87" s="505"/>
      <c r="AC87" s="506"/>
      <c r="AD87" s="506"/>
      <c r="AE87" s="506"/>
      <c r="AF87" s="506"/>
      <c r="AG87" s="506"/>
      <c r="AH87" s="506"/>
      <c r="AI87" s="506"/>
      <c r="AJ87" s="506"/>
      <c r="AK87" s="507"/>
      <c r="AL87" s="508"/>
      <c r="AM87" s="508"/>
      <c r="AN87" s="505"/>
      <c r="AO87" s="506"/>
      <c r="AP87" s="506"/>
      <c r="AQ87" s="506"/>
      <c r="AR87" s="506"/>
      <c r="AS87" s="506"/>
      <c r="AT87" s="506"/>
      <c r="AU87" s="506"/>
      <c r="AV87" s="506"/>
      <c r="AW87" s="507"/>
      <c r="AX87" s="538"/>
    </row>
    <row r="88" spans="1:50" ht="15" customHeight="1" x14ac:dyDescent="0.25">
      <c r="A88" s="1058" t="s">
        <v>302</v>
      </c>
      <c r="B88" s="304" t="str">
        <f>'RAW DATA-Awards'!B31</f>
        <v>ENMU-RU</v>
      </c>
      <c r="C88" s="363" t="str">
        <f>'RAW DATA-Awards'!C31</f>
        <v>1</v>
      </c>
      <c r="D88" s="481">
        <f>'RAW DATA-STEMH'!D31</f>
        <v>3</v>
      </c>
      <c r="E88" s="482">
        <f>'RAW DATA-STEMH'!E31</f>
        <v>1</v>
      </c>
      <c r="F88" s="482">
        <f>'RAW DATA-STEMH'!F31</f>
        <v>0</v>
      </c>
      <c r="G88" s="482">
        <f>'RAW DATA-STEMH'!G31</f>
        <v>1</v>
      </c>
      <c r="H88" s="482">
        <f>'RAW DATA-STEMH'!H31</f>
        <v>0</v>
      </c>
      <c r="I88" s="482">
        <f>'RAW DATA-STEMH'!I31</f>
        <v>0</v>
      </c>
      <c r="J88" s="482">
        <f>'RAW DATA-STEMH'!J31</f>
        <v>0</v>
      </c>
      <c r="K88" s="482">
        <f>'RAW DATA-STEMH'!K31</f>
        <v>0</v>
      </c>
      <c r="L88" s="482">
        <f>'RAW DATA-STEMH'!L31</f>
        <v>0</v>
      </c>
      <c r="M88" s="483">
        <f>'RAW DATA-STEMH'!M31</f>
        <v>0</v>
      </c>
      <c r="N88" s="482"/>
      <c r="O88" s="482"/>
      <c r="P88" s="481">
        <f>'RAW DATA-STEMH'!N31</f>
        <v>1</v>
      </c>
      <c r="Q88" s="482">
        <f>'RAW DATA-STEMH'!O31</f>
        <v>1</v>
      </c>
      <c r="R88" s="482">
        <f>'RAW DATA-STEMH'!P31</f>
        <v>0</v>
      </c>
      <c r="S88" s="482">
        <f>'RAW DATA-STEMH'!Q31</f>
        <v>3</v>
      </c>
      <c r="T88" s="482">
        <f>'RAW DATA-STEMH'!R31</f>
        <v>0</v>
      </c>
      <c r="U88" s="482">
        <f>'RAW DATA-STEMH'!S31</f>
        <v>0</v>
      </c>
      <c r="V88" s="482">
        <f>'RAW DATA-STEMH'!T31</f>
        <v>0</v>
      </c>
      <c r="W88" s="482">
        <f>'RAW DATA-STEMH'!U31</f>
        <v>0</v>
      </c>
      <c r="X88" s="482">
        <f>'RAW DATA-STEMH'!V31</f>
        <v>0</v>
      </c>
      <c r="Y88" s="483">
        <f>'RAW DATA-STEMH'!W31</f>
        <v>0</v>
      </c>
      <c r="Z88" s="482"/>
      <c r="AA88" s="482"/>
      <c r="AB88" s="481">
        <f>'RAW DATA-STEMH'!X31</f>
        <v>4</v>
      </c>
      <c r="AC88" s="482">
        <f>'RAW DATA-STEMH'!Y31</f>
        <v>0</v>
      </c>
      <c r="AD88" s="482">
        <f>'RAW DATA-STEMH'!Z31</f>
        <v>0</v>
      </c>
      <c r="AE88" s="482">
        <f>'RAW DATA-STEMH'!AA31</f>
        <v>10</v>
      </c>
      <c r="AF88" s="482">
        <f>'RAW DATA-STEMH'!AB31</f>
        <v>0</v>
      </c>
      <c r="AG88" s="482">
        <f>'RAW DATA-STEMH'!AC31</f>
        <v>0</v>
      </c>
      <c r="AH88" s="482">
        <f>'RAW DATA-STEMH'!AD31</f>
        <v>0</v>
      </c>
      <c r="AI88" s="482">
        <f>'RAW DATA-STEMH'!AE31</f>
        <v>0</v>
      </c>
      <c r="AJ88" s="482">
        <f>'RAW DATA-STEMH'!AF31</f>
        <v>0</v>
      </c>
      <c r="AK88" s="483">
        <f>'RAW DATA-STEMH'!AG31</f>
        <v>0</v>
      </c>
      <c r="AL88" s="482"/>
      <c r="AM88" s="482"/>
      <c r="AN88" s="481">
        <f>'RAW DATA-STEMH'!AH31</f>
        <v>0</v>
      </c>
      <c r="AO88" s="482">
        <f>'RAW DATA-STEMH'!AI31</f>
        <v>1</v>
      </c>
      <c r="AP88" s="482">
        <f>'RAW DATA-STEMH'!AJ31</f>
        <v>0</v>
      </c>
      <c r="AQ88" s="482">
        <f>'RAW DATA-STEMH'!AK31</f>
        <v>3</v>
      </c>
      <c r="AR88" s="482">
        <f>'RAW DATA-STEMH'!AL31</f>
        <v>0</v>
      </c>
      <c r="AS88" s="482">
        <f>'RAW DATA-STEMH'!AM31</f>
        <v>0</v>
      </c>
      <c r="AT88" s="482">
        <f>'RAW DATA-STEMH'!AN31</f>
        <v>0</v>
      </c>
      <c r="AU88" s="482">
        <f>'RAW DATA-STEMH'!AO31</f>
        <v>0</v>
      </c>
      <c r="AV88" s="482">
        <f>'RAW DATA-STEMH'!AP31</f>
        <v>0</v>
      </c>
      <c r="AW88" s="483">
        <f>'RAW DATA-STEMH'!AQ31</f>
        <v>0</v>
      </c>
      <c r="AX88" s="535"/>
    </row>
    <row r="89" spans="1:50" x14ac:dyDescent="0.25">
      <c r="A89" s="1059"/>
      <c r="B89" s="484" t="str">
        <f>'RAW DATA-Awards'!B32</f>
        <v>ENMU-RU</v>
      </c>
      <c r="C89" s="485" t="str">
        <f>'RAW DATA-Awards'!C32</f>
        <v>2</v>
      </c>
      <c r="D89" s="364">
        <f>'RAW DATA-STEMH'!D32</f>
        <v>0</v>
      </c>
      <c r="E89" s="12">
        <f>'RAW DATA-STEMH'!E32</f>
        <v>0</v>
      </c>
      <c r="F89" s="12">
        <f>'RAW DATA-STEMH'!F32</f>
        <v>0</v>
      </c>
      <c r="G89" s="12">
        <f>'RAW DATA-STEMH'!G32</f>
        <v>0</v>
      </c>
      <c r="H89" s="12">
        <f>'RAW DATA-STEMH'!H32</f>
        <v>0</v>
      </c>
      <c r="I89" s="12">
        <f>'RAW DATA-STEMH'!I32</f>
        <v>0</v>
      </c>
      <c r="J89" s="12">
        <f>'RAW DATA-STEMH'!J32</f>
        <v>0</v>
      </c>
      <c r="K89" s="12">
        <f>'RAW DATA-STEMH'!K32</f>
        <v>0</v>
      </c>
      <c r="L89" s="12">
        <f>'RAW DATA-STEMH'!L32</f>
        <v>0</v>
      </c>
      <c r="M89" s="365">
        <f>'RAW DATA-STEMH'!M32</f>
        <v>0</v>
      </c>
      <c r="N89" s="12"/>
      <c r="O89" s="12"/>
      <c r="P89" s="364">
        <f>'RAW DATA-STEMH'!N32</f>
        <v>0</v>
      </c>
      <c r="Q89" s="12">
        <f>'RAW DATA-STEMH'!O32</f>
        <v>0</v>
      </c>
      <c r="R89" s="12">
        <f>'RAW DATA-STEMH'!P32</f>
        <v>0</v>
      </c>
      <c r="S89" s="12">
        <f>'RAW DATA-STEMH'!Q32</f>
        <v>0</v>
      </c>
      <c r="T89" s="12">
        <f>'RAW DATA-STEMH'!R32</f>
        <v>0</v>
      </c>
      <c r="U89" s="12">
        <f>'RAW DATA-STEMH'!S32</f>
        <v>0</v>
      </c>
      <c r="V89" s="12">
        <f>'RAW DATA-STEMH'!T32</f>
        <v>0</v>
      </c>
      <c r="W89" s="12">
        <f>'RAW DATA-STEMH'!U32</f>
        <v>0</v>
      </c>
      <c r="X89" s="12">
        <f>'RAW DATA-STEMH'!V32</f>
        <v>0</v>
      </c>
      <c r="Y89" s="365">
        <f>'RAW DATA-STEMH'!W32</f>
        <v>0</v>
      </c>
      <c r="Z89" s="12"/>
      <c r="AA89" s="12"/>
      <c r="AB89" s="364">
        <f>'RAW DATA-STEMH'!X32</f>
        <v>0</v>
      </c>
      <c r="AC89" s="12">
        <f>'RAW DATA-STEMH'!Y32</f>
        <v>0</v>
      </c>
      <c r="AD89" s="12">
        <f>'RAW DATA-STEMH'!Z32</f>
        <v>0</v>
      </c>
      <c r="AE89" s="12">
        <f>'RAW DATA-STEMH'!AA32</f>
        <v>2</v>
      </c>
      <c r="AF89" s="12">
        <f>'RAW DATA-STEMH'!AB32</f>
        <v>0</v>
      </c>
      <c r="AG89" s="12">
        <f>'RAW DATA-STEMH'!AC32</f>
        <v>0</v>
      </c>
      <c r="AH89" s="12">
        <f>'RAW DATA-STEMH'!AD32</f>
        <v>0</v>
      </c>
      <c r="AI89" s="12">
        <f>'RAW DATA-STEMH'!AE32</f>
        <v>0</v>
      </c>
      <c r="AJ89" s="12">
        <f>'RAW DATA-STEMH'!AF32</f>
        <v>0</v>
      </c>
      <c r="AK89" s="365">
        <f>'RAW DATA-STEMH'!AG32</f>
        <v>0</v>
      </c>
      <c r="AL89" s="12"/>
      <c r="AM89" s="12"/>
      <c r="AN89" s="364">
        <f>'RAW DATA-STEMH'!AH32</f>
        <v>0</v>
      </c>
      <c r="AO89" s="12">
        <f>'RAW DATA-STEMH'!AI32</f>
        <v>0</v>
      </c>
      <c r="AP89" s="12">
        <f>'RAW DATA-STEMH'!AJ32</f>
        <v>0</v>
      </c>
      <c r="AQ89" s="12">
        <f>'RAW DATA-STEMH'!AK32</f>
        <v>2</v>
      </c>
      <c r="AR89" s="12">
        <f>'RAW DATA-STEMH'!AL32</f>
        <v>0</v>
      </c>
      <c r="AS89" s="12">
        <f>'RAW DATA-STEMH'!AM32</f>
        <v>0</v>
      </c>
      <c r="AT89" s="12">
        <f>'RAW DATA-STEMH'!AN32</f>
        <v>0</v>
      </c>
      <c r="AU89" s="12">
        <f>'RAW DATA-STEMH'!AO32</f>
        <v>0</v>
      </c>
      <c r="AV89" s="12">
        <f>'RAW DATA-STEMH'!AP32</f>
        <v>0</v>
      </c>
      <c r="AW89" s="365">
        <f>'RAW DATA-STEMH'!AQ32</f>
        <v>0</v>
      </c>
      <c r="AX89" s="536"/>
    </row>
    <row r="90" spans="1:50" ht="15.75" thickBot="1" x14ac:dyDescent="0.3">
      <c r="A90" s="1059"/>
      <c r="B90" s="484" t="str">
        <f>'RAW DATA-Awards'!B33</f>
        <v>ENMU-RU</v>
      </c>
      <c r="C90" s="485" t="str">
        <f>'RAW DATA-Awards'!C33</f>
        <v>3</v>
      </c>
      <c r="D90" s="364">
        <f>'RAW DATA-STEMH'!D33</f>
        <v>26</v>
      </c>
      <c r="E90" s="12">
        <f>'RAW DATA-STEMH'!E33</f>
        <v>0</v>
      </c>
      <c r="F90" s="12">
        <f>'RAW DATA-STEMH'!F33</f>
        <v>0</v>
      </c>
      <c r="G90" s="12">
        <f>'RAW DATA-STEMH'!G33</f>
        <v>0</v>
      </c>
      <c r="H90" s="12">
        <f>'RAW DATA-STEMH'!H33</f>
        <v>0</v>
      </c>
      <c r="I90" s="12">
        <f>'RAW DATA-STEMH'!I33</f>
        <v>0</v>
      </c>
      <c r="J90" s="12">
        <f>'RAW DATA-STEMH'!J33</f>
        <v>0</v>
      </c>
      <c r="K90" s="12">
        <f>'RAW DATA-STEMH'!K33</f>
        <v>0</v>
      </c>
      <c r="L90" s="12">
        <f>'RAW DATA-STEMH'!L33</f>
        <v>0</v>
      </c>
      <c r="M90" s="365">
        <f>'RAW DATA-STEMH'!M33</f>
        <v>0</v>
      </c>
      <c r="N90" s="12"/>
      <c r="O90" s="12"/>
      <c r="P90" s="364">
        <f>'RAW DATA-STEMH'!N33</f>
        <v>26</v>
      </c>
      <c r="Q90" s="12">
        <f>'RAW DATA-STEMH'!O33</f>
        <v>0</v>
      </c>
      <c r="R90" s="12">
        <f>'RAW DATA-STEMH'!P33</f>
        <v>0</v>
      </c>
      <c r="S90" s="12">
        <f>'RAW DATA-STEMH'!Q33</f>
        <v>0</v>
      </c>
      <c r="T90" s="12">
        <f>'RAW DATA-STEMH'!R33</f>
        <v>0</v>
      </c>
      <c r="U90" s="12">
        <f>'RAW DATA-STEMH'!S33</f>
        <v>0</v>
      </c>
      <c r="V90" s="12">
        <f>'RAW DATA-STEMH'!T33</f>
        <v>0</v>
      </c>
      <c r="W90" s="12">
        <f>'RAW DATA-STEMH'!U33</f>
        <v>0</v>
      </c>
      <c r="X90" s="12">
        <f>'RAW DATA-STEMH'!V33</f>
        <v>0</v>
      </c>
      <c r="Y90" s="365">
        <f>'RAW DATA-STEMH'!W33</f>
        <v>0</v>
      </c>
      <c r="Z90" s="12"/>
      <c r="AA90" s="12"/>
      <c r="AB90" s="364">
        <f>'RAW DATA-STEMH'!X33</f>
        <v>53</v>
      </c>
      <c r="AC90" s="12">
        <f>'RAW DATA-STEMH'!Y33</f>
        <v>0</v>
      </c>
      <c r="AD90" s="12">
        <f>'RAW DATA-STEMH'!Z33</f>
        <v>0</v>
      </c>
      <c r="AE90" s="12">
        <f>'RAW DATA-STEMH'!AA33</f>
        <v>0</v>
      </c>
      <c r="AF90" s="12">
        <f>'RAW DATA-STEMH'!AB33</f>
        <v>0</v>
      </c>
      <c r="AG90" s="12">
        <f>'RAW DATA-STEMH'!AC33</f>
        <v>0</v>
      </c>
      <c r="AH90" s="12">
        <f>'RAW DATA-STEMH'!AD33</f>
        <v>0</v>
      </c>
      <c r="AI90" s="12">
        <f>'RAW DATA-STEMH'!AE33</f>
        <v>0</v>
      </c>
      <c r="AJ90" s="12">
        <f>'RAW DATA-STEMH'!AF33</f>
        <v>0</v>
      </c>
      <c r="AK90" s="365">
        <f>'RAW DATA-STEMH'!AG33</f>
        <v>0</v>
      </c>
      <c r="AL90" s="12"/>
      <c r="AM90" s="12"/>
      <c r="AN90" s="364">
        <f>'RAW DATA-STEMH'!AH33</f>
        <v>36</v>
      </c>
      <c r="AO90" s="12">
        <f>'RAW DATA-STEMH'!AI33</f>
        <v>0</v>
      </c>
      <c r="AP90" s="12">
        <f>'RAW DATA-STEMH'!AJ33</f>
        <v>0</v>
      </c>
      <c r="AQ90" s="12">
        <f>'RAW DATA-STEMH'!AK33</f>
        <v>0</v>
      </c>
      <c r="AR90" s="12">
        <f>'RAW DATA-STEMH'!AL33</f>
        <v>0</v>
      </c>
      <c r="AS90" s="12">
        <f>'RAW DATA-STEMH'!AM33</f>
        <v>0</v>
      </c>
      <c r="AT90" s="12">
        <f>'RAW DATA-STEMH'!AN33</f>
        <v>0</v>
      </c>
      <c r="AU90" s="12">
        <f>'RAW DATA-STEMH'!AO33</f>
        <v>0</v>
      </c>
      <c r="AV90" s="12">
        <f>'RAW DATA-STEMH'!AP33</f>
        <v>0</v>
      </c>
      <c r="AW90" s="365">
        <f>'RAW DATA-STEMH'!AQ33</f>
        <v>0</v>
      </c>
      <c r="AX90" s="536"/>
    </row>
    <row r="91" spans="1:50" x14ac:dyDescent="0.25">
      <c r="A91" s="541"/>
      <c r="B91" s="304"/>
      <c r="C91" s="498"/>
      <c r="D91" s="11">
        <f t="shared" ref="D91:M91" si="64">SUM(D88:D90)</f>
        <v>29</v>
      </c>
      <c r="E91" s="11">
        <f t="shared" si="64"/>
        <v>1</v>
      </c>
      <c r="F91" s="11">
        <f t="shared" si="64"/>
        <v>0</v>
      </c>
      <c r="G91" s="11">
        <f t="shared" si="64"/>
        <v>1</v>
      </c>
      <c r="H91" s="11">
        <f t="shared" si="64"/>
        <v>0</v>
      </c>
      <c r="I91" s="11">
        <f t="shared" si="64"/>
        <v>0</v>
      </c>
      <c r="J91" s="11">
        <f t="shared" si="64"/>
        <v>0</v>
      </c>
      <c r="K91" s="11">
        <f t="shared" si="64"/>
        <v>0</v>
      </c>
      <c r="L91" s="11">
        <f t="shared" si="64"/>
        <v>0</v>
      </c>
      <c r="M91" s="367">
        <f t="shared" si="64"/>
        <v>0</v>
      </c>
      <c r="N91" s="12"/>
      <c r="O91" s="12"/>
      <c r="P91" s="366">
        <f t="shared" ref="P91:Y91" si="65">SUM(P88:P90)</f>
        <v>27</v>
      </c>
      <c r="Q91" s="11">
        <f t="shared" si="65"/>
        <v>1</v>
      </c>
      <c r="R91" s="11">
        <f t="shared" si="65"/>
        <v>0</v>
      </c>
      <c r="S91" s="11">
        <f t="shared" si="65"/>
        <v>3</v>
      </c>
      <c r="T91" s="11">
        <f t="shared" si="65"/>
        <v>0</v>
      </c>
      <c r="U91" s="11">
        <f t="shared" si="65"/>
        <v>0</v>
      </c>
      <c r="V91" s="11">
        <f t="shared" si="65"/>
        <v>0</v>
      </c>
      <c r="W91" s="11">
        <f t="shared" si="65"/>
        <v>0</v>
      </c>
      <c r="X91" s="11">
        <f t="shared" si="65"/>
        <v>0</v>
      </c>
      <c r="Y91" s="367">
        <f t="shared" si="65"/>
        <v>0</v>
      </c>
      <c r="Z91" s="12"/>
      <c r="AA91" s="12"/>
      <c r="AB91" s="366">
        <f t="shared" ref="AB91:AK91" si="66">SUM(AB88:AB90)</f>
        <v>57</v>
      </c>
      <c r="AC91" s="11">
        <f t="shared" si="66"/>
        <v>0</v>
      </c>
      <c r="AD91" s="11">
        <f t="shared" si="66"/>
        <v>0</v>
      </c>
      <c r="AE91" s="11">
        <f t="shared" si="66"/>
        <v>12</v>
      </c>
      <c r="AF91" s="11">
        <f t="shared" si="66"/>
        <v>0</v>
      </c>
      <c r="AG91" s="11">
        <f t="shared" si="66"/>
        <v>0</v>
      </c>
      <c r="AH91" s="11">
        <f t="shared" si="66"/>
        <v>0</v>
      </c>
      <c r="AI91" s="11">
        <f t="shared" si="66"/>
        <v>0</v>
      </c>
      <c r="AJ91" s="11">
        <f t="shared" si="66"/>
        <v>0</v>
      </c>
      <c r="AK91" s="367">
        <f t="shared" si="66"/>
        <v>0</v>
      </c>
      <c r="AL91" s="12"/>
      <c r="AM91" s="12"/>
      <c r="AN91" s="366">
        <f t="shared" ref="AN91:AW91" si="67">SUM(AN88:AN90)</f>
        <v>36</v>
      </c>
      <c r="AO91" s="11">
        <f t="shared" si="67"/>
        <v>1</v>
      </c>
      <c r="AP91" s="11">
        <f t="shared" si="67"/>
        <v>0</v>
      </c>
      <c r="AQ91" s="11">
        <f t="shared" si="67"/>
        <v>5</v>
      </c>
      <c r="AR91" s="11">
        <f t="shared" si="67"/>
        <v>0</v>
      </c>
      <c r="AS91" s="11">
        <f t="shared" si="67"/>
        <v>0</v>
      </c>
      <c r="AT91" s="11">
        <f t="shared" si="67"/>
        <v>0</v>
      </c>
      <c r="AU91" s="11">
        <f t="shared" si="67"/>
        <v>0</v>
      </c>
      <c r="AV91" s="11">
        <f t="shared" si="67"/>
        <v>0</v>
      </c>
      <c r="AW91" s="367">
        <f t="shared" si="67"/>
        <v>0</v>
      </c>
      <c r="AX91" s="536"/>
    </row>
    <row r="92" spans="1:50" ht="15.75" thickBot="1" x14ac:dyDescent="0.3">
      <c r="A92" s="542"/>
      <c r="B92" s="487"/>
      <c r="C92" s="500"/>
      <c r="D92" s="12"/>
      <c r="E92" s="12"/>
      <c r="F92" s="12"/>
      <c r="G92" s="12"/>
      <c r="H92" s="12"/>
      <c r="I92" s="12"/>
      <c r="J92" s="12"/>
      <c r="K92" s="12"/>
      <c r="L92" s="12"/>
      <c r="M92" s="365"/>
      <c r="N92" s="12"/>
      <c r="O92" s="12"/>
      <c r="P92" s="364"/>
      <c r="Q92" s="12"/>
      <c r="R92" s="12"/>
      <c r="S92" s="12"/>
      <c r="T92" s="12"/>
      <c r="U92" s="12"/>
      <c r="V92" s="12"/>
      <c r="W92" s="12"/>
      <c r="X92" s="12"/>
      <c r="Y92" s="365"/>
      <c r="Z92" s="12"/>
      <c r="AA92" s="12"/>
      <c r="AB92" s="364"/>
      <c r="AC92" s="12"/>
      <c r="AD92" s="12"/>
      <c r="AE92" s="12"/>
      <c r="AF92" s="12"/>
      <c r="AG92" s="12"/>
      <c r="AH92" s="12"/>
      <c r="AI92" s="12"/>
      <c r="AJ92" s="12"/>
      <c r="AK92" s="365"/>
      <c r="AL92" s="12"/>
      <c r="AM92" s="12"/>
      <c r="AN92" s="364"/>
      <c r="AO92" s="12"/>
      <c r="AP92" s="12"/>
      <c r="AQ92" s="12"/>
      <c r="AR92" s="12"/>
      <c r="AS92" s="12"/>
      <c r="AT92" s="12"/>
      <c r="AU92" s="12"/>
      <c r="AV92" s="12"/>
      <c r="AW92" s="365"/>
      <c r="AX92" s="536"/>
    </row>
    <row r="93" spans="1:50" ht="15" customHeight="1" x14ac:dyDescent="0.25">
      <c r="A93" s="1059" t="s">
        <v>303</v>
      </c>
      <c r="B93" s="512" t="s">
        <v>52</v>
      </c>
      <c r="C93" s="498" t="s">
        <v>95</v>
      </c>
      <c r="D93" s="364">
        <f>D88*'DATA - Awards Matrices'!$B$34</f>
        <v>1500</v>
      </c>
      <c r="E93" s="12">
        <f>E88*'DATA - Awards Matrices'!$C$34</f>
        <v>500</v>
      </c>
      <c r="F93" s="12">
        <f>F88*'DATA - Awards Matrices'!$D$34</f>
        <v>0</v>
      </c>
      <c r="G93" s="12">
        <f>G88*'DATA - Awards Matrices'!$E$34</f>
        <v>500</v>
      </c>
      <c r="H93" s="12">
        <f>H88*'DATA - Awards Matrices'!$F$34</f>
        <v>0</v>
      </c>
      <c r="I93" s="12">
        <f>I88*'DATA - Awards Matrices'!$G$34</f>
        <v>0</v>
      </c>
      <c r="J93" s="12">
        <f>J88*'DATA - Awards Matrices'!$H$34</f>
        <v>0</v>
      </c>
      <c r="K93" s="12">
        <f>K88*'DATA - Awards Matrices'!$I$34</f>
        <v>0</v>
      </c>
      <c r="L93" s="12">
        <f>L88*'DATA - Awards Matrices'!$J$34</f>
        <v>0</v>
      </c>
      <c r="M93" s="365">
        <f>M88*'DATA - Awards Matrices'!$K$34</f>
        <v>0</v>
      </c>
      <c r="N93" s="12"/>
      <c r="O93" s="12"/>
      <c r="P93" s="364">
        <f>P88*'DATA - Awards Matrices'!$B$34</f>
        <v>500</v>
      </c>
      <c r="Q93" s="12">
        <f>Q88*'DATA - Awards Matrices'!$C$34</f>
        <v>500</v>
      </c>
      <c r="R93" s="12">
        <f>R88*'DATA - Awards Matrices'!$D$34</f>
        <v>0</v>
      </c>
      <c r="S93" s="12">
        <f>S88*'DATA - Awards Matrices'!$E$34</f>
        <v>1500</v>
      </c>
      <c r="T93" s="12">
        <f>T88*'DATA - Awards Matrices'!$F$34</f>
        <v>0</v>
      </c>
      <c r="U93" s="12">
        <f>U88*'DATA - Awards Matrices'!$G$34</f>
        <v>0</v>
      </c>
      <c r="V93" s="12">
        <f>V88*'DATA - Awards Matrices'!$H$34</f>
        <v>0</v>
      </c>
      <c r="W93" s="12">
        <f>W88*'DATA - Awards Matrices'!$I$34</f>
        <v>0</v>
      </c>
      <c r="X93" s="12">
        <f>X88*'DATA - Awards Matrices'!$J$34</f>
        <v>0</v>
      </c>
      <c r="Y93" s="365">
        <f>Y88*'DATA - Awards Matrices'!$K$34</f>
        <v>0</v>
      </c>
      <c r="Z93" s="12"/>
      <c r="AA93" s="12"/>
      <c r="AB93" s="364">
        <f>AB88*'DATA - Awards Matrices'!$B$34</f>
        <v>2000</v>
      </c>
      <c r="AC93" s="12">
        <f>AC88*'DATA - Awards Matrices'!$C$34</f>
        <v>0</v>
      </c>
      <c r="AD93" s="12">
        <f>AD88*'DATA - Awards Matrices'!$D$34</f>
        <v>0</v>
      </c>
      <c r="AE93" s="12">
        <f>AE88*'DATA - Awards Matrices'!$E$34</f>
        <v>5000</v>
      </c>
      <c r="AF93" s="12">
        <f>AF88*'DATA - Awards Matrices'!$F$34</f>
        <v>0</v>
      </c>
      <c r="AG93" s="12">
        <f>AG88*'DATA - Awards Matrices'!$G$34</f>
        <v>0</v>
      </c>
      <c r="AH93" s="12">
        <f>AH88*'DATA - Awards Matrices'!$H$34</f>
        <v>0</v>
      </c>
      <c r="AI93" s="12">
        <f>AI88*'DATA - Awards Matrices'!$I$34</f>
        <v>0</v>
      </c>
      <c r="AJ93" s="12">
        <f>AJ88*'DATA - Awards Matrices'!$J$34</f>
        <v>0</v>
      </c>
      <c r="AK93" s="365">
        <f>AK88*'DATA - Awards Matrices'!$K$34</f>
        <v>0</v>
      </c>
      <c r="AL93" s="12"/>
      <c r="AM93" s="12"/>
      <c r="AN93" s="364">
        <f>AN88*'DATA - Awards Matrices'!$B$34</f>
        <v>0</v>
      </c>
      <c r="AO93" s="12">
        <f>AO88*'DATA - Awards Matrices'!$C$34</f>
        <v>500</v>
      </c>
      <c r="AP93" s="12">
        <f>AP88*'DATA - Awards Matrices'!$D$34</f>
        <v>0</v>
      </c>
      <c r="AQ93" s="12">
        <f>AQ88*'DATA - Awards Matrices'!$E$34</f>
        <v>1500</v>
      </c>
      <c r="AR93" s="12">
        <f>AR88*'DATA - Awards Matrices'!$F$34</f>
        <v>0</v>
      </c>
      <c r="AS93" s="12">
        <f>AS88*'DATA - Awards Matrices'!$G$34</f>
        <v>0</v>
      </c>
      <c r="AT93" s="12">
        <f>AT88*'DATA - Awards Matrices'!$H$34</f>
        <v>0</v>
      </c>
      <c r="AU93" s="12">
        <f>AU88*'DATA - Awards Matrices'!$I$34</f>
        <v>0</v>
      </c>
      <c r="AV93" s="12">
        <f>AV88*'DATA - Awards Matrices'!$J$34</f>
        <v>0</v>
      </c>
      <c r="AW93" s="365">
        <f>AW88*'DATA - Awards Matrices'!$K$34</f>
        <v>0</v>
      </c>
      <c r="AX93" s="536"/>
    </row>
    <row r="94" spans="1:50" x14ac:dyDescent="0.25">
      <c r="A94" s="1059"/>
      <c r="B94" s="513" t="s">
        <v>52</v>
      </c>
      <c r="C94" s="499" t="s">
        <v>94</v>
      </c>
      <c r="D94" s="364">
        <f>D89*'DATA - Awards Matrices'!$B$35</f>
        <v>0</v>
      </c>
      <c r="E94" s="12">
        <f>E89*'DATA - Awards Matrices'!$C$35</f>
        <v>0</v>
      </c>
      <c r="F94" s="12">
        <f>F89*'DATA - Awards Matrices'!$D$35</f>
        <v>0</v>
      </c>
      <c r="G94" s="12">
        <f>G89*'DATA - Awards Matrices'!$E$35</f>
        <v>0</v>
      </c>
      <c r="H94" s="12">
        <f>H89*'DATA - Awards Matrices'!$F$35</f>
        <v>0</v>
      </c>
      <c r="I94" s="12">
        <f>I89*'DATA - Awards Matrices'!$G$35</f>
        <v>0</v>
      </c>
      <c r="J94" s="12">
        <f>J89*'DATA - Awards Matrices'!$H$35</f>
        <v>0</v>
      </c>
      <c r="K94" s="12">
        <f>K89*'DATA - Awards Matrices'!$I$35</f>
        <v>0</v>
      </c>
      <c r="L94" s="12">
        <f>L89*'DATA - Awards Matrices'!$J$35</f>
        <v>0</v>
      </c>
      <c r="M94" s="365">
        <f>M89*'DATA - Awards Matrices'!$K$35</f>
        <v>0</v>
      </c>
      <c r="N94" s="12"/>
      <c r="O94" s="12"/>
      <c r="P94" s="364">
        <f>P89*'DATA - Awards Matrices'!$B$35</f>
        <v>0</v>
      </c>
      <c r="Q94" s="12">
        <f>Q89*'DATA - Awards Matrices'!$C$35</f>
        <v>0</v>
      </c>
      <c r="R94" s="12">
        <f>R89*'DATA - Awards Matrices'!$D$35</f>
        <v>0</v>
      </c>
      <c r="S94" s="12">
        <f>S89*'DATA - Awards Matrices'!$E$35</f>
        <v>0</v>
      </c>
      <c r="T94" s="12">
        <f>T89*'DATA - Awards Matrices'!$F$35</f>
        <v>0</v>
      </c>
      <c r="U94" s="12">
        <f>U89*'DATA - Awards Matrices'!$G$35</f>
        <v>0</v>
      </c>
      <c r="V94" s="12">
        <f>V89*'DATA - Awards Matrices'!$H$35</f>
        <v>0</v>
      </c>
      <c r="W94" s="12">
        <f>W89*'DATA - Awards Matrices'!$I$35</f>
        <v>0</v>
      </c>
      <c r="X94" s="12">
        <f>X89*'DATA - Awards Matrices'!$J$35</f>
        <v>0</v>
      </c>
      <c r="Y94" s="365">
        <f>Y89*'DATA - Awards Matrices'!$K$35</f>
        <v>0</v>
      </c>
      <c r="Z94" s="12"/>
      <c r="AA94" s="12"/>
      <c r="AB94" s="364">
        <f>AB89*'DATA - Awards Matrices'!$B$35</f>
        <v>0</v>
      </c>
      <c r="AC94" s="12">
        <f>AC89*'DATA - Awards Matrices'!$C$35</f>
        <v>0</v>
      </c>
      <c r="AD94" s="12">
        <f>AD89*'DATA - Awards Matrices'!$D$35</f>
        <v>0</v>
      </c>
      <c r="AE94" s="12">
        <f>AE89*'DATA - Awards Matrices'!$E$35</f>
        <v>1000</v>
      </c>
      <c r="AF94" s="12">
        <f>AF89*'DATA - Awards Matrices'!$F$35</f>
        <v>0</v>
      </c>
      <c r="AG94" s="12">
        <f>AG89*'DATA - Awards Matrices'!$G$35</f>
        <v>0</v>
      </c>
      <c r="AH94" s="12">
        <f>AH89*'DATA - Awards Matrices'!$H$35</f>
        <v>0</v>
      </c>
      <c r="AI94" s="12">
        <f>AI89*'DATA - Awards Matrices'!$I$35</f>
        <v>0</v>
      </c>
      <c r="AJ94" s="12">
        <f>AJ89*'DATA - Awards Matrices'!$J$35</f>
        <v>0</v>
      </c>
      <c r="AK94" s="365">
        <f>AK89*'DATA - Awards Matrices'!$K$35</f>
        <v>0</v>
      </c>
      <c r="AL94" s="12"/>
      <c r="AM94" s="12"/>
      <c r="AN94" s="364">
        <f>AN89*'DATA - Awards Matrices'!$B$35</f>
        <v>0</v>
      </c>
      <c r="AO94" s="12">
        <f>AO89*'DATA - Awards Matrices'!$C$35</f>
        <v>0</v>
      </c>
      <c r="AP94" s="12">
        <f>AP89*'DATA - Awards Matrices'!$D$35</f>
        <v>0</v>
      </c>
      <c r="AQ94" s="12">
        <f>AQ89*'DATA - Awards Matrices'!$E$35</f>
        <v>1000</v>
      </c>
      <c r="AR94" s="12">
        <f>AR89*'DATA - Awards Matrices'!$F$35</f>
        <v>0</v>
      </c>
      <c r="AS94" s="12">
        <f>AS89*'DATA - Awards Matrices'!$G$35</f>
        <v>0</v>
      </c>
      <c r="AT94" s="12">
        <f>AT89*'DATA - Awards Matrices'!$H$35</f>
        <v>0</v>
      </c>
      <c r="AU94" s="12">
        <f>AU89*'DATA - Awards Matrices'!$I$35</f>
        <v>0</v>
      </c>
      <c r="AV94" s="12">
        <f>AV89*'DATA - Awards Matrices'!$J$35</f>
        <v>0</v>
      </c>
      <c r="AW94" s="365">
        <f>AW89*'DATA - Awards Matrices'!$K$35</f>
        <v>0</v>
      </c>
      <c r="AX94" s="536"/>
    </row>
    <row r="95" spans="1:50" ht="15.75" thickBot="1" x14ac:dyDescent="0.3">
      <c r="A95" s="1060"/>
      <c r="B95" s="514" t="s">
        <v>52</v>
      </c>
      <c r="C95" s="500" t="s">
        <v>93</v>
      </c>
      <c r="D95" s="364">
        <f>D90*'DATA - Awards Matrices'!$B$36</f>
        <v>13000</v>
      </c>
      <c r="E95" s="12">
        <f>E90*'DATA - Awards Matrices'!$C$36</f>
        <v>0</v>
      </c>
      <c r="F95" s="12">
        <f>F90*'DATA - Awards Matrices'!$D$36</f>
        <v>0</v>
      </c>
      <c r="G95" s="12">
        <f>G90*'DATA - Awards Matrices'!$E$36</f>
        <v>0</v>
      </c>
      <c r="H95" s="12">
        <f>H90*'DATA - Awards Matrices'!$F$36</f>
        <v>0</v>
      </c>
      <c r="I95" s="12">
        <f>I90*'DATA - Awards Matrices'!$G$36</f>
        <v>0</v>
      </c>
      <c r="J95" s="12">
        <f>J90*'DATA - Awards Matrices'!$H$36</f>
        <v>0</v>
      </c>
      <c r="K95" s="12">
        <f>K90*'DATA - Awards Matrices'!$I$36</f>
        <v>0</v>
      </c>
      <c r="L95" s="12">
        <f>L90*'DATA - Awards Matrices'!$J$36</f>
        <v>0</v>
      </c>
      <c r="M95" s="365">
        <f>M90*'DATA - Awards Matrices'!$K$36</f>
        <v>0</v>
      </c>
      <c r="N95" s="12"/>
      <c r="O95" s="12"/>
      <c r="P95" s="364">
        <f>P90*'DATA - Awards Matrices'!$B$36</f>
        <v>13000</v>
      </c>
      <c r="Q95" s="12">
        <f>Q90*'DATA - Awards Matrices'!$C$36</f>
        <v>0</v>
      </c>
      <c r="R95" s="12">
        <f>R90*'DATA - Awards Matrices'!$D$36</f>
        <v>0</v>
      </c>
      <c r="S95" s="12">
        <f>S90*'DATA - Awards Matrices'!$E$36</f>
        <v>0</v>
      </c>
      <c r="T95" s="12">
        <f>T90*'DATA - Awards Matrices'!$F$36</f>
        <v>0</v>
      </c>
      <c r="U95" s="12">
        <f>U90*'DATA - Awards Matrices'!$G$36</f>
        <v>0</v>
      </c>
      <c r="V95" s="12">
        <f>V90*'DATA - Awards Matrices'!$H$36</f>
        <v>0</v>
      </c>
      <c r="W95" s="12">
        <f>W90*'DATA - Awards Matrices'!$I$36</f>
        <v>0</v>
      </c>
      <c r="X95" s="12">
        <f>X90*'DATA - Awards Matrices'!$J$36</f>
        <v>0</v>
      </c>
      <c r="Y95" s="365">
        <f>Y90*'DATA - Awards Matrices'!$K$36</f>
        <v>0</v>
      </c>
      <c r="Z95" s="12"/>
      <c r="AA95" s="12"/>
      <c r="AB95" s="364">
        <f>AB90*'DATA - Awards Matrices'!$B$36</f>
        <v>26500</v>
      </c>
      <c r="AC95" s="12">
        <f>AC90*'DATA - Awards Matrices'!$C$36</f>
        <v>0</v>
      </c>
      <c r="AD95" s="12">
        <f>AD90*'DATA - Awards Matrices'!$D$36</f>
        <v>0</v>
      </c>
      <c r="AE95" s="12">
        <f>AE90*'DATA - Awards Matrices'!$E$36</f>
        <v>0</v>
      </c>
      <c r="AF95" s="12">
        <f>AF90*'DATA - Awards Matrices'!$F$36</f>
        <v>0</v>
      </c>
      <c r="AG95" s="12">
        <f>AG90*'DATA - Awards Matrices'!$G$36</f>
        <v>0</v>
      </c>
      <c r="AH95" s="12">
        <f>AH90*'DATA - Awards Matrices'!$H$36</f>
        <v>0</v>
      </c>
      <c r="AI95" s="12">
        <f>AI90*'DATA - Awards Matrices'!$I$36</f>
        <v>0</v>
      </c>
      <c r="AJ95" s="12">
        <f>AJ90*'DATA - Awards Matrices'!$J$36</f>
        <v>0</v>
      </c>
      <c r="AK95" s="365">
        <f>AK90*'DATA - Awards Matrices'!$K$36</f>
        <v>0</v>
      </c>
      <c r="AL95" s="12"/>
      <c r="AM95" s="12"/>
      <c r="AN95" s="364">
        <f>AN90*'DATA - Awards Matrices'!$B$36</f>
        <v>18000</v>
      </c>
      <c r="AO95" s="12">
        <f>AO90*'DATA - Awards Matrices'!$C$36</f>
        <v>0</v>
      </c>
      <c r="AP95" s="12">
        <f>AP90*'DATA - Awards Matrices'!$D$36</f>
        <v>0</v>
      </c>
      <c r="AQ95" s="12">
        <f>AQ90*'DATA - Awards Matrices'!$E$36</f>
        <v>0</v>
      </c>
      <c r="AR95" s="12">
        <f>AR90*'DATA - Awards Matrices'!$F$36</f>
        <v>0</v>
      </c>
      <c r="AS95" s="12">
        <f>AS90*'DATA - Awards Matrices'!$G$36</f>
        <v>0</v>
      </c>
      <c r="AT95" s="12">
        <f>AT90*'DATA - Awards Matrices'!$H$36</f>
        <v>0</v>
      </c>
      <c r="AU95" s="12">
        <f>AU90*'DATA - Awards Matrices'!$I$36</f>
        <v>0</v>
      </c>
      <c r="AV95" s="12">
        <f>AV90*'DATA - Awards Matrices'!$J$36</f>
        <v>0</v>
      </c>
      <c r="AW95" s="365">
        <f>AW90*'DATA - Awards Matrices'!$K$36</f>
        <v>0</v>
      </c>
      <c r="AX95" s="536"/>
    </row>
    <row r="96" spans="1:50" ht="30.75" thickBot="1" x14ac:dyDescent="0.3">
      <c r="A96" s="480" t="s">
        <v>304</v>
      </c>
      <c r="B96" s="487" t="str">
        <f>B90</f>
        <v>ENMU-RU</v>
      </c>
      <c r="C96" s="488"/>
      <c r="D96" s="368">
        <f t="shared" ref="D96:M96" si="68">SUM(D93:D95)</f>
        <v>14500</v>
      </c>
      <c r="E96" s="369">
        <f t="shared" si="68"/>
        <v>500</v>
      </c>
      <c r="F96" s="369">
        <f t="shared" si="68"/>
        <v>0</v>
      </c>
      <c r="G96" s="369">
        <f t="shared" si="68"/>
        <v>500</v>
      </c>
      <c r="H96" s="369">
        <f t="shared" si="68"/>
        <v>0</v>
      </c>
      <c r="I96" s="369">
        <f t="shared" si="68"/>
        <v>0</v>
      </c>
      <c r="J96" s="369">
        <f t="shared" si="68"/>
        <v>0</v>
      </c>
      <c r="K96" s="369">
        <f t="shared" si="68"/>
        <v>0</v>
      </c>
      <c r="L96" s="369">
        <f t="shared" si="68"/>
        <v>0</v>
      </c>
      <c r="M96" s="370">
        <f t="shared" si="68"/>
        <v>0</v>
      </c>
      <c r="N96" s="489">
        <f>SUM(D96:M96)/'DATA - Awards Matrices'!$L$36</f>
        <v>9.0944650889888532</v>
      </c>
      <c r="O96" s="489"/>
      <c r="P96" s="368">
        <f t="shared" ref="P96:Y96" si="69">SUM(P93:P95)</f>
        <v>13500</v>
      </c>
      <c r="Q96" s="369">
        <f t="shared" si="69"/>
        <v>500</v>
      </c>
      <c r="R96" s="369">
        <f t="shared" si="69"/>
        <v>0</v>
      </c>
      <c r="S96" s="369">
        <f t="shared" si="69"/>
        <v>1500</v>
      </c>
      <c r="T96" s="369">
        <f t="shared" si="69"/>
        <v>0</v>
      </c>
      <c r="U96" s="369">
        <f t="shared" si="69"/>
        <v>0</v>
      </c>
      <c r="V96" s="369">
        <f t="shared" si="69"/>
        <v>0</v>
      </c>
      <c r="W96" s="369">
        <f t="shared" si="69"/>
        <v>0</v>
      </c>
      <c r="X96" s="369">
        <f t="shared" si="69"/>
        <v>0</v>
      </c>
      <c r="Y96" s="370">
        <f t="shared" si="69"/>
        <v>0</v>
      </c>
      <c r="Z96" s="489">
        <f>SUM(P96:Y96)/'DATA - Awards Matrices'!$L$36</f>
        <v>9.0944650889888532</v>
      </c>
      <c r="AA96" s="489"/>
      <c r="AB96" s="368">
        <f t="shared" ref="AB96:AK96" si="70">SUM(AB93:AB95)</f>
        <v>28500</v>
      </c>
      <c r="AC96" s="369">
        <f t="shared" si="70"/>
        <v>0</v>
      </c>
      <c r="AD96" s="369">
        <f t="shared" si="70"/>
        <v>0</v>
      </c>
      <c r="AE96" s="369">
        <f t="shared" si="70"/>
        <v>6000</v>
      </c>
      <c r="AF96" s="369">
        <f t="shared" si="70"/>
        <v>0</v>
      </c>
      <c r="AG96" s="369">
        <f t="shared" si="70"/>
        <v>0</v>
      </c>
      <c r="AH96" s="369">
        <f t="shared" si="70"/>
        <v>0</v>
      </c>
      <c r="AI96" s="369">
        <f t="shared" si="70"/>
        <v>0</v>
      </c>
      <c r="AJ96" s="369">
        <f t="shared" si="70"/>
        <v>0</v>
      </c>
      <c r="AK96" s="370">
        <f t="shared" si="70"/>
        <v>0</v>
      </c>
      <c r="AL96" s="489">
        <f>SUM(AB96:AK96)/'DATA - Awards Matrices'!$L$36</f>
        <v>20.242519069039705</v>
      </c>
      <c r="AM96" s="489"/>
      <c r="AN96" s="368">
        <f t="shared" ref="AN96:AW96" si="71">SUM(AN93:AN95)</f>
        <v>18000</v>
      </c>
      <c r="AO96" s="369">
        <f t="shared" si="71"/>
        <v>500</v>
      </c>
      <c r="AP96" s="369">
        <f t="shared" si="71"/>
        <v>0</v>
      </c>
      <c r="AQ96" s="369">
        <f t="shared" si="71"/>
        <v>2500</v>
      </c>
      <c r="AR96" s="369">
        <f t="shared" si="71"/>
        <v>0</v>
      </c>
      <c r="AS96" s="369">
        <f t="shared" si="71"/>
        <v>0</v>
      </c>
      <c r="AT96" s="369">
        <f t="shared" si="71"/>
        <v>0</v>
      </c>
      <c r="AU96" s="369">
        <f t="shared" si="71"/>
        <v>0</v>
      </c>
      <c r="AV96" s="369">
        <f t="shared" si="71"/>
        <v>0</v>
      </c>
      <c r="AW96" s="370">
        <f t="shared" si="71"/>
        <v>0</v>
      </c>
      <c r="AX96" s="537">
        <f>SUM(AN96:AW96)/'DATA - Awards Matrices'!$L$36</f>
        <v>12.321533346371993</v>
      </c>
    </row>
    <row r="97" spans="1:50" ht="39.75" customHeight="1" thickBot="1" x14ac:dyDescent="0.3">
      <c r="A97" s="502"/>
      <c r="B97" s="503"/>
      <c r="C97" s="504"/>
      <c r="D97" s="505"/>
      <c r="E97" s="506"/>
      <c r="F97" s="506"/>
      <c r="G97" s="506"/>
      <c r="H97" s="506"/>
      <c r="I97" s="506"/>
      <c r="J97" s="506"/>
      <c r="K97" s="506"/>
      <c r="L97" s="506"/>
      <c r="M97" s="507"/>
      <c r="N97" s="508"/>
      <c r="O97" s="508"/>
      <c r="P97" s="505"/>
      <c r="Q97" s="506"/>
      <c r="R97" s="506"/>
      <c r="S97" s="506"/>
      <c r="T97" s="506"/>
      <c r="U97" s="506"/>
      <c r="V97" s="506"/>
      <c r="W97" s="506"/>
      <c r="X97" s="506"/>
      <c r="Y97" s="507"/>
      <c r="Z97" s="508"/>
      <c r="AA97" s="508"/>
      <c r="AB97" s="505"/>
      <c r="AC97" s="506"/>
      <c r="AD97" s="506"/>
      <c r="AE97" s="506"/>
      <c r="AF97" s="506"/>
      <c r="AG97" s="506"/>
      <c r="AH97" s="506"/>
      <c r="AI97" s="506"/>
      <c r="AJ97" s="506"/>
      <c r="AK97" s="507"/>
      <c r="AL97" s="508"/>
      <c r="AM97" s="508"/>
      <c r="AN97" s="505"/>
      <c r="AO97" s="506"/>
      <c r="AP97" s="506"/>
      <c r="AQ97" s="506"/>
      <c r="AR97" s="506"/>
      <c r="AS97" s="506"/>
      <c r="AT97" s="506"/>
      <c r="AU97" s="506"/>
      <c r="AV97" s="506"/>
      <c r="AW97" s="507"/>
      <c r="AX97" s="538"/>
    </row>
    <row r="98" spans="1:50" ht="15" customHeight="1" x14ac:dyDescent="0.25">
      <c r="A98" s="1058" t="s">
        <v>302</v>
      </c>
      <c r="B98" s="304" t="str">
        <f>'RAW DATA-Awards'!B34</f>
        <v>NMSU-AL</v>
      </c>
      <c r="C98" s="363" t="str">
        <f>'RAW DATA-Awards'!C34</f>
        <v>1</v>
      </c>
      <c r="D98" s="481">
        <f>'RAW DATA-STEMH'!D34</f>
        <v>0</v>
      </c>
      <c r="E98" s="482">
        <f>'RAW DATA-STEMH'!E34</f>
        <v>1</v>
      </c>
      <c r="F98" s="482">
        <f>'RAW DATA-STEMH'!F34</f>
        <v>0</v>
      </c>
      <c r="G98" s="482">
        <f>'RAW DATA-STEMH'!G34</f>
        <v>8</v>
      </c>
      <c r="H98" s="482">
        <f>'RAW DATA-STEMH'!H34</f>
        <v>0</v>
      </c>
      <c r="I98" s="482">
        <f>'RAW DATA-STEMH'!I34</f>
        <v>0</v>
      </c>
      <c r="J98" s="482">
        <f>'RAW DATA-STEMH'!J34</f>
        <v>0</v>
      </c>
      <c r="K98" s="482">
        <f>'RAW DATA-STEMH'!K34</f>
        <v>0</v>
      </c>
      <c r="L98" s="482">
        <f>'RAW DATA-STEMH'!L34</f>
        <v>0</v>
      </c>
      <c r="M98" s="483">
        <f>'RAW DATA-STEMH'!M34</f>
        <v>0</v>
      </c>
      <c r="N98" s="482"/>
      <c r="O98" s="482"/>
      <c r="P98" s="481">
        <f>'RAW DATA-STEMH'!N34</f>
        <v>0</v>
      </c>
      <c r="Q98" s="482">
        <f>'RAW DATA-STEMH'!O34</f>
        <v>1</v>
      </c>
      <c r="R98" s="482">
        <f>'RAW DATA-STEMH'!P34</f>
        <v>0</v>
      </c>
      <c r="S98" s="482">
        <f>'RAW DATA-STEMH'!Q34</f>
        <v>5</v>
      </c>
      <c r="T98" s="482">
        <f>'RAW DATA-STEMH'!R34</f>
        <v>0</v>
      </c>
      <c r="U98" s="482">
        <f>'RAW DATA-STEMH'!S34</f>
        <v>0</v>
      </c>
      <c r="V98" s="482">
        <f>'RAW DATA-STEMH'!T34</f>
        <v>0</v>
      </c>
      <c r="W98" s="482">
        <f>'RAW DATA-STEMH'!U34</f>
        <v>0</v>
      </c>
      <c r="X98" s="482">
        <f>'RAW DATA-STEMH'!V34</f>
        <v>0</v>
      </c>
      <c r="Y98" s="483">
        <f>'RAW DATA-STEMH'!W34</f>
        <v>0</v>
      </c>
      <c r="Z98" s="482"/>
      <c r="AA98" s="482"/>
      <c r="AB98" s="481">
        <f>'RAW DATA-STEMH'!X34</f>
        <v>0</v>
      </c>
      <c r="AC98" s="482">
        <f>'RAW DATA-STEMH'!Y34</f>
        <v>3</v>
      </c>
      <c r="AD98" s="482">
        <f>'RAW DATA-STEMH'!Z34</f>
        <v>0</v>
      </c>
      <c r="AE98" s="482">
        <f>'RAW DATA-STEMH'!AA34</f>
        <v>7</v>
      </c>
      <c r="AF98" s="482">
        <f>'RAW DATA-STEMH'!AB34</f>
        <v>0</v>
      </c>
      <c r="AG98" s="482">
        <f>'RAW DATA-STEMH'!AC34</f>
        <v>0</v>
      </c>
      <c r="AH98" s="482">
        <f>'RAW DATA-STEMH'!AD34</f>
        <v>0</v>
      </c>
      <c r="AI98" s="482">
        <f>'RAW DATA-STEMH'!AE34</f>
        <v>0</v>
      </c>
      <c r="AJ98" s="482">
        <f>'RAW DATA-STEMH'!AF34</f>
        <v>0</v>
      </c>
      <c r="AK98" s="483">
        <f>'RAW DATA-STEMH'!AG34</f>
        <v>0</v>
      </c>
      <c r="AL98" s="482"/>
      <c r="AM98" s="482"/>
      <c r="AN98" s="481">
        <f>'RAW DATA-STEMH'!AH34</f>
        <v>0</v>
      </c>
      <c r="AO98" s="482">
        <f>'RAW DATA-STEMH'!AI34</f>
        <v>2</v>
      </c>
      <c r="AP98" s="482">
        <f>'RAW DATA-STEMH'!AJ34</f>
        <v>0</v>
      </c>
      <c r="AQ98" s="482">
        <f>'RAW DATA-STEMH'!AK34</f>
        <v>8</v>
      </c>
      <c r="AR98" s="482">
        <f>'RAW DATA-STEMH'!AL34</f>
        <v>0</v>
      </c>
      <c r="AS98" s="482">
        <f>'RAW DATA-STEMH'!AM34</f>
        <v>0</v>
      </c>
      <c r="AT98" s="482">
        <f>'RAW DATA-STEMH'!AN34</f>
        <v>0</v>
      </c>
      <c r="AU98" s="482">
        <f>'RAW DATA-STEMH'!AO34</f>
        <v>0</v>
      </c>
      <c r="AV98" s="482">
        <f>'RAW DATA-STEMH'!AP34</f>
        <v>0</v>
      </c>
      <c r="AW98" s="483">
        <f>'RAW DATA-STEMH'!AQ34</f>
        <v>0</v>
      </c>
      <c r="AX98" s="535"/>
    </row>
    <row r="99" spans="1:50" x14ac:dyDescent="0.25">
      <c r="A99" s="1059"/>
      <c r="B99" s="484" t="str">
        <f>'RAW DATA-Awards'!B35</f>
        <v>NMSU-AL</v>
      </c>
      <c r="C99" s="485" t="str">
        <f>'RAW DATA-Awards'!C35</f>
        <v>2</v>
      </c>
      <c r="D99" s="364">
        <f>'RAW DATA-STEMH'!D35</f>
        <v>0</v>
      </c>
      <c r="E99" s="12">
        <f>'RAW DATA-STEMH'!E35</f>
        <v>0</v>
      </c>
      <c r="F99" s="12">
        <f>'RAW DATA-STEMH'!F35</f>
        <v>0</v>
      </c>
      <c r="G99" s="12">
        <f>'RAW DATA-STEMH'!G35</f>
        <v>8</v>
      </c>
      <c r="H99" s="12">
        <f>'RAW DATA-STEMH'!H35</f>
        <v>0</v>
      </c>
      <c r="I99" s="12">
        <f>'RAW DATA-STEMH'!I35</f>
        <v>0</v>
      </c>
      <c r="J99" s="12">
        <f>'RAW DATA-STEMH'!J35</f>
        <v>0</v>
      </c>
      <c r="K99" s="12">
        <f>'RAW DATA-STEMH'!K35</f>
        <v>0</v>
      </c>
      <c r="L99" s="12">
        <f>'RAW DATA-STEMH'!L35</f>
        <v>0</v>
      </c>
      <c r="M99" s="365">
        <f>'RAW DATA-STEMH'!M35</f>
        <v>0</v>
      </c>
      <c r="N99" s="12"/>
      <c r="O99" s="12"/>
      <c r="P99" s="364">
        <f>'RAW DATA-STEMH'!N35</f>
        <v>0</v>
      </c>
      <c r="Q99" s="12">
        <f>'RAW DATA-STEMH'!O35</f>
        <v>0</v>
      </c>
      <c r="R99" s="12">
        <f>'RAW DATA-STEMH'!P35</f>
        <v>0</v>
      </c>
      <c r="S99" s="12">
        <f>'RAW DATA-STEMH'!Q35</f>
        <v>13</v>
      </c>
      <c r="T99" s="12">
        <f>'RAW DATA-STEMH'!R35</f>
        <v>0</v>
      </c>
      <c r="U99" s="12">
        <f>'RAW DATA-STEMH'!S35</f>
        <v>0</v>
      </c>
      <c r="V99" s="12">
        <f>'RAW DATA-STEMH'!T35</f>
        <v>0</v>
      </c>
      <c r="W99" s="12">
        <f>'RAW DATA-STEMH'!U35</f>
        <v>0</v>
      </c>
      <c r="X99" s="12">
        <f>'RAW DATA-STEMH'!V35</f>
        <v>0</v>
      </c>
      <c r="Y99" s="365">
        <f>'RAW DATA-STEMH'!W35</f>
        <v>0</v>
      </c>
      <c r="Z99" s="12"/>
      <c r="AA99" s="12"/>
      <c r="AB99" s="364">
        <f>'RAW DATA-STEMH'!X35</f>
        <v>0</v>
      </c>
      <c r="AC99" s="12">
        <f>'RAW DATA-STEMH'!Y35</f>
        <v>0</v>
      </c>
      <c r="AD99" s="12">
        <f>'RAW DATA-STEMH'!Z35</f>
        <v>0</v>
      </c>
      <c r="AE99" s="12">
        <f>'RAW DATA-STEMH'!AA35</f>
        <v>13</v>
      </c>
      <c r="AF99" s="12">
        <f>'RAW DATA-STEMH'!AB35</f>
        <v>0</v>
      </c>
      <c r="AG99" s="12">
        <f>'RAW DATA-STEMH'!AC35</f>
        <v>0</v>
      </c>
      <c r="AH99" s="12">
        <f>'RAW DATA-STEMH'!AD35</f>
        <v>0</v>
      </c>
      <c r="AI99" s="12">
        <f>'RAW DATA-STEMH'!AE35</f>
        <v>0</v>
      </c>
      <c r="AJ99" s="12">
        <f>'RAW DATA-STEMH'!AF35</f>
        <v>0</v>
      </c>
      <c r="AK99" s="365">
        <f>'RAW DATA-STEMH'!AG35</f>
        <v>0</v>
      </c>
      <c r="AL99" s="12"/>
      <c r="AM99" s="12"/>
      <c r="AN99" s="364">
        <f>'RAW DATA-STEMH'!AH35</f>
        <v>0</v>
      </c>
      <c r="AO99" s="12">
        <f>'RAW DATA-STEMH'!AI35</f>
        <v>1</v>
      </c>
      <c r="AP99" s="12">
        <f>'RAW DATA-STEMH'!AJ35</f>
        <v>0</v>
      </c>
      <c r="AQ99" s="12">
        <f>'RAW DATA-STEMH'!AK35</f>
        <v>19</v>
      </c>
      <c r="AR99" s="12">
        <f>'RAW DATA-STEMH'!AL35</f>
        <v>0</v>
      </c>
      <c r="AS99" s="12">
        <f>'RAW DATA-STEMH'!AM35</f>
        <v>0</v>
      </c>
      <c r="AT99" s="12">
        <f>'RAW DATA-STEMH'!AN35</f>
        <v>0</v>
      </c>
      <c r="AU99" s="12">
        <f>'RAW DATA-STEMH'!AO35</f>
        <v>0</v>
      </c>
      <c r="AV99" s="12">
        <f>'RAW DATA-STEMH'!AP35</f>
        <v>0</v>
      </c>
      <c r="AW99" s="365">
        <f>'RAW DATA-STEMH'!AQ35</f>
        <v>0</v>
      </c>
      <c r="AX99" s="536"/>
    </row>
    <row r="100" spans="1:50" ht="15.75" thickBot="1" x14ac:dyDescent="0.3">
      <c r="A100" s="1059"/>
      <c r="B100" s="484" t="str">
        <f>'RAW DATA-Awards'!B36</f>
        <v>NMSU-AL</v>
      </c>
      <c r="C100" s="485" t="str">
        <f>'RAW DATA-Awards'!C36</f>
        <v>3</v>
      </c>
      <c r="D100" s="364">
        <f>'RAW DATA-STEMH'!D36</f>
        <v>0</v>
      </c>
      <c r="E100" s="12">
        <f>'RAW DATA-STEMH'!E36</f>
        <v>0</v>
      </c>
      <c r="F100" s="12">
        <f>'RAW DATA-STEMH'!F36</f>
        <v>0</v>
      </c>
      <c r="G100" s="12">
        <f>'RAW DATA-STEMH'!G36</f>
        <v>34</v>
      </c>
      <c r="H100" s="12">
        <f>'RAW DATA-STEMH'!H36</f>
        <v>0</v>
      </c>
      <c r="I100" s="12">
        <f>'RAW DATA-STEMH'!I36</f>
        <v>0</v>
      </c>
      <c r="J100" s="12">
        <f>'RAW DATA-STEMH'!J36</f>
        <v>0</v>
      </c>
      <c r="K100" s="12">
        <f>'RAW DATA-STEMH'!K36</f>
        <v>0</v>
      </c>
      <c r="L100" s="12">
        <f>'RAW DATA-STEMH'!L36</f>
        <v>0</v>
      </c>
      <c r="M100" s="365">
        <f>'RAW DATA-STEMH'!M36</f>
        <v>0</v>
      </c>
      <c r="N100" s="12"/>
      <c r="O100" s="12"/>
      <c r="P100" s="364">
        <f>'RAW DATA-STEMH'!N36</f>
        <v>0</v>
      </c>
      <c r="Q100" s="12">
        <f>'RAW DATA-STEMH'!O36</f>
        <v>0</v>
      </c>
      <c r="R100" s="12">
        <f>'RAW DATA-STEMH'!P36</f>
        <v>0</v>
      </c>
      <c r="S100" s="12">
        <f>'RAW DATA-STEMH'!Q36</f>
        <v>27</v>
      </c>
      <c r="T100" s="12">
        <f>'RAW DATA-STEMH'!R36</f>
        <v>0</v>
      </c>
      <c r="U100" s="12">
        <f>'RAW DATA-STEMH'!S36</f>
        <v>0</v>
      </c>
      <c r="V100" s="12">
        <f>'RAW DATA-STEMH'!T36</f>
        <v>0</v>
      </c>
      <c r="W100" s="12">
        <f>'RAW DATA-STEMH'!U36</f>
        <v>0</v>
      </c>
      <c r="X100" s="12">
        <f>'RAW DATA-STEMH'!V36</f>
        <v>0</v>
      </c>
      <c r="Y100" s="365">
        <f>'RAW DATA-STEMH'!W36</f>
        <v>0</v>
      </c>
      <c r="Z100" s="12"/>
      <c r="AA100" s="12"/>
      <c r="AB100" s="364">
        <f>'RAW DATA-STEMH'!X36</f>
        <v>0</v>
      </c>
      <c r="AC100" s="12">
        <f>'RAW DATA-STEMH'!Y36</f>
        <v>0</v>
      </c>
      <c r="AD100" s="12">
        <f>'RAW DATA-STEMH'!Z36</f>
        <v>0</v>
      </c>
      <c r="AE100" s="12">
        <f>'RAW DATA-STEMH'!AA36</f>
        <v>0</v>
      </c>
      <c r="AF100" s="12">
        <f>'RAW DATA-STEMH'!AB36</f>
        <v>0</v>
      </c>
      <c r="AG100" s="12">
        <f>'RAW DATA-STEMH'!AC36</f>
        <v>0</v>
      </c>
      <c r="AH100" s="12">
        <f>'RAW DATA-STEMH'!AD36</f>
        <v>0</v>
      </c>
      <c r="AI100" s="12">
        <f>'RAW DATA-STEMH'!AE36</f>
        <v>0</v>
      </c>
      <c r="AJ100" s="12">
        <f>'RAW DATA-STEMH'!AF36</f>
        <v>0</v>
      </c>
      <c r="AK100" s="365">
        <f>'RAW DATA-STEMH'!AG36</f>
        <v>0</v>
      </c>
      <c r="AL100" s="12"/>
      <c r="AM100" s="12"/>
      <c r="AN100" s="364">
        <f>'RAW DATA-STEMH'!AH36</f>
        <v>0</v>
      </c>
      <c r="AO100" s="12">
        <f>'RAW DATA-STEMH'!AI36</f>
        <v>0</v>
      </c>
      <c r="AP100" s="12">
        <f>'RAW DATA-STEMH'!AJ36</f>
        <v>0</v>
      </c>
      <c r="AQ100" s="12">
        <f>'RAW DATA-STEMH'!AK36</f>
        <v>4</v>
      </c>
      <c r="AR100" s="12">
        <f>'RAW DATA-STEMH'!AL36</f>
        <v>0</v>
      </c>
      <c r="AS100" s="12">
        <f>'RAW DATA-STEMH'!AM36</f>
        <v>0</v>
      </c>
      <c r="AT100" s="12">
        <f>'RAW DATA-STEMH'!AN36</f>
        <v>0</v>
      </c>
      <c r="AU100" s="12">
        <f>'RAW DATA-STEMH'!AO36</f>
        <v>0</v>
      </c>
      <c r="AV100" s="12">
        <f>'RAW DATA-STEMH'!AP36</f>
        <v>0</v>
      </c>
      <c r="AW100" s="365">
        <f>'RAW DATA-STEMH'!AQ36</f>
        <v>0</v>
      </c>
      <c r="AX100" s="536"/>
    </row>
    <row r="101" spans="1:50" x14ac:dyDescent="0.25">
      <c r="A101" s="541"/>
      <c r="B101" s="304"/>
      <c r="C101" s="498"/>
      <c r="D101" s="11">
        <f t="shared" ref="D101:M101" si="72">SUM(D98:D100)</f>
        <v>0</v>
      </c>
      <c r="E101" s="11">
        <f t="shared" si="72"/>
        <v>1</v>
      </c>
      <c r="F101" s="11">
        <f t="shared" si="72"/>
        <v>0</v>
      </c>
      <c r="G101" s="11">
        <f t="shared" si="72"/>
        <v>50</v>
      </c>
      <c r="H101" s="11">
        <f t="shared" si="72"/>
        <v>0</v>
      </c>
      <c r="I101" s="11">
        <f t="shared" si="72"/>
        <v>0</v>
      </c>
      <c r="J101" s="11">
        <f t="shared" si="72"/>
        <v>0</v>
      </c>
      <c r="K101" s="11">
        <f t="shared" si="72"/>
        <v>0</v>
      </c>
      <c r="L101" s="11">
        <f t="shared" si="72"/>
        <v>0</v>
      </c>
      <c r="M101" s="367">
        <f t="shared" si="72"/>
        <v>0</v>
      </c>
      <c r="N101" s="12"/>
      <c r="O101" s="12"/>
      <c r="P101" s="366">
        <f t="shared" ref="P101:Y101" si="73">SUM(P98:P100)</f>
        <v>0</v>
      </c>
      <c r="Q101" s="11">
        <f t="shared" si="73"/>
        <v>1</v>
      </c>
      <c r="R101" s="11">
        <f t="shared" si="73"/>
        <v>0</v>
      </c>
      <c r="S101" s="11">
        <f t="shared" si="73"/>
        <v>45</v>
      </c>
      <c r="T101" s="11">
        <f t="shared" si="73"/>
        <v>0</v>
      </c>
      <c r="U101" s="11">
        <f t="shared" si="73"/>
        <v>0</v>
      </c>
      <c r="V101" s="11">
        <f t="shared" si="73"/>
        <v>0</v>
      </c>
      <c r="W101" s="11">
        <f t="shared" si="73"/>
        <v>0</v>
      </c>
      <c r="X101" s="11">
        <f t="shared" si="73"/>
        <v>0</v>
      </c>
      <c r="Y101" s="367">
        <f t="shared" si="73"/>
        <v>0</v>
      </c>
      <c r="Z101" s="12"/>
      <c r="AA101" s="12"/>
      <c r="AB101" s="366">
        <f t="shared" ref="AB101:AK101" si="74">SUM(AB98:AB100)</f>
        <v>0</v>
      </c>
      <c r="AC101" s="11">
        <f t="shared" si="74"/>
        <v>3</v>
      </c>
      <c r="AD101" s="11">
        <f t="shared" si="74"/>
        <v>0</v>
      </c>
      <c r="AE101" s="11">
        <f t="shared" si="74"/>
        <v>20</v>
      </c>
      <c r="AF101" s="11">
        <f t="shared" si="74"/>
        <v>0</v>
      </c>
      <c r="AG101" s="11">
        <f t="shared" si="74"/>
        <v>0</v>
      </c>
      <c r="AH101" s="11">
        <f t="shared" si="74"/>
        <v>0</v>
      </c>
      <c r="AI101" s="11">
        <f t="shared" si="74"/>
        <v>0</v>
      </c>
      <c r="AJ101" s="11">
        <f t="shared" si="74"/>
        <v>0</v>
      </c>
      <c r="AK101" s="367">
        <f t="shared" si="74"/>
        <v>0</v>
      </c>
      <c r="AL101" s="12"/>
      <c r="AM101" s="12"/>
      <c r="AN101" s="366">
        <f t="shared" ref="AN101:AW101" si="75">SUM(AN98:AN100)</f>
        <v>0</v>
      </c>
      <c r="AO101" s="11">
        <f t="shared" si="75"/>
        <v>3</v>
      </c>
      <c r="AP101" s="11">
        <f t="shared" si="75"/>
        <v>0</v>
      </c>
      <c r="AQ101" s="11">
        <f t="shared" si="75"/>
        <v>31</v>
      </c>
      <c r="AR101" s="11">
        <f t="shared" si="75"/>
        <v>0</v>
      </c>
      <c r="AS101" s="11">
        <f t="shared" si="75"/>
        <v>0</v>
      </c>
      <c r="AT101" s="11">
        <f t="shared" si="75"/>
        <v>0</v>
      </c>
      <c r="AU101" s="11">
        <f t="shared" si="75"/>
        <v>0</v>
      </c>
      <c r="AV101" s="11">
        <f t="shared" si="75"/>
        <v>0</v>
      </c>
      <c r="AW101" s="367">
        <f t="shared" si="75"/>
        <v>0</v>
      </c>
      <c r="AX101" s="536"/>
    </row>
    <row r="102" spans="1:50" ht="15.75" thickBot="1" x14ac:dyDescent="0.3">
      <c r="A102" s="542"/>
      <c r="B102" s="487"/>
      <c r="C102" s="500"/>
      <c r="D102" s="12"/>
      <c r="E102" s="12"/>
      <c r="F102" s="12"/>
      <c r="G102" s="12"/>
      <c r="H102" s="12"/>
      <c r="I102" s="12"/>
      <c r="J102" s="12"/>
      <c r="K102" s="12"/>
      <c r="L102" s="12"/>
      <c r="M102" s="365"/>
      <c r="N102" s="12"/>
      <c r="O102" s="12"/>
      <c r="P102" s="364"/>
      <c r="Q102" s="12"/>
      <c r="R102" s="12"/>
      <c r="S102" s="12"/>
      <c r="T102" s="12"/>
      <c r="U102" s="12"/>
      <c r="V102" s="12"/>
      <c r="W102" s="12"/>
      <c r="X102" s="12"/>
      <c r="Y102" s="365"/>
      <c r="Z102" s="12"/>
      <c r="AA102" s="12"/>
      <c r="AB102" s="364"/>
      <c r="AC102" s="12"/>
      <c r="AD102" s="12"/>
      <c r="AE102" s="12"/>
      <c r="AF102" s="12"/>
      <c r="AG102" s="12"/>
      <c r="AH102" s="12"/>
      <c r="AI102" s="12"/>
      <c r="AJ102" s="12"/>
      <c r="AK102" s="365"/>
      <c r="AL102" s="12"/>
      <c r="AM102" s="12"/>
      <c r="AN102" s="364"/>
      <c r="AO102" s="12"/>
      <c r="AP102" s="12"/>
      <c r="AQ102" s="12"/>
      <c r="AR102" s="12"/>
      <c r="AS102" s="12"/>
      <c r="AT102" s="12"/>
      <c r="AU102" s="12"/>
      <c r="AV102" s="12"/>
      <c r="AW102" s="365"/>
      <c r="AX102" s="536"/>
    </row>
    <row r="103" spans="1:50" ht="15" customHeight="1" x14ac:dyDescent="0.25">
      <c r="A103" s="1059" t="s">
        <v>303</v>
      </c>
      <c r="B103" s="512" t="s">
        <v>54</v>
      </c>
      <c r="C103" s="498" t="s">
        <v>95</v>
      </c>
      <c r="D103" s="364">
        <f>D98*'DATA - Awards Matrices'!$B$34</f>
        <v>0</v>
      </c>
      <c r="E103" s="12">
        <f>E98*'DATA - Awards Matrices'!$C$34</f>
        <v>500</v>
      </c>
      <c r="F103" s="12">
        <f>F98*'DATA - Awards Matrices'!$D$34</f>
        <v>0</v>
      </c>
      <c r="G103" s="12">
        <f>G98*'DATA - Awards Matrices'!$E$34</f>
        <v>4000</v>
      </c>
      <c r="H103" s="12">
        <f>H98*'DATA - Awards Matrices'!$F$34</f>
        <v>0</v>
      </c>
      <c r="I103" s="12">
        <f>I98*'DATA - Awards Matrices'!$G$34</f>
        <v>0</v>
      </c>
      <c r="J103" s="12">
        <f>J98*'DATA - Awards Matrices'!$H$34</f>
        <v>0</v>
      </c>
      <c r="K103" s="12">
        <f>K98*'DATA - Awards Matrices'!$I$34</f>
        <v>0</v>
      </c>
      <c r="L103" s="12">
        <f>L98*'DATA - Awards Matrices'!$J$34</f>
        <v>0</v>
      </c>
      <c r="M103" s="365">
        <f>M98*'DATA - Awards Matrices'!$K$34</f>
        <v>0</v>
      </c>
      <c r="N103" s="12"/>
      <c r="O103" s="12"/>
      <c r="P103" s="364">
        <f>P98*'DATA - Awards Matrices'!$B$34</f>
        <v>0</v>
      </c>
      <c r="Q103" s="12">
        <f>Q98*'DATA - Awards Matrices'!$C$34</f>
        <v>500</v>
      </c>
      <c r="R103" s="12">
        <f>R98*'DATA - Awards Matrices'!$D$34</f>
        <v>0</v>
      </c>
      <c r="S103" s="12">
        <f>S98*'DATA - Awards Matrices'!$E$34</f>
        <v>2500</v>
      </c>
      <c r="T103" s="12">
        <f>T98*'DATA - Awards Matrices'!$F$34</f>
        <v>0</v>
      </c>
      <c r="U103" s="12">
        <f>U98*'DATA - Awards Matrices'!$G$34</f>
        <v>0</v>
      </c>
      <c r="V103" s="12">
        <f>V98*'DATA - Awards Matrices'!$H$34</f>
        <v>0</v>
      </c>
      <c r="W103" s="12">
        <f>W98*'DATA - Awards Matrices'!$I$34</f>
        <v>0</v>
      </c>
      <c r="X103" s="12">
        <f>X98*'DATA - Awards Matrices'!$J$34</f>
        <v>0</v>
      </c>
      <c r="Y103" s="365">
        <f>Y98*'DATA - Awards Matrices'!$K$34</f>
        <v>0</v>
      </c>
      <c r="Z103" s="12"/>
      <c r="AA103" s="12"/>
      <c r="AB103" s="364">
        <f>AB98*'DATA - Awards Matrices'!$B$34</f>
        <v>0</v>
      </c>
      <c r="AC103" s="12">
        <f>AC98*'DATA - Awards Matrices'!$C$34</f>
        <v>1500</v>
      </c>
      <c r="AD103" s="12">
        <f>AD98*'DATA - Awards Matrices'!$D$34</f>
        <v>0</v>
      </c>
      <c r="AE103" s="12">
        <f>AE98*'DATA - Awards Matrices'!$E$34</f>
        <v>3500</v>
      </c>
      <c r="AF103" s="12">
        <f>AF98*'DATA - Awards Matrices'!$F$34</f>
        <v>0</v>
      </c>
      <c r="AG103" s="12">
        <f>AG98*'DATA - Awards Matrices'!$G$34</f>
        <v>0</v>
      </c>
      <c r="AH103" s="12">
        <f>AH98*'DATA - Awards Matrices'!$H$34</f>
        <v>0</v>
      </c>
      <c r="AI103" s="12">
        <f>AI98*'DATA - Awards Matrices'!$I$34</f>
        <v>0</v>
      </c>
      <c r="AJ103" s="12">
        <f>AJ98*'DATA - Awards Matrices'!$J$34</f>
        <v>0</v>
      </c>
      <c r="AK103" s="365">
        <f>AK98*'DATA - Awards Matrices'!$K$34</f>
        <v>0</v>
      </c>
      <c r="AL103" s="12"/>
      <c r="AM103" s="12"/>
      <c r="AN103" s="364">
        <f>AN98*'DATA - Awards Matrices'!$B$34</f>
        <v>0</v>
      </c>
      <c r="AO103" s="12">
        <f>AO98*'DATA - Awards Matrices'!$C$34</f>
        <v>1000</v>
      </c>
      <c r="AP103" s="12">
        <f>AP98*'DATA - Awards Matrices'!$D$34</f>
        <v>0</v>
      </c>
      <c r="AQ103" s="12">
        <f>AQ98*'DATA - Awards Matrices'!$E$34</f>
        <v>4000</v>
      </c>
      <c r="AR103" s="12">
        <f>AR98*'DATA - Awards Matrices'!$F$34</f>
        <v>0</v>
      </c>
      <c r="AS103" s="12">
        <f>AS98*'DATA - Awards Matrices'!$G$34</f>
        <v>0</v>
      </c>
      <c r="AT103" s="12">
        <f>AT98*'DATA - Awards Matrices'!$H$34</f>
        <v>0</v>
      </c>
      <c r="AU103" s="12">
        <f>AU98*'DATA - Awards Matrices'!$I$34</f>
        <v>0</v>
      </c>
      <c r="AV103" s="12">
        <f>AV98*'DATA - Awards Matrices'!$J$34</f>
        <v>0</v>
      </c>
      <c r="AW103" s="365">
        <f>AW98*'DATA - Awards Matrices'!$K$34</f>
        <v>0</v>
      </c>
      <c r="AX103" s="536"/>
    </row>
    <row r="104" spans="1:50" x14ac:dyDescent="0.25">
      <c r="A104" s="1059"/>
      <c r="B104" s="513" t="s">
        <v>54</v>
      </c>
      <c r="C104" s="499" t="s">
        <v>94</v>
      </c>
      <c r="D104" s="364">
        <f>D99*'DATA - Awards Matrices'!$B$35</f>
        <v>0</v>
      </c>
      <c r="E104" s="12">
        <f>E99*'DATA - Awards Matrices'!$C$35</f>
        <v>0</v>
      </c>
      <c r="F104" s="12">
        <f>F99*'DATA - Awards Matrices'!$D$35</f>
        <v>0</v>
      </c>
      <c r="G104" s="12">
        <f>G99*'DATA - Awards Matrices'!$E$35</f>
        <v>4000</v>
      </c>
      <c r="H104" s="12">
        <f>H99*'DATA - Awards Matrices'!$F$35</f>
        <v>0</v>
      </c>
      <c r="I104" s="12">
        <f>I99*'DATA - Awards Matrices'!$G$35</f>
        <v>0</v>
      </c>
      <c r="J104" s="12">
        <f>J99*'DATA - Awards Matrices'!$H$35</f>
        <v>0</v>
      </c>
      <c r="K104" s="12">
        <f>K99*'DATA - Awards Matrices'!$I$35</f>
        <v>0</v>
      </c>
      <c r="L104" s="12">
        <f>L99*'DATA - Awards Matrices'!$J$35</f>
        <v>0</v>
      </c>
      <c r="M104" s="365">
        <f>M99*'DATA - Awards Matrices'!$K$35</f>
        <v>0</v>
      </c>
      <c r="N104" s="12"/>
      <c r="O104" s="12"/>
      <c r="P104" s="364">
        <f>P99*'DATA - Awards Matrices'!$B$35</f>
        <v>0</v>
      </c>
      <c r="Q104" s="12">
        <f>Q99*'DATA - Awards Matrices'!$C$35</f>
        <v>0</v>
      </c>
      <c r="R104" s="12">
        <f>R99*'DATA - Awards Matrices'!$D$35</f>
        <v>0</v>
      </c>
      <c r="S104" s="12">
        <f>S99*'DATA - Awards Matrices'!$E$35</f>
        <v>6500</v>
      </c>
      <c r="T104" s="12">
        <f>T99*'DATA - Awards Matrices'!$F$35</f>
        <v>0</v>
      </c>
      <c r="U104" s="12">
        <f>U99*'DATA - Awards Matrices'!$G$35</f>
        <v>0</v>
      </c>
      <c r="V104" s="12">
        <f>V99*'DATA - Awards Matrices'!$H$35</f>
        <v>0</v>
      </c>
      <c r="W104" s="12">
        <f>W99*'DATA - Awards Matrices'!$I$35</f>
        <v>0</v>
      </c>
      <c r="X104" s="12">
        <f>X99*'DATA - Awards Matrices'!$J$35</f>
        <v>0</v>
      </c>
      <c r="Y104" s="365">
        <f>Y99*'DATA - Awards Matrices'!$K$35</f>
        <v>0</v>
      </c>
      <c r="Z104" s="12"/>
      <c r="AA104" s="12"/>
      <c r="AB104" s="364">
        <f>AB99*'DATA - Awards Matrices'!$B$35</f>
        <v>0</v>
      </c>
      <c r="AC104" s="12">
        <f>AC99*'DATA - Awards Matrices'!$C$35</f>
        <v>0</v>
      </c>
      <c r="AD104" s="12">
        <f>AD99*'DATA - Awards Matrices'!$D$35</f>
        <v>0</v>
      </c>
      <c r="AE104" s="12">
        <f>AE99*'DATA - Awards Matrices'!$E$35</f>
        <v>6500</v>
      </c>
      <c r="AF104" s="12">
        <f>AF99*'DATA - Awards Matrices'!$F$35</f>
        <v>0</v>
      </c>
      <c r="AG104" s="12">
        <f>AG99*'DATA - Awards Matrices'!$G$35</f>
        <v>0</v>
      </c>
      <c r="AH104" s="12">
        <f>AH99*'DATA - Awards Matrices'!$H$35</f>
        <v>0</v>
      </c>
      <c r="AI104" s="12">
        <f>AI99*'DATA - Awards Matrices'!$I$35</f>
        <v>0</v>
      </c>
      <c r="AJ104" s="12">
        <f>AJ99*'DATA - Awards Matrices'!$J$35</f>
        <v>0</v>
      </c>
      <c r="AK104" s="365">
        <f>AK99*'DATA - Awards Matrices'!$K$35</f>
        <v>0</v>
      </c>
      <c r="AL104" s="12"/>
      <c r="AM104" s="12"/>
      <c r="AN104" s="364">
        <f>AN99*'DATA - Awards Matrices'!$B$35</f>
        <v>0</v>
      </c>
      <c r="AO104" s="12">
        <f>AO99*'DATA - Awards Matrices'!$C$35</f>
        <v>500</v>
      </c>
      <c r="AP104" s="12">
        <f>AP99*'DATA - Awards Matrices'!$D$35</f>
        <v>0</v>
      </c>
      <c r="AQ104" s="12">
        <f>AQ99*'DATA - Awards Matrices'!$E$35</f>
        <v>9500</v>
      </c>
      <c r="AR104" s="12">
        <f>AR99*'DATA - Awards Matrices'!$F$35</f>
        <v>0</v>
      </c>
      <c r="AS104" s="12">
        <f>AS99*'DATA - Awards Matrices'!$G$35</f>
        <v>0</v>
      </c>
      <c r="AT104" s="12">
        <f>AT99*'DATA - Awards Matrices'!$H$35</f>
        <v>0</v>
      </c>
      <c r="AU104" s="12">
        <f>AU99*'DATA - Awards Matrices'!$I$35</f>
        <v>0</v>
      </c>
      <c r="AV104" s="12">
        <f>AV99*'DATA - Awards Matrices'!$J$35</f>
        <v>0</v>
      </c>
      <c r="AW104" s="365">
        <f>AW99*'DATA - Awards Matrices'!$K$35</f>
        <v>0</v>
      </c>
      <c r="AX104" s="536"/>
    </row>
    <row r="105" spans="1:50" ht="15.75" thickBot="1" x14ac:dyDescent="0.3">
      <c r="A105" s="1060"/>
      <c r="B105" s="514" t="s">
        <v>54</v>
      </c>
      <c r="C105" s="500" t="s">
        <v>93</v>
      </c>
      <c r="D105" s="364">
        <f>D100*'DATA - Awards Matrices'!$B$36</f>
        <v>0</v>
      </c>
      <c r="E105" s="12">
        <f>E100*'DATA - Awards Matrices'!$C$36</f>
        <v>0</v>
      </c>
      <c r="F105" s="12">
        <f>F100*'DATA - Awards Matrices'!$D$36</f>
        <v>0</v>
      </c>
      <c r="G105" s="12">
        <f>G100*'DATA - Awards Matrices'!$E$36</f>
        <v>17000</v>
      </c>
      <c r="H105" s="12">
        <f>H100*'DATA - Awards Matrices'!$F$36</f>
        <v>0</v>
      </c>
      <c r="I105" s="12">
        <f>I100*'DATA - Awards Matrices'!$G$36</f>
        <v>0</v>
      </c>
      <c r="J105" s="12">
        <f>J100*'DATA - Awards Matrices'!$H$36</f>
        <v>0</v>
      </c>
      <c r="K105" s="12">
        <f>K100*'DATA - Awards Matrices'!$I$36</f>
        <v>0</v>
      </c>
      <c r="L105" s="12">
        <f>L100*'DATA - Awards Matrices'!$J$36</f>
        <v>0</v>
      </c>
      <c r="M105" s="365">
        <f>M100*'DATA - Awards Matrices'!$K$36</f>
        <v>0</v>
      </c>
      <c r="N105" s="12"/>
      <c r="O105" s="12"/>
      <c r="P105" s="364">
        <f>P100*'DATA - Awards Matrices'!$B$36</f>
        <v>0</v>
      </c>
      <c r="Q105" s="12">
        <f>Q100*'DATA - Awards Matrices'!$C$36</f>
        <v>0</v>
      </c>
      <c r="R105" s="12">
        <f>R100*'DATA - Awards Matrices'!$D$36</f>
        <v>0</v>
      </c>
      <c r="S105" s="12">
        <f>S100*'DATA - Awards Matrices'!$E$36</f>
        <v>13500</v>
      </c>
      <c r="T105" s="12">
        <f>T100*'DATA - Awards Matrices'!$F$36</f>
        <v>0</v>
      </c>
      <c r="U105" s="12">
        <f>U100*'DATA - Awards Matrices'!$G$36</f>
        <v>0</v>
      </c>
      <c r="V105" s="12">
        <f>V100*'DATA - Awards Matrices'!$H$36</f>
        <v>0</v>
      </c>
      <c r="W105" s="12">
        <f>W100*'DATA - Awards Matrices'!$I$36</f>
        <v>0</v>
      </c>
      <c r="X105" s="12">
        <f>X100*'DATA - Awards Matrices'!$J$36</f>
        <v>0</v>
      </c>
      <c r="Y105" s="365">
        <f>Y100*'DATA - Awards Matrices'!$K$36</f>
        <v>0</v>
      </c>
      <c r="Z105" s="12"/>
      <c r="AA105" s="12"/>
      <c r="AB105" s="364">
        <f>AB100*'DATA - Awards Matrices'!$B$36</f>
        <v>0</v>
      </c>
      <c r="AC105" s="12">
        <f>AC100*'DATA - Awards Matrices'!$C$36</f>
        <v>0</v>
      </c>
      <c r="AD105" s="12">
        <f>AD100*'DATA - Awards Matrices'!$D$36</f>
        <v>0</v>
      </c>
      <c r="AE105" s="12">
        <f>AE100*'DATA - Awards Matrices'!$E$36</f>
        <v>0</v>
      </c>
      <c r="AF105" s="12">
        <f>AF100*'DATA - Awards Matrices'!$F$36</f>
        <v>0</v>
      </c>
      <c r="AG105" s="12">
        <f>AG100*'DATA - Awards Matrices'!$G$36</f>
        <v>0</v>
      </c>
      <c r="AH105" s="12">
        <f>AH100*'DATA - Awards Matrices'!$H$36</f>
        <v>0</v>
      </c>
      <c r="AI105" s="12">
        <f>AI100*'DATA - Awards Matrices'!$I$36</f>
        <v>0</v>
      </c>
      <c r="AJ105" s="12">
        <f>AJ100*'DATA - Awards Matrices'!$J$36</f>
        <v>0</v>
      </c>
      <c r="AK105" s="365">
        <f>AK100*'DATA - Awards Matrices'!$K$36</f>
        <v>0</v>
      </c>
      <c r="AL105" s="12"/>
      <c r="AM105" s="12"/>
      <c r="AN105" s="364">
        <f>AN100*'DATA - Awards Matrices'!$B$36</f>
        <v>0</v>
      </c>
      <c r="AO105" s="12">
        <f>AO100*'DATA - Awards Matrices'!$C$36</f>
        <v>0</v>
      </c>
      <c r="AP105" s="12">
        <f>AP100*'DATA - Awards Matrices'!$D$36</f>
        <v>0</v>
      </c>
      <c r="AQ105" s="12">
        <f>AQ100*'DATA - Awards Matrices'!$E$36</f>
        <v>2000</v>
      </c>
      <c r="AR105" s="12">
        <f>AR100*'DATA - Awards Matrices'!$F$36</f>
        <v>0</v>
      </c>
      <c r="AS105" s="12">
        <f>AS100*'DATA - Awards Matrices'!$G$36</f>
        <v>0</v>
      </c>
      <c r="AT105" s="12">
        <f>AT100*'DATA - Awards Matrices'!$H$36</f>
        <v>0</v>
      </c>
      <c r="AU105" s="12">
        <f>AU100*'DATA - Awards Matrices'!$I$36</f>
        <v>0</v>
      </c>
      <c r="AV105" s="12">
        <f>AV100*'DATA - Awards Matrices'!$J$36</f>
        <v>0</v>
      </c>
      <c r="AW105" s="365">
        <f>AW100*'DATA - Awards Matrices'!$K$36</f>
        <v>0</v>
      </c>
      <c r="AX105" s="536"/>
    </row>
    <row r="106" spans="1:50" ht="30.75" thickBot="1" x14ac:dyDescent="0.3">
      <c r="A106" s="480" t="s">
        <v>304</v>
      </c>
      <c r="B106" s="487" t="str">
        <f>B100</f>
        <v>NMSU-AL</v>
      </c>
      <c r="C106" s="488"/>
      <c r="D106" s="368">
        <f t="shared" ref="D106:M106" si="76">SUM(D103:D105)</f>
        <v>0</v>
      </c>
      <c r="E106" s="369">
        <f t="shared" si="76"/>
        <v>500</v>
      </c>
      <c r="F106" s="369">
        <f t="shared" si="76"/>
        <v>0</v>
      </c>
      <c r="G106" s="369">
        <f t="shared" si="76"/>
        <v>25000</v>
      </c>
      <c r="H106" s="369">
        <f t="shared" si="76"/>
        <v>0</v>
      </c>
      <c r="I106" s="369">
        <f t="shared" si="76"/>
        <v>0</v>
      </c>
      <c r="J106" s="369">
        <f t="shared" si="76"/>
        <v>0</v>
      </c>
      <c r="K106" s="369">
        <f t="shared" si="76"/>
        <v>0</v>
      </c>
      <c r="L106" s="369">
        <f t="shared" si="76"/>
        <v>0</v>
      </c>
      <c r="M106" s="370">
        <f t="shared" si="76"/>
        <v>0</v>
      </c>
      <c r="N106" s="489">
        <f>SUM(D106:M106)/'DATA - Awards Matrices'!$L$36</f>
        <v>14.961861920594563</v>
      </c>
      <c r="O106" s="489"/>
      <c r="P106" s="368">
        <f t="shared" ref="P106:Y106" si="77">SUM(P103:P105)</f>
        <v>0</v>
      </c>
      <c r="Q106" s="369">
        <f t="shared" si="77"/>
        <v>500</v>
      </c>
      <c r="R106" s="369">
        <f t="shared" si="77"/>
        <v>0</v>
      </c>
      <c r="S106" s="369">
        <f t="shared" si="77"/>
        <v>22500</v>
      </c>
      <c r="T106" s="369">
        <f t="shared" si="77"/>
        <v>0</v>
      </c>
      <c r="U106" s="369">
        <f t="shared" si="77"/>
        <v>0</v>
      </c>
      <c r="V106" s="369">
        <f t="shared" si="77"/>
        <v>0</v>
      </c>
      <c r="W106" s="369">
        <f t="shared" si="77"/>
        <v>0</v>
      </c>
      <c r="X106" s="369">
        <f t="shared" si="77"/>
        <v>0</v>
      </c>
      <c r="Y106" s="370">
        <f t="shared" si="77"/>
        <v>0</v>
      </c>
      <c r="Z106" s="489">
        <f>SUM(P106:Y106)/'DATA - Awards Matrices'!$L$36</f>
        <v>13.495012712693136</v>
      </c>
      <c r="AA106" s="489"/>
      <c r="AB106" s="368">
        <f t="shared" ref="AB106:AK106" si="78">SUM(AB103:AB105)</f>
        <v>0</v>
      </c>
      <c r="AC106" s="369">
        <f t="shared" si="78"/>
        <v>1500</v>
      </c>
      <c r="AD106" s="369">
        <f t="shared" si="78"/>
        <v>0</v>
      </c>
      <c r="AE106" s="369">
        <f t="shared" si="78"/>
        <v>10000</v>
      </c>
      <c r="AF106" s="369">
        <f t="shared" si="78"/>
        <v>0</v>
      </c>
      <c r="AG106" s="369">
        <f t="shared" si="78"/>
        <v>0</v>
      </c>
      <c r="AH106" s="369">
        <f t="shared" si="78"/>
        <v>0</v>
      </c>
      <c r="AI106" s="369">
        <f t="shared" si="78"/>
        <v>0</v>
      </c>
      <c r="AJ106" s="369">
        <f t="shared" si="78"/>
        <v>0</v>
      </c>
      <c r="AK106" s="370">
        <f t="shared" si="78"/>
        <v>0</v>
      </c>
      <c r="AL106" s="489">
        <f>SUM(AB106:AK106)/'DATA - Awards Matrices'!$L$36</f>
        <v>6.7475063563465678</v>
      </c>
      <c r="AM106" s="489"/>
      <c r="AN106" s="368">
        <f t="shared" ref="AN106:AW106" si="79">SUM(AN103:AN105)</f>
        <v>0</v>
      </c>
      <c r="AO106" s="369">
        <f t="shared" si="79"/>
        <v>1500</v>
      </c>
      <c r="AP106" s="369">
        <f t="shared" si="79"/>
        <v>0</v>
      </c>
      <c r="AQ106" s="369">
        <f t="shared" si="79"/>
        <v>15500</v>
      </c>
      <c r="AR106" s="369">
        <f t="shared" si="79"/>
        <v>0</v>
      </c>
      <c r="AS106" s="369">
        <f t="shared" si="79"/>
        <v>0</v>
      </c>
      <c r="AT106" s="369">
        <f t="shared" si="79"/>
        <v>0</v>
      </c>
      <c r="AU106" s="369">
        <f t="shared" si="79"/>
        <v>0</v>
      </c>
      <c r="AV106" s="369">
        <f t="shared" si="79"/>
        <v>0</v>
      </c>
      <c r="AW106" s="370">
        <f t="shared" si="79"/>
        <v>0</v>
      </c>
      <c r="AX106" s="537">
        <f>SUM(AN106:AW106)/'DATA - Awards Matrices'!$L$36</f>
        <v>9.9745746137297093</v>
      </c>
    </row>
    <row r="107" spans="1:50" ht="44.25" customHeight="1" thickBot="1" x14ac:dyDescent="0.3">
      <c r="A107" s="502"/>
      <c r="B107" s="503"/>
      <c r="C107" s="504"/>
      <c r="D107" s="505"/>
      <c r="E107" s="506"/>
      <c r="F107" s="506"/>
      <c r="G107" s="506"/>
      <c r="H107" s="506"/>
      <c r="I107" s="506"/>
      <c r="J107" s="506"/>
      <c r="K107" s="506"/>
      <c r="L107" s="506"/>
      <c r="M107" s="507"/>
      <c r="N107" s="508"/>
      <c r="O107" s="508"/>
      <c r="P107" s="505"/>
      <c r="Q107" s="506"/>
      <c r="R107" s="506"/>
      <c r="S107" s="506"/>
      <c r="T107" s="506"/>
      <c r="U107" s="506"/>
      <c r="V107" s="506"/>
      <c r="W107" s="506"/>
      <c r="X107" s="506"/>
      <c r="Y107" s="507"/>
      <c r="Z107" s="508"/>
      <c r="AA107" s="508"/>
      <c r="AB107" s="505"/>
      <c r="AC107" s="506"/>
      <c r="AD107" s="506"/>
      <c r="AE107" s="506"/>
      <c r="AF107" s="506"/>
      <c r="AG107" s="506"/>
      <c r="AH107" s="506"/>
      <c r="AI107" s="506"/>
      <c r="AJ107" s="506"/>
      <c r="AK107" s="507"/>
      <c r="AL107" s="508"/>
      <c r="AM107" s="508"/>
      <c r="AN107" s="505"/>
      <c r="AO107" s="506"/>
      <c r="AP107" s="506"/>
      <c r="AQ107" s="506"/>
      <c r="AR107" s="506"/>
      <c r="AS107" s="506"/>
      <c r="AT107" s="506"/>
      <c r="AU107" s="506"/>
      <c r="AV107" s="506"/>
      <c r="AW107" s="507"/>
      <c r="AX107" s="538"/>
    </row>
    <row r="108" spans="1:50" ht="15" customHeight="1" x14ac:dyDescent="0.25">
      <c r="A108" s="1058" t="s">
        <v>302</v>
      </c>
      <c r="B108" s="304" t="str">
        <f>'RAW DATA-Awards'!B37</f>
        <v>NMSU-CA</v>
      </c>
      <c r="C108" s="363" t="str">
        <f>'RAW DATA-Awards'!C37</f>
        <v>1</v>
      </c>
      <c r="D108" s="481">
        <f>'RAW DATA-STEMH'!D37</f>
        <v>0</v>
      </c>
      <c r="E108" s="482">
        <f>'RAW DATA-STEMH'!E37</f>
        <v>0</v>
      </c>
      <c r="F108" s="482">
        <f>'RAW DATA-STEMH'!F37</f>
        <v>0</v>
      </c>
      <c r="G108" s="482">
        <f>'RAW DATA-STEMH'!G37</f>
        <v>0</v>
      </c>
      <c r="H108" s="482">
        <f>'RAW DATA-STEMH'!H37</f>
        <v>0</v>
      </c>
      <c r="I108" s="482">
        <f>'RAW DATA-STEMH'!I37</f>
        <v>0</v>
      </c>
      <c r="J108" s="482">
        <f>'RAW DATA-STEMH'!J37</f>
        <v>0</v>
      </c>
      <c r="K108" s="482">
        <f>'RAW DATA-STEMH'!K37</f>
        <v>0</v>
      </c>
      <c r="L108" s="482">
        <f>'RAW DATA-STEMH'!L37</f>
        <v>0</v>
      </c>
      <c r="M108" s="483">
        <f>'RAW DATA-STEMH'!M37</f>
        <v>0</v>
      </c>
      <c r="N108" s="482"/>
      <c r="O108" s="482"/>
      <c r="P108" s="481">
        <f>'RAW DATA-STEMH'!N37</f>
        <v>0</v>
      </c>
      <c r="Q108" s="482">
        <f>'RAW DATA-STEMH'!O37</f>
        <v>0</v>
      </c>
      <c r="R108" s="482">
        <f>'RAW DATA-STEMH'!P37</f>
        <v>0</v>
      </c>
      <c r="S108" s="482">
        <f>'RAW DATA-STEMH'!Q37</f>
        <v>1</v>
      </c>
      <c r="T108" s="482">
        <f>'RAW DATA-STEMH'!R37</f>
        <v>0</v>
      </c>
      <c r="U108" s="482">
        <f>'RAW DATA-STEMH'!S37</f>
        <v>0</v>
      </c>
      <c r="V108" s="482">
        <f>'RAW DATA-STEMH'!T37</f>
        <v>0</v>
      </c>
      <c r="W108" s="482">
        <f>'RAW DATA-STEMH'!U37</f>
        <v>0</v>
      </c>
      <c r="X108" s="482">
        <f>'RAW DATA-STEMH'!V37</f>
        <v>0</v>
      </c>
      <c r="Y108" s="483">
        <f>'RAW DATA-STEMH'!W37</f>
        <v>0</v>
      </c>
      <c r="Z108" s="482"/>
      <c r="AA108" s="482"/>
      <c r="AB108" s="481">
        <f>'RAW DATA-STEMH'!X37</f>
        <v>0</v>
      </c>
      <c r="AC108" s="482">
        <f>'RAW DATA-STEMH'!Y37</f>
        <v>1</v>
      </c>
      <c r="AD108" s="482">
        <f>'RAW DATA-STEMH'!Z37</f>
        <v>0</v>
      </c>
      <c r="AE108" s="482">
        <f>'RAW DATA-STEMH'!AA37</f>
        <v>1</v>
      </c>
      <c r="AF108" s="482">
        <f>'RAW DATA-STEMH'!AB37</f>
        <v>0</v>
      </c>
      <c r="AG108" s="482">
        <f>'RAW DATA-STEMH'!AC37</f>
        <v>0</v>
      </c>
      <c r="AH108" s="482">
        <f>'RAW DATA-STEMH'!AD37</f>
        <v>0</v>
      </c>
      <c r="AI108" s="482">
        <f>'RAW DATA-STEMH'!AE37</f>
        <v>0</v>
      </c>
      <c r="AJ108" s="482">
        <f>'RAW DATA-STEMH'!AF37</f>
        <v>0</v>
      </c>
      <c r="AK108" s="483">
        <f>'RAW DATA-STEMH'!AG37</f>
        <v>0</v>
      </c>
      <c r="AL108" s="482"/>
      <c r="AM108" s="482"/>
      <c r="AN108" s="481">
        <f>'RAW DATA-STEMH'!AH37</f>
        <v>0</v>
      </c>
      <c r="AO108" s="482">
        <f>'RAW DATA-STEMH'!AI37</f>
        <v>0</v>
      </c>
      <c r="AP108" s="482">
        <f>'RAW DATA-STEMH'!AJ37</f>
        <v>0</v>
      </c>
      <c r="AQ108" s="482">
        <f>'RAW DATA-STEMH'!AK37</f>
        <v>8</v>
      </c>
      <c r="AR108" s="482">
        <f>'RAW DATA-STEMH'!AL37</f>
        <v>0</v>
      </c>
      <c r="AS108" s="482">
        <f>'RAW DATA-STEMH'!AM37</f>
        <v>0</v>
      </c>
      <c r="AT108" s="482">
        <f>'RAW DATA-STEMH'!AN37</f>
        <v>0</v>
      </c>
      <c r="AU108" s="482">
        <f>'RAW DATA-STEMH'!AO37</f>
        <v>0</v>
      </c>
      <c r="AV108" s="482">
        <f>'RAW DATA-STEMH'!AP37</f>
        <v>0</v>
      </c>
      <c r="AW108" s="483">
        <f>'RAW DATA-STEMH'!AQ37</f>
        <v>0</v>
      </c>
      <c r="AX108" s="535"/>
    </row>
    <row r="109" spans="1:50" x14ac:dyDescent="0.25">
      <c r="A109" s="1059"/>
      <c r="B109" s="484" t="str">
        <f>'RAW DATA-Awards'!B38</f>
        <v>NMSU-CA</v>
      </c>
      <c r="C109" s="485" t="str">
        <f>'RAW DATA-Awards'!C38</f>
        <v>2</v>
      </c>
      <c r="D109" s="364">
        <f>'RAW DATA-STEMH'!D38</f>
        <v>0</v>
      </c>
      <c r="E109" s="12">
        <f>'RAW DATA-STEMH'!E38</f>
        <v>3</v>
      </c>
      <c r="F109" s="12">
        <f>'RAW DATA-STEMH'!F38</f>
        <v>0</v>
      </c>
      <c r="G109" s="12">
        <f>'RAW DATA-STEMH'!G38</f>
        <v>0</v>
      </c>
      <c r="H109" s="12">
        <f>'RAW DATA-STEMH'!H38</f>
        <v>0</v>
      </c>
      <c r="I109" s="12">
        <f>'RAW DATA-STEMH'!I38</f>
        <v>0</v>
      </c>
      <c r="J109" s="12">
        <f>'RAW DATA-STEMH'!J38</f>
        <v>0</v>
      </c>
      <c r="K109" s="12">
        <f>'RAW DATA-STEMH'!K38</f>
        <v>0</v>
      </c>
      <c r="L109" s="12">
        <f>'RAW DATA-STEMH'!L38</f>
        <v>0</v>
      </c>
      <c r="M109" s="365">
        <f>'RAW DATA-STEMH'!M38</f>
        <v>0</v>
      </c>
      <c r="N109" s="12"/>
      <c r="O109" s="12"/>
      <c r="P109" s="364">
        <f>'RAW DATA-STEMH'!N38</f>
        <v>0</v>
      </c>
      <c r="Q109" s="12">
        <f>'RAW DATA-STEMH'!O38</f>
        <v>0</v>
      </c>
      <c r="R109" s="12">
        <f>'RAW DATA-STEMH'!P38</f>
        <v>0</v>
      </c>
      <c r="S109" s="12">
        <f>'RAW DATA-STEMH'!Q38</f>
        <v>0</v>
      </c>
      <c r="T109" s="12">
        <f>'RAW DATA-STEMH'!R38</f>
        <v>0</v>
      </c>
      <c r="U109" s="12">
        <f>'RAW DATA-STEMH'!S38</f>
        <v>0</v>
      </c>
      <c r="V109" s="12">
        <f>'RAW DATA-STEMH'!T38</f>
        <v>0</v>
      </c>
      <c r="W109" s="12">
        <f>'RAW DATA-STEMH'!U38</f>
        <v>0</v>
      </c>
      <c r="X109" s="12">
        <f>'RAW DATA-STEMH'!V38</f>
        <v>0</v>
      </c>
      <c r="Y109" s="365">
        <f>'RAW DATA-STEMH'!W38</f>
        <v>0</v>
      </c>
      <c r="Z109" s="12"/>
      <c r="AA109" s="12"/>
      <c r="AB109" s="364">
        <f>'RAW DATA-STEMH'!X38</f>
        <v>0</v>
      </c>
      <c r="AC109" s="12">
        <f>'RAW DATA-STEMH'!Y38</f>
        <v>0</v>
      </c>
      <c r="AD109" s="12">
        <f>'RAW DATA-STEMH'!Z38</f>
        <v>0</v>
      </c>
      <c r="AE109" s="12">
        <f>'RAW DATA-STEMH'!AA38</f>
        <v>1</v>
      </c>
      <c r="AF109" s="12">
        <f>'RAW DATA-STEMH'!AB38</f>
        <v>0</v>
      </c>
      <c r="AG109" s="12">
        <f>'RAW DATA-STEMH'!AC38</f>
        <v>0</v>
      </c>
      <c r="AH109" s="12">
        <f>'RAW DATA-STEMH'!AD38</f>
        <v>0</v>
      </c>
      <c r="AI109" s="12">
        <f>'RAW DATA-STEMH'!AE38</f>
        <v>0</v>
      </c>
      <c r="AJ109" s="12">
        <f>'RAW DATA-STEMH'!AF38</f>
        <v>0</v>
      </c>
      <c r="AK109" s="365">
        <f>'RAW DATA-STEMH'!AG38</f>
        <v>0</v>
      </c>
      <c r="AL109" s="12"/>
      <c r="AM109" s="12"/>
      <c r="AN109" s="364">
        <f>'RAW DATA-STEMH'!AH38</f>
        <v>0</v>
      </c>
      <c r="AO109" s="12">
        <f>'RAW DATA-STEMH'!AI38</f>
        <v>0</v>
      </c>
      <c r="AP109" s="12">
        <f>'RAW DATA-STEMH'!AJ38</f>
        <v>0</v>
      </c>
      <c r="AQ109" s="12">
        <f>'RAW DATA-STEMH'!AK38</f>
        <v>1</v>
      </c>
      <c r="AR109" s="12">
        <f>'RAW DATA-STEMH'!AL38</f>
        <v>0</v>
      </c>
      <c r="AS109" s="12">
        <f>'RAW DATA-STEMH'!AM38</f>
        <v>0</v>
      </c>
      <c r="AT109" s="12">
        <f>'RAW DATA-STEMH'!AN38</f>
        <v>0</v>
      </c>
      <c r="AU109" s="12">
        <f>'RAW DATA-STEMH'!AO38</f>
        <v>0</v>
      </c>
      <c r="AV109" s="12">
        <f>'RAW DATA-STEMH'!AP38</f>
        <v>0</v>
      </c>
      <c r="AW109" s="365">
        <f>'RAW DATA-STEMH'!AQ38</f>
        <v>0</v>
      </c>
      <c r="AX109" s="536"/>
    </row>
    <row r="110" spans="1:50" ht="15.75" thickBot="1" x14ac:dyDescent="0.3">
      <c r="A110" s="1059"/>
      <c r="B110" s="484" t="str">
        <f>'RAW DATA-Awards'!B39</f>
        <v>NMSU-CA</v>
      </c>
      <c r="C110" s="485" t="str">
        <f>'RAW DATA-Awards'!C39</f>
        <v>3</v>
      </c>
      <c r="D110" s="364">
        <f>'RAW DATA-STEMH'!D39</f>
        <v>0</v>
      </c>
      <c r="E110" s="12">
        <f>'RAW DATA-STEMH'!E39</f>
        <v>8</v>
      </c>
      <c r="F110" s="12">
        <f>'RAW DATA-STEMH'!F39</f>
        <v>0</v>
      </c>
      <c r="G110" s="12">
        <f>'RAW DATA-STEMH'!G39</f>
        <v>26</v>
      </c>
      <c r="H110" s="12">
        <f>'RAW DATA-STEMH'!H39</f>
        <v>0</v>
      </c>
      <c r="I110" s="12">
        <f>'RAW DATA-STEMH'!I39</f>
        <v>0</v>
      </c>
      <c r="J110" s="12">
        <f>'RAW DATA-STEMH'!J39</f>
        <v>0</v>
      </c>
      <c r="K110" s="12">
        <f>'RAW DATA-STEMH'!K39</f>
        <v>0</v>
      </c>
      <c r="L110" s="12">
        <f>'RAW DATA-STEMH'!L39</f>
        <v>0</v>
      </c>
      <c r="M110" s="365">
        <f>'RAW DATA-STEMH'!M39</f>
        <v>0</v>
      </c>
      <c r="N110" s="12"/>
      <c r="O110" s="12"/>
      <c r="P110" s="364">
        <f>'RAW DATA-STEMH'!N39</f>
        <v>0</v>
      </c>
      <c r="Q110" s="12">
        <f>'RAW DATA-STEMH'!O39</f>
        <v>10</v>
      </c>
      <c r="R110" s="12">
        <f>'RAW DATA-STEMH'!P39</f>
        <v>0</v>
      </c>
      <c r="S110" s="12">
        <f>'RAW DATA-STEMH'!Q39</f>
        <v>13</v>
      </c>
      <c r="T110" s="12">
        <f>'RAW DATA-STEMH'!R39</f>
        <v>0</v>
      </c>
      <c r="U110" s="12">
        <f>'RAW DATA-STEMH'!S39</f>
        <v>0</v>
      </c>
      <c r="V110" s="12">
        <f>'RAW DATA-STEMH'!T39</f>
        <v>0</v>
      </c>
      <c r="W110" s="12">
        <f>'RAW DATA-STEMH'!U39</f>
        <v>0</v>
      </c>
      <c r="X110" s="12">
        <f>'RAW DATA-STEMH'!V39</f>
        <v>0</v>
      </c>
      <c r="Y110" s="365">
        <f>'RAW DATA-STEMH'!W39</f>
        <v>0</v>
      </c>
      <c r="Z110" s="12"/>
      <c r="AA110" s="12"/>
      <c r="AB110" s="364">
        <f>'RAW DATA-STEMH'!X39</f>
        <v>0</v>
      </c>
      <c r="AC110" s="12">
        <f>'RAW DATA-STEMH'!Y39</f>
        <v>9</v>
      </c>
      <c r="AD110" s="12">
        <f>'RAW DATA-STEMH'!Z39</f>
        <v>0</v>
      </c>
      <c r="AE110" s="12">
        <f>'RAW DATA-STEMH'!AA39</f>
        <v>9</v>
      </c>
      <c r="AF110" s="12">
        <f>'RAW DATA-STEMH'!AB39</f>
        <v>0</v>
      </c>
      <c r="AG110" s="12">
        <f>'RAW DATA-STEMH'!AC39</f>
        <v>0</v>
      </c>
      <c r="AH110" s="12">
        <f>'RAW DATA-STEMH'!AD39</f>
        <v>0</v>
      </c>
      <c r="AI110" s="12">
        <f>'RAW DATA-STEMH'!AE39</f>
        <v>0</v>
      </c>
      <c r="AJ110" s="12">
        <f>'RAW DATA-STEMH'!AF39</f>
        <v>0</v>
      </c>
      <c r="AK110" s="365">
        <f>'RAW DATA-STEMH'!AG39</f>
        <v>0</v>
      </c>
      <c r="AL110" s="12"/>
      <c r="AM110" s="12"/>
      <c r="AN110" s="364">
        <f>'RAW DATA-STEMH'!AH39</f>
        <v>0</v>
      </c>
      <c r="AO110" s="12">
        <f>'RAW DATA-STEMH'!AI39</f>
        <v>9</v>
      </c>
      <c r="AP110" s="12">
        <f>'RAW DATA-STEMH'!AJ39</f>
        <v>0</v>
      </c>
      <c r="AQ110" s="12">
        <f>'RAW DATA-STEMH'!AK39</f>
        <v>14</v>
      </c>
      <c r="AR110" s="12">
        <f>'RAW DATA-STEMH'!AL39</f>
        <v>0</v>
      </c>
      <c r="AS110" s="12">
        <f>'RAW DATA-STEMH'!AM39</f>
        <v>0</v>
      </c>
      <c r="AT110" s="12">
        <f>'RAW DATA-STEMH'!AN39</f>
        <v>0</v>
      </c>
      <c r="AU110" s="12">
        <f>'RAW DATA-STEMH'!AO39</f>
        <v>0</v>
      </c>
      <c r="AV110" s="12">
        <f>'RAW DATA-STEMH'!AP39</f>
        <v>0</v>
      </c>
      <c r="AW110" s="365">
        <f>'RAW DATA-STEMH'!AQ39</f>
        <v>0</v>
      </c>
      <c r="AX110" s="536"/>
    </row>
    <row r="111" spans="1:50" x14ac:dyDescent="0.25">
      <c r="A111" s="541"/>
      <c r="B111" s="304"/>
      <c r="C111" s="498"/>
      <c r="D111" s="11">
        <f t="shared" ref="D111:M111" si="80">SUM(D108:D110)</f>
        <v>0</v>
      </c>
      <c r="E111" s="11">
        <f t="shared" si="80"/>
        <v>11</v>
      </c>
      <c r="F111" s="11">
        <f t="shared" si="80"/>
        <v>0</v>
      </c>
      <c r="G111" s="11">
        <f t="shared" si="80"/>
        <v>26</v>
      </c>
      <c r="H111" s="11">
        <f t="shared" si="80"/>
        <v>0</v>
      </c>
      <c r="I111" s="11">
        <f t="shared" si="80"/>
        <v>0</v>
      </c>
      <c r="J111" s="11">
        <f t="shared" si="80"/>
        <v>0</v>
      </c>
      <c r="K111" s="11">
        <f t="shared" si="80"/>
        <v>0</v>
      </c>
      <c r="L111" s="11">
        <f t="shared" si="80"/>
        <v>0</v>
      </c>
      <c r="M111" s="367">
        <f t="shared" si="80"/>
        <v>0</v>
      </c>
      <c r="N111" s="12"/>
      <c r="O111" s="12"/>
      <c r="P111" s="366">
        <f t="shared" ref="P111:Y111" si="81">SUM(P108:P110)</f>
        <v>0</v>
      </c>
      <c r="Q111" s="11">
        <f t="shared" si="81"/>
        <v>10</v>
      </c>
      <c r="R111" s="11">
        <f t="shared" si="81"/>
        <v>0</v>
      </c>
      <c r="S111" s="11">
        <f t="shared" si="81"/>
        <v>14</v>
      </c>
      <c r="T111" s="11">
        <f t="shared" si="81"/>
        <v>0</v>
      </c>
      <c r="U111" s="11">
        <f t="shared" si="81"/>
        <v>0</v>
      </c>
      <c r="V111" s="11">
        <f t="shared" si="81"/>
        <v>0</v>
      </c>
      <c r="W111" s="11">
        <f t="shared" si="81"/>
        <v>0</v>
      </c>
      <c r="X111" s="11">
        <f t="shared" si="81"/>
        <v>0</v>
      </c>
      <c r="Y111" s="367">
        <f t="shared" si="81"/>
        <v>0</v>
      </c>
      <c r="Z111" s="12"/>
      <c r="AA111" s="12"/>
      <c r="AB111" s="366">
        <f t="shared" ref="AB111:AK111" si="82">SUM(AB108:AB110)</f>
        <v>0</v>
      </c>
      <c r="AC111" s="11">
        <f t="shared" si="82"/>
        <v>10</v>
      </c>
      <c r="AD111" s="11">
        <f t="shared" si="82"/>
        <v>0</v>
      </c>
      <c r="AE111" s="11">
        <f t="shared" si="82"/>
        <v>11</v>
      </c>
      <c r="AF111" s="11">
        <f t="shared" si="82"/>
        <v>0</v>
      </c>
      <c r="AG111" s="11">
        <f t="shared" si="82"/>
        <v>0</v>
      </c>
      <c r="AH111" s="11">
        <f t="shared" si="82"/>
        <v>0</v>
      </c>
      <c r="AI111" s="11">
        <f t="shared" si="82"/>
        <v>0</v>
      </c>
      <c r="AJ111" s="11">
        <f t="shared" si="82"/>
        <v>0</v>
      </c>
      <c r="AK111" s="367">
        <f t="shared" si="82"/>
        <v>0</v>
      </c>
      <c r="AL111" s="12"/>
      <c r="AM111" s="12"/>
      <c r="AN111" s="366">
        <f t="shared" ref="AN111:AW111" si="83">SUM(AN108:AN110)</f>
        <v>0</v>
      </c>
      <c r="AO111" s="11">
        <f t="shared" si="83"/>
        <v>9</v>
      </c>
      <c r="AP111" s="11">
        <f t="shared" si="83"/>
        <v>0</v>
      </c>
      <c r="AQ111" s="11">
        <f t="shared" si="83"/>
        <v>23</v>
      </c>
      <c r="AR111" s="11">
        <f t="shared" si="83"/>
        <v>0</v>
      </c>
      <c r="AS111" s="11">
        <f t="shared" si="83"/>
        <v>0</v>
      </c>
      <c r="AT111" s="11">
        <f t="shared" si="83"/>
        <v>0</v>
      </c>
      <c r="AU111" s="11">
        <f t="shared" si="83"/>
        <v>0</v>
      </c>
      <c r="AV111" s="11">
        <f t="shared" si="83"/>
        <v>0</v>
      </c>
      <c r="AW111" s="367">
        <f t="shared" si="83"/>
        <v>0</v>
      </c>
      <c r="AX111" s="536"/>
    </row>
    <row r="112" spans="1:50" ht="15.75" thickBot="1" x14ac:dyDescent="0.3">
      <c r="A112" s="542"/>
      <c r="B112" s="487"/>
      <c r="C112" s="500"/>
      <c r="D112" s="12"/>
      <c r="E112" s="12"/>
      <c r="F112" s="12"/>
      <c r="G112" s="12"/>
      <c r="H112" s="12"/>
      <c r="I112" s="12"/>
      <c r="J112" s="12"/>
      <c r="K112" s="12"/>
      <c r="L112" s="12"/>
      <c r="M112" s="365"/>
      <c r="N112" s="12"/>
      <c r="O112" s="12"/>
      <c r="P112" s="364"/>
      <c r="Q112" s="12"/>
      <c r="R112" s="12"/>
      <c r="S112" s="12"/>
      <c r="T112" s="12"/>
      <c r="U112" s="12"/>
      <c r="V112" s="12"/>
      <c r="W112" s="12"/>
      <c r="X112" s="12"/>
      <c r="Y112" s="365"/>
      <c r="Z112" s="12"/>
      <c r="AA112" s="12"/>
      <c r="AB112" s="364"/>
      <c r="AC112" s="12"/>
      <c r="AD112" s="12"/>
      <c r="AE112" s="12"/>
      <c r="AF112" s="12"/>
      <c r="AG112" s="12"/>
      <c r="AH112" s="12"/>
      <c r="AI112" s="12"/>
      <c r="AJ112" s="12"/>
      <c r="AK112" s="365"/>
      <c r="AL112" s="12"/>
      <c r="AM112" s="12"/>
      <c r="AN112" s="364"/>
      <c r="AO112" s="12"/>
      <c r="AP112" s="12"/>
      <c r="AQ112" s="12"/>
      <c r="AR112" s="12"/>
      <c r="AS112" s="12"/>
      <c r="AT112" s="12"/>
      <c r="AU112" s="12"/>
      <c r="AV112" s="12"/>
      <c r="AW112" s="365"/>
      <c r="AX112" s="536"/>
    </row>
    <row r="113" spans="1:50" ht="15" customHeight="1" x14ac:dyDescent="0.25">
      <c r="A113" s="1059" t="s">
        <v>303</v>
      </c>
      <c r="B113" s="512" t="s">
        <v>56</v>
      </c>
      <c r="C113" s="498" t="s">
        <v>95</v>
      </c>
      <c r="D113" s="364">
        <f>D108*'DATA - Awards Matrices'!$B$34</f>
        <v>0</v>
      </c>
      <c r="E113" s="12">
        <f>E108*'DATA - Awards Matrices'!$C$34</f>
        <v>0</v>
      </c>
      <c r="F113" s="12">
        <f>F108*'DATA - Awards Matrices'!$D$34</f>
        <v>0</v>
      </c>
      <c r="G113" s="12">
        <f>G108*'DATA - Awards Matrices'!$E$34</f>
        <v>0</v>
      </c>
      <c r="H113" s="12">
        <f>H108*'DATA - Awards Matrices'!$F$34</f>
        <v>0</v>
      </c>
      <c r="I113" s="12">
        <f>I108*'DATA - Awards Matrices'!$G$34</f>
        <v>0</v>
      </c>
      <c r="J113" s="12">
        <f>J108*'DATA - Awards Matrices'!$H$34</f>
        <v>0</v>
      </c>
      <c r="K113" s="12">
        <f>K108*'DATA - Awards Matrices'!$I$34</f>
        <v>0</v>
      </c>
      <c r="L113" s="12">
        <f>L108*'DATA - Awards Matrices'!$J$34</f>
        <v>0</v>
      </c>
      <c r="M113" s="365">
        <f>M108*'DATA - Awards Matrices'!$K$34</f>
        <v>0</v>
      </c>
      <c r="N113" s="12"/>
      <c r="O113" s="12"/>
      <c r="P113" s="364">
        <f>P108*'DATA - Awards Matrices'!$B$34</f>
        <v>0</v>
      </c>
      <c r="Q113" s="12">
        <f>Q108*'DATA - Awards Matrices'!$C$34</f>
        <v>0</v>
      </c>
      <c r="R113" s="12">
        <f>R108*'DATA - Awards Matrices'!$D$34</f>
        <v>0</v>
      </c>
      <c r="S113" s="12">
        <f>S108*'DATA - Awards Matrices'!$E$34</f>
        <v>500</v>
      </c>
      <c r="T113" s="12">
        <f>T108*'DATA - Awards Matrices'!$F$34</f>
        <v>0</v>
      </c>
      <c r="U113" s="12">
        <f>U108*'DATA - Awards Matrices'!$G$34</f>
        <v>0</v>
      </c>
      <c r="V113" s="12">
        <f>V108*'DATA - Awards Matrices'!$H$34</f>
        <v>0</v>
      </c>
      <c r="W113" s="12">
        <f>W108*'DATA - Awards Matrices'!$I$34</f>
        <v>0</v>
      </c>
      <c r="X113" s="12">
        <f>X108*'DATA - Awards Matrices'!$J$34</f>
        <v>0</v>
      </c>
      <c r="Y113" s="365">
        <f>Y108*'DATA - Awards Matrices'!$K$34</f>
        <v>0</v>
      </c>
      <c r="Z113" s="12"/>
      <c r="AA113" s="12"/>
      <c r="AB113" s="364">
        <f>AB108*'DATA - Awards Matrices'!$B$34</f>
        <v>0</v>
      </c>
      <c r="AC113" s="12">
        <f>AC108*'DATA - Awards Matrices'!$C$34</f>
        <v>500</v>
      </c>
      <c r="AD113" s="12">
        <f>AD108*'DATA - Awards Matrices'!$D$34</f>
        <v>0</v>
      </c>
      <c r="AE113" s="12">
        <f>AE108*'DATA - Awards Matrices'!$E$34</f>
        <v>500</v>
      </c>
      <c r="AF113" s="12">
        <f>AF108*'DATA - Awards Matrices'!$F$34</f>
        <v>0</v>
      </c>
      <c r="AG113" s="12">
        <f>AG108*'DATA - Awards Matrices'!$G$34</f>
        <v>0</v>
      </c>
      <c r="AH113" s="12">
        <f>AH108*'DATA - Awards Matrices'!$H$34</f>
        <v>0</v>
      </c>
      <c r="AI113" s="12">
        <f>AI108*'DATA - Awards Matrices'!$I$34</f>
        <v>0</v>
      </c>
      <c r="AJ113" s="12">
        <f>AJ108*'DATA - Awards Matrices'!$J$34</f>
        <v>0</v>
      </c>
      <c r="AK113" s="365">
        <f>AK108*'DATA - Awards Matrices'!$K$34</f>
        <v>0</v>
      </c>
      <c r="AL113" s="12"/>
      <c r="AM113" s="12"/>
      <c r="AN113" s="364">
        <f>AN108*'DATA - Awards Matrices'!$B$34</f>
        <v>0</v>
      </c>
      <c r="AO113" s="12">
        <f>AO108*'DATA - Awards Matrices'!$C$34</f>
        <v>0</v>
      </c>
      <c r="AP113" s="12">
        <f>AP108*'DATA - Awards Matrices'!$D$34</f>
        <v>0</v>
      </c>
      <c r="AQ113" s="12">
        <f>AQ108*'DATA - Awards Matrices'!$E$34</f>
        <v>4000</v>
      </c>
      <c r="AR113" s="12">
        <f>AR108*'DATA - Awards Matrices'!$F$34</f>
        <v>0</v>
      </c>
      <c r="AS113" s="12">
        <f>AS108*'DATA - Awards Matrices'!$G$34</f>
        <v>0</v>
      </c>
      <c r="AT113" s="12">
        <f>AT108*'DATA - Awards Matrices'!$H$34</f>
        <v>0</v>
      </c>
      <c r="AU113" s="12">
        <f>AU108*'DATA - Awards Matrices'!$I$34</f>
        <v>0</v>
      </c>
      <c r="AV113" s="12">
        <f>AV108*'DATA - Awards Matrices'!$J$34</f>
        <v>0</v>
      </c>
      <c r="AW113" s="365">
        <f>AW108*'DATA - Awards Matrices'!$K$34</f>
        <v>0</v>
      </c>
      <c r="AX113" s="536"/>
    </row>
    <row r="114" spans="1:50" x14ac:dyDescent="0.25">
      <c r="A114" s="1059"/>
      <c r="B114" s="513" t="s">
        <v>56</v>
      </c>
      <c r="C114" s="499" t="s">
        <v>94</v>
      </c>
      <c r="D114" s="364">
        <f>D109*'DATA - Awards Matrices'!$B$35</f>
        <v>0</v>
      </c>
      <c r="E114" s="12">
        <f>E109*'DATA - Awards Matrices'!$C$35</f>
        <v>1500</v>
      </c>
      <c r="F114" s="12">
        <f>F109*'DATA - Awards Matrices'!$D$35</f>
        <v>0</v>
      </c>
      <c r="G114" s="12">
        <f>G109*'DATA - Awards Matrices'!$E$35</f>
        <v>0</v>
      </c>
      <c r="H114" s="12">
        <f>H109*'DATA - Awards Matrices'!$F$35</f>
        <v>0</v>
      </c>
      <c r="I114" s="12">
        <f>I109*'DATA - Awards Matrices'!$G$35</f>
        <v>0</v>
      </c>
      <c r="J114" s="12">
        <f>J109*'DATA - Awards Matrices'!$H$35</f>
        <v>0</v>
      </c>
      <c r="K114" s="12">
        <f>K109*'DATA - Awards Matrices'!$I$35</f>
        <v>0</v>
      </c>
      <c r="L114" s="12">
        <f>L109*'DATA - Awards Matrices'!$J$35</f>
        <v>0</v>
      </c>
      <c r="M114" s="365">
        <f>M109*'DATA - Awards Matrices'!$K$35</f>
        <v>0</v>
      </c>
      <c r="N114" s="12"/>
      <c r="O114" s="12"/>
      <c r="P114" s="364">
        <f>P109*'DATA - Awards Matrices'!$B$35</f>
        <v>0</v>
      </c>
      <c r="Q114" s="12">
        <f>Q109*'DATA - Awards Matrices'!$C$35</f>
        <v>0</v>
      </c>
      <c r="R114" s="12">
        <f>R109*'DATA - Awards Matrices'!$D$35</f>
        <v>0</v>
      </c>
      <c r="S114" s="12">
        <f>S109*'DATA - Awards Matrices'!$E$35</f>
        <v>0</v>
      </c>
      <c r="T114" s="12">
        <f>T109*'DATA - Awards Matrices'!$F$35</f>
        <v>0</v>
      </c>
      <c r="U114" s="12">
        <f>U109*'DATA - Awards Matrices'!$G$35</f>
        <v>0</v>
      </c>
      <c r="V114" s="12">
        <f>V109*'DATA - Awards Matrices'!$H$35</f>
        <v>0</v>
      </c>
      <c r="W114" s="12">
        <f>W109*'DATA - Awards Matrices'!$I$35</f>
        <v>0</v>
      </c>
      <c r="X114" s="12">
        <f>X109*'DATA - Awards Matrices'!$J$35</f>
        <v>0</v>
      </c>
      <c r="Y114" s="365">
        <f>Y109*'DATA - Awards Matrices'!$K$35</f>
        <v>0</v>
      </c>
      <c r="Z114" s="12"/>
      <c r="AA114" s="12"/>
      <c r="AB114" s="364">
        <f>AB109*'DATA - Awards Matrices'!$B$35</f>
        <v>0</v>
      </c>
      <c r="AC114" s="12">
        <f>AC109*'DATA - Awards Matrices'!$C$35</f>
        <v>0</v>
      </c>
      <c r="AD114" s="12">
        <f>AD109*'DATA - Awards Matrices'!$D$35</f>
        <v>0</v>
      </c>
      <c r="AE114" s="12">
        <f>AE109*'DATA - Awards Matrices'!$E$35</f>
        <v>500</v>
      </c>
      <c r="AF114" s="12">
        <f>AF109*'DATA - Awards Matrices'!$F$35</f>
        <v>0</v>
      </c>
      <c r="AG114" s="12">
        <f>AG109*'DATA - Awards Matrices'!$G$35</f>
        <v>0</v>
      </c>
      <c r="AH114" s="12">
        <f>AH109*'DATA - Awards Matrices'!$H$35</f>
        <v>0</v>
      </c>
      <c r="AI114" s="12">
        <f>AI109*'DATA - Awards Matrices'!$I$35</f>
        <v>0</v>
      </c>
      <c r="AJ114" s="12">
        <f>AJ109*'DATA - Awards Matrices'!$J$35</f>
        <v>0</v>
      </c>
      <c r="AK114" s="365">
        <f>AK109*'DATA - Awards Matrices'!$K$35</f>
        <v>0</v>
      </c>
      <c r="AL114" s="12"/>
      <c r="AM114" s="12"/>
      <c r="AN114" s="364">
        <f>AN109*'DATA - Awards Matrices'!$B$35</f>
        <v>0</v>
      </c>
      <c r="AO114" s="12">
        <f>AO109*'DATA - Awards Matrices'!$C$35</f>
        <v>0</v>
      </c>
      <c r="AP114" s="12">
        <f>AP109*'DATA - Awards Matrices'!$D$35</f>
        <v>0</v>
      </c>
      <c r="AQ114" s="12">
        <f>AQ109*'DATA - Awards Matrices'!$E$35</f>
        <v>500</v>
      </c>
      <c r="AR114" s="12">
        <f>AR109*'DATA - Awards Matrices'!$F$35</f>
        <v>0</v>
      </c>
      <c r="AS114" s="12">
        <f>AS109*'DATA - Awards Matrices'!$G$35</f>
        <v>0</v>
      </c>
      <c r="AT114" s="12">
        <f>AT109*'DATA - Awards Matrices'!$H$35</f>
        <v>0</v>
      </c>
      <c r="AU114" s="12">
        <f>AU109*'DATA - Awards Matrices'!$I$35</f>
        <v>0</v>
      </c>
      <c r="AV114" s="12">
        <f>AV109*'DATA - Awards Matrices'!$J$35</f>
        <v>0</v>
      </c>
      <c r="AW114" s="365">
        <f>AW109*'DATA - Awards Matrices'!$K$35</f>
        <v>0</v>
      </c>
      <c r="AX114" s="536"/>
    </row>
    <row r="115" spans="1:50" ht="15.75" thickBot="1" x14ac:dyDescent="0.3">
      <c r="A115" s="1060"/>
      <c r="B115" s="514" t="s">
        <v>56</v>
      </c>
      <c r="C115" s="500" t="s">
        <v>93</v>
      </c>
      <c r="D115" s="364">
        <f>D110*'DATA - Awards Matrices'!$B$36</f>
        <v>0</v>
      </c>
      <c r="E115" s="12">
        <f>E110*'DATA - Awards Matrices'!$C$36</f>
        <v>4000</v>
      </c>
      <c r="F115" s="12">
        <f>F110*'DATA - Awards Matrices'!$D$36</f>
        <v>0</v>
      </c>
      <c r="G115" s="12">
        <f>G110*'DATA - Awards Matrices'!$E$36</f>
        <v>13000</v>
      </c>
      <c r="H115" s="12">
        <f>H110*'DATA - Awards Matrices'!$F$36</f>
        <v>0</v>
      </c>
      <c r="I115" s="12">
        <f>I110*'DATA - Awards Matrices'!$G$36</f>
        <v>0</v>
      </c>
      <c r="J115" s="12">
        <f>J110*'DATA - Awards Matrices'!$H$36</f>
        <v>0</v>
      </c>
      <c r="K115" s="12">
        <f>K110*'DATA - Awards Matrices'!$I$36</f>
        <v>0</v>
      </c>
      <c r="L115" s="12">
        <f>L110*'DATA - Awards Matrices'!$J$36</f>
        <v>0</v>
      </c>
      <c r="M115" s="365">
        <f>M110*'DATA - Awards Matrices'!$K$36</f>
        <v>0</v>
      </c>
      <c r="N115" s="12"/>
      <c r="O115" s="12"/>
      <c r="P115" s="364">
        <f>P110*'DATA - Awards Matrices'!$B$36</f>
        <v>0</v>
      </c>
      <c r="Q115" s="12">
        <f>Q110*'DATA - Awards Matrices'!$C$36</f>
        <v>5000</v>
      </c>
      <c r="R115" s="12">
        <f>R110*'DATA - Awards Matrices'!$D$36</f>
        <v>0</v>
      </c>
      <c r="S115" s="12">
        <f>S110*'DATA - Awards Matrices'!$E$36</f>
        <v>6500</v>
      </c>
      <c r="T115" s="12">
        <f>T110*'DATA - Awards Matrices'!$F$36</f>
        <v>0</v>
      </c>
      <c r="U115" s="12">
        <f>U110*'DATA - Awards Matrices'!$G$36</f>
        <v>0</v>
      </c>
      <c r="V115" s="12">
        <f>V110*'DATA - Awards Matrices'!$H$36</f>
        <v>0</v>
      </c>
      <c r="W115" s="12">
        <f>W110*'DATA - Awards Matrices'!$I$36</f>
        <v>0</v>
      </c>
      <c r="X115" s="12">
        <f>X110*'DATA - Awards Matrices'!$J$36</f>
        <v>0</v>
      </c>
      <c r="Y115" s="365">
        <f>Y110*'DATA - Awards Matrices'!$K$36</f>
        <v>0</v>
      </c>
      <c r="Z115" s="12"/>
      <c r="AA115" s="12"/>
      <c r="AB115" s="364">
        <f>AB110*'DATA - Awards Matrices'!$B$36</f>
        <v>0</v>
      </c>
      <c r="AC115" s="12">
        <f>AC110*'DATA - Awards Matrices'!$C$36</f>
        <v>4500</v>
      </c>
      <c r="AD115" s="12">
        <f>AD110*'DATA - Awards Matrices'!$D$36</f>
        <v>0</v>
      </c>
      <c r="AE115" s="12">
        <f>AE110*'DATA - Awards Matrices'!$E$36</f>
        <v>4500</v>
      </c>
      <c r="AF115" s="12">
        <f>AF110*'DATA - Awards Matrices'!$F$36</f>
        <v>0</v>
      </c>
      <c r="AG115" s="12">
        <f>AG110*'DATA - Awards Matrices'!$G$36</f>
        <v>0</v>
      </c>
      <c r="AH115" s="12">
        <f>AH110*'DATA - Awards Matrices'!$H$36</f>
        <v>0</v>
      </c>
      <c r="AI115" s="12">
        <f>AI110*'DATA - Awards Matrices'!$I$36</f>
        <v>0</v>
      </c>
      <c r="AJ115" s="12">
        <f>AJ110*'DATA - Awards Matrices'!$J$36</f>
        <v>0</v>
      </c>
      <c r="AK115" s="365">
        <f>AK110*'DATA - Awards Matrices'!$K$36</f>
        <v>0</v>
      </c>
      <c r="AL115" s="12"/>
      <c r="AM115" s="12"/>
      <c r="AN115" s="364">
        <f>AN110*'DATA - Awards Matrices'!$B$36</f>
        <v>0</v>
      </c>
      <c r="AO115" s="12">
        <f>AO110*'DATA - Awards Matrices'!$C$36</f>
        <v>4500</v>
      </c>
      <c r="AP115" s="12">
        <f>AP110*'DATA - Awards Matrices'!$D$36</f>
        <v>0</v>
      </c>
      <c r="AQ115" s="12">
        <f>AQ110*'DATA - Awards Matrices'!$E$36</f>
        <v>7000</v>
      </c>
      <c r="AR115" s="12">
        <f>AR110*'DATA - Awards Matrices'!$F$36</f>
        <v>0</v>
      </c>
      <c r="AS115" s="12">
        <f>AS110*'DATA - Awards Matrices'!$G$36</f>
        <v>0</v>
      </c>
      <c r="AT115" s="12">
        <f>AT110*'DATA - Awards Matrices'!$H$36</f>
        <v>0</v>
      </c>
      <c r="AU115" s="12">
        <f>AU110*'DATA - Awards Matrices'!$I$36</f>
        <v>0</v>
      </c>
      <c r="AV115" s="12">
        <f>AV110*'DATA - Awards Matrices'!$J$36</f>
        <v>0</v>
      </c>
      <c r="AW115" s="365">
        <f>AW110*'DATA - Awards Matrices'!$K$36</f>
        <v>0</v>
      </c>
      <c r="AX115" s="536"/>
    </row>
    <row r="116" spans="1:50" ht="30.75" thickBot="1" x14ac:dyDescent="0.3">
      <c r="A116" s="480" t="s">
        <v>304</v>
      </c>
      <c r="B116" s="487" t="str">
        <f>B110</f>
        <v>NMSU-CA</v>
      </c>
      <c r="C116" s="488"/>
      <c r="D116" s="368">
        <f t="shared" ref="D116:M116" si="84">SUM(D113:D115)</f>
        <v>0</v>
      </c>
      <c r="E116" s="369">
        <f t="shared" si="84"/>
        <v>5500</v>
      </c>
      <c r="F116" s="369">
        <f t="shared" si="84"/>
        <v>0</v>
      </c>
      <c r="G116" s="369">
        <f t="shared" si="84"/>
        <v>13000</v>
      </c>
      <c r="H116" s="369">
        <f t="shared" si="84"/>
        <v>0</v>
      </c>
      <c r="I116" s="369">
        <f t="shared" si="84"/>
        <v>0</v>
      </c>
      <c r="J116" s="369">
        <f t="shared" si="84"/>
        <v>0</v>
      </c>
      <c r="K116" s="369">
        <f t="shared" si="84"/>
        <v>0</v>
      </c>
      <c r="L116" s="369">
        <f t="shared" si="84"/>
        <v>0</v>
      </c>
      <c r="M116" s="370">
        <f t="shared" si="84"/>
        <v>0</v>
      </c>
      <c r="N116" s="489">
        <f>SUM(D116:M116)/'DATA - Awards Matrices'!$L$36</f>
        <v>10.854684138470565</v>
      </c>
      <c r="O116" s="489"/>
      <c r="P116" s="368">
        <f t="shared" ref="P116:Y116" si="85">SUM(P113:P115)</f>
        <v>0</v>
      </c>
      <c r="Q116" s="369">
        <f t="shared" si="85"/>
        <v>5000</v>
      </c>
      <c r="R116" s="369">
        <f t="shared" si="85"/>
        <v>0</v>
      </c>
      <c r="S116" s="369">
        <f t="shared" si="85"/>
        <v>7000</v>
      </c>
      <c r="T116" s="369">
        <f t="shared" si="85"/>
        <v>0</v>
      </c>
      <c r="U116" s="369">
        <f t="shared" si="85"/>
        <v>0</v>
      </c>
      <c r="V116" s="369">
        <f t="shared" si="85"/>
        <v>0</v>
      </c>
      <c r="W116" s="369">
        <f t="shared" si="85"/>
        <v>0</v>
      </c>
      <c r="X116" s="369">
        <f t="shared" si="85"/>
        <v>0</v>
      </c>
      <c r="Y116" s="370">
        <f t="shared" si="85"/>
        <v>0</v>
      </c>
      <c r="Z116" s="489">
        <f>SUM(P116:Y116)/'DATA - Awards Matrices'!$L$36</f>
        <v>7.0408761979268535</v>
      </c>
      <c r="AA116" s="489"/>
      <c r="AB116" s="368">
        <f t="shared" ref="AB116:AK116" si="86">SUM(AB113:AB115)</f>
        <v>0</v>
      </c>
      <c r="AC116" s="369">
        <f t="shared" si="86"/>
        <v>5000</v>
      </c>
      <c r="AD116" s="369">
        <f t="shared" si="86"/>
        <v>0</v>
      </c>
      <c r="AE116" s="369">
        <f t="shared" si="86"/>
        <v>5500</v>
      </c>
      <c r="AF116" s="369">
        <f t="shared" si="86"/>
        <v>0</v>
      </c>
      <c r="AG116" s="369">
        <f t="shared" si="86"/>
        <v>0</v>
      </c>
      <c r="AH116" s="369">
        <f t="shared" si="86"/>
        <v>0</v>
      </c>
      <c r="AI116" s="369">
        <f t="shared" si="86"/>
        <v>0</v>
      </c>
      <c r="AJ116" s="369">
        <f t="shared" si="86"/>
        <v>0</v>
      </c>
      <c r="AK116" s="370">
        <f t="shared" si="86"/>
        <v>0</v>
      </c>
      <c r="AL116" s="489">
        <f>SUM(AB116:AK116)/'DATA - Awards Matrices'!$L$36</f>
        <v>6.1607666731859965</v>
      </c>
      <c r="AM116" s="489"/>
      <c r="AN116" s="368">
        <f t="shared" ref="AN116:AW116" si="87">SUM(AN113:AN115)</f>
        <v>0</v>
      </c>
      <c r="AO116" s="369">
        <f t="shared" si="87"/>
        <v>4500</v>
      </c>
      <c r="AP116" s="369">
        <f t="shared" si="87"/>
        <v>0</v>
      </c>
      <c r="AQ116" s="369">
        <f t="shared" si="87"/>
        <v>11500</v>
      </c>
      <c r="AR116" s="369">
        <f t="shared" si="87"/>
        <v>0</v>
      </c>
      <c r="AS116" s="369">
        <f t="shared" si="87"/>
        <v>0</v>
      </c>
      <c r="AT116" s="369">
        <f t="shared" si="87"/>
        <v>0</v>
      </c>
      <c r="AU116" s="369">
        <f t="shared" si="87"/>
        <v>0</v>
      </c>
      <c r="AV116" s="369">
        <f t="shared" si="87"/>
        <v>0</v>
      </c>
      <c r="AW116" s="370">
        <f t="shared" si="87"/>
        <v>0</v>
      </c>
      <c r="AX116" s="537">
        <f>SUM(AN116:AW116)/'DATA - Awards Matrices'!$L$36</f>
        <v>9.387834930569138</v>
      </c>
    </row>
    <row r="117" spans="1:50" ht="44.25" customHeight="1" thickBot="1" x14ac:dyDescent="0.3">
      <c r="A117" s="502"/>
      <c r="B117" s="503"/>
      <c r="C117" s="504"/>
      <c r="D117" s="505"/>
      <c r="E117" s="506"/>
      <c r="F117" s="506"/>
      <c r="G117" s="506"/>
      <c r="H117" s="506"/>
      <c r="I117" s="506"/>
      <c r="J117" s="506"/>
      <c r="K117" s="506"/>
      <c r="L117" s="506"/>
      <c r="M117" s="507"/>
      <c r="N117" s="508"/>
      <c r="O117" s="508"/>
      <c r="P117" s="505"/>
      <c r="Q117" s="506"/>
      <c r="R117" s="506"/>
      <c r="S117" s="506"/>
      <c r="T117" s="506"/>
      <c r="U117" s="506"/>
      <c r="V117" s="506"/>
      <c r="W117" s="506"/>
      <c r="X117" s="506"/>
      <c r="Y117" s="507"/>
      <c r="Z117" s="508"/>
      <c r="AA117" s="508"/>
      <c r="AB117" s="505"/>
      <c r="AC117" s="506"/>
      <c r="AD117" s="506"/>
      <c r="AE117" s="506"/>
      <c r="AF117" s="506"/>
      <c r="AG117" s="506"/>
      <c r="AH117" s="506"/>
      <c r="AI117" s="506"/>
      <c r="AJ117" s="506"/>
      <c r="AK117" s="507"/>
      <c r="AL117" s="508"/>
      <c r="AM117" s="508"/>
      <c r="AN117" s="505"/>
      <c r="AO117" s="506"/>
      <c r="AP117" s="506"/>
      <c r="AQ117" s="506"/>
      <c r="AR117" s="506"/>
      <c r="AS117" s="506"/>
      <c r="AT117" s="506"/>
      <c r="AU117" s="506"/>
      <c r="AV117" s="506"/>
      <c r="AW117" s="507"/>
      <c r="AX117" s="538"/>
    </row>
    <row r="118" spans="1:50" ht="15" customHeight="1" x14ac:dyDescent="0.25">
      <c r="A118" s="1058" t="s">
        <v>302</v>
      </c>
      <c r="B118" s="304" t="str">
        <f>'RAW DATA-Awards'!B40</f>
        <v>NMSU-DA</v>
      </c>
      <c r="C118" s="363" t="str">
        <f>'RAW DATA-Awards'!C40</f>
        <v>1</v>
      </c>
      <c r="D118" s="481">
        <f>'RAW DATA-STEMH'!D40</f>
        <v>7</v>
      </c>
      <c r="E118" s="482">
        <f>'RAW DATA-STEMH'!E40</f>
        <v>17</v>
      </c>
      <c r="F118" s="482">
        <f>'RAW DATA-STEMH'!F40</f>
        <v>0</v>
      </c>
      <c r="G118" s="482">
        <f>'RAW DATA-STEMH'!G40</f>
        <v>44</v>
      </c>
      <c r="H118" s="482">
        <f>'RAW DATA-STEMH'!H40</f>
        <v>0</v>
      </c>
      <c r="I118" s="482">
        <f>'RAW DATA-STEMH'!I40</f>
        <v>0</v>
      </c>
      <c r="J118" s="482">
        <f>'RAW DATA-STEMH'!J40</f>
        <v>0</v>
      </c>
      <c r="K118" s="482">
        <f>'RAW DATA-STEMH'!K40</f>
        <v>0</v>
      </c>
      <c r="L118" s="482">
        <f>'RAW DATA-STEMH'!L40</f>
        <v>0</v>
      </c>
      <c r="M118" s="483">
        <f>'RAW DATA-STEMH'!M40</f>
        <v>0</v>
      </c>
      <c r="N118" s="482"/>
      <c r="O118" s="482"/>
      <c r="P118" s="481">
        <f>'RAW DATA-STEMH'!N40</f>
        <v>11</v>
      </c>
      <c r="Q118" s="482">
        <f>'RAW DATA-STEMH'!O40</f>
        <v>15</v>
      </c>
      <c r="R118" s="482">
        <f>'RAW DATA-STEMH'!P40</f>
        <v>0</v>
      </c>
      <c r="S118" s="482">
        <f>'RAW DATA-STEMH'!Q40</f>
        <v>46</v>
      </c>
      <c r="T118" s="482">
        <f>'RAW DATA-STEMH'!R40</f>
        <v>0</v>
      </c>
      <c r="U118" s="482">
        <f>'RAW DATA-STEMH'!S40</f>
        <v>0</v>
      </c>
      <c r="V118" s="482">
        <f>'RAW DATA-STEMH'!T40</f>
        <v>0</v>
      </c>
      <c r="W118" s="482">
        <f>'RAW DATA-STEMH'!U40</f>
        <v>0</v>
      </c>
      <c r="X118" s="482">
        <f>'RAW DATA-STEMH'!V40</f>
        <v>0</v>
      </c>
      <c r="Y118" s="483">
        <f>'RAW DATA-STEMH'!W40</f>
        <v>0</v>
      </c>
      <c r="Z118" s="482"/>
      <c r="AA118" s="482"/>
      <c r="AB118" s="481">
        <f>'RAW DATA-STEMH'!X40</f>
        <v>11</v>
      </c>
      <c r="AC118" s="482">
        <f>'RAW DATA-STEMH'!Y40</f>
        <v>26</v>
      </c>
      <c r="AD118" s="482">
        <f>'RAW DATA-STEMH'!Z40</f>
        <v>0</v>
      </c>
      <c r="AE118" s="482">
        <f>'RAW DATA-STEMH'!AA40</f>
        <v>52</v>
      </c>
      <c r="AF118" s="482">
        <f>'RAW DATA-STEMH'!AB40</f>
        <v>0</v>
      </c>
      <c r="AG118" s="482">
        <f>'RAW DATA-STEMH'!AC40</f>
        <v>0</v>
      </c>
      <c r="AH118" s="482">
        <f>'RAW DATA-STEMH'!AD40</f>
        <v>0</v>
      </c>
      <c r="AI118" s="482">
        <f>'RAW DATA-STEMH'!AE40</f>
        <v>0</v>
      </c>
      <c r="AJ118" s="482">
        <f>'RAW DATA-STEMH'!AF40</f>
        <v>0</v>
      </c>
      <c r="AK118" s="483">
        <f>'RAW DATA-STEMH'!AG40</f>
        <v>0</v>
      </c>
      <c r="AL118" s="482"/>
      <c r="AM118" s="482"/>
      <c r="AN118" s="481">
        <f>'RAW DATA-STEMH'!AH40</f>
        <v>10</v>
      </c>
      <c r="AO118" s="482">
        <f>'RAW DATA-STEMH'!AI40</f>
        <v>46</v>
      </c>
      <c r="AP118" s="482">
        <f>'RAW DATA-STEMH'!AJ40</f>
        <v>0</v>
      </c>
      <c r="AQ118" s="482">
        <f>'RAW DATA-STEMH'!AK40</f>
        <v>71</v>
      </c>
      <c r="AR118" s="482">
        <f>'RAW DATA-STEMH'!AL40</f>
        <v>0</v>
      </c>
      <c r="AS118" s="482">
        <f>'RAW DATA-STEMH'!AM40</f>
        <v>0</v>
      </c>
      <c r="AT118" s="482">
        <f>'RAW DATA-STEMH'!AN40</f>
        <v>0</v>
      </c>
      <c r="AU118" s="482">
        <f>'RAW DATA-STEMH'!AO40</f>
        <v>0</v>
      </c>
      <c r="AV118" s="482">
        <f>'RAW DATA-STEMH'!AP40</f>
        <v>0</v>
      </c>
      <c r="AW118" s="483">
        <f>'RAW DATA-STEMH'!AQ40</f>
        <v>0</v>
      </c>
      <c r="AX118" s="535"/>
    </row>
    <row r="119" spans="1:50" x14ac:dyDescent="0.25">
      <c r="A119" s="1059"/>
      <c r="B119" s="484" t="str">
        <f>'RAW DATA-Awards'!B41</f>
        <v>NMSU-DA</v>
      </c>
      <c r="C119" s="485" t="str">
        <f>'RAW DATA-Awards'!C41</f>
        <v>2</v>
      </c>
      <c r="D119" s="364">
        <f>'RAW DATA-STEMH'!D41</f>
        <v>0</v>
      </c>
      <c r="E119" s="12">
        <f>'RAW DATA-STEMH'!E41</f>
        <v>28</v>
      </c>
      <c r="F119" s="12">
        <f>'RAW DATA-STEMH'!F41</f>
        <v>0</v>
      </c>
      <c r="G119" s="12">
        <f>'RAW DATA-STEMH'!G41</f>
        <v>47</v>
      </c>
      <c r="H119" s="12">
        <f>'RAW DATA-STEMH'!H41</f>
        <v>0</v>
      </c>
      <c r="I119" s="12">
        <f>'RAW DATA-STEMH'!I41</f>
        <v>0</v>
      </c>
      <c r="J119" s="12">
        <f>'RAW DATA-STEMH'!J41</f>
        <v>0</v>
      </c>
      <c r="K119" s="12">
        <f>'RAW DATA-STEMH'!K41</f>
        <v>0</v>
      </c>
      <c r="L119" s="12">
        <f>'RAW DATA-STEMH'!L41</f>
        <v>0</v>
      </c>
      <c r="M119" s="365">
        <f>'RAW DATA-STEMH'!M41</f>
        <v>0</v>
      </c>
      <c r="N119" s="12"/>
      <c r="O119" s="12"/>
      <c r="P119" s="364">
        <f>'RAW DATA-STEMH'!N41</f>
        <v>0</v>
      </c>
      <c r="Q119" s="12">
        <f>'RAW DATA-STEMH'!O41</f>
        <v>25</v>
      </c>
      <c r="R119" s="12">
        <f>'RAW DATA-STEMH'!P41</f>
        <v>0</v>
      </c>
      <c r="S119" s="12">
        <f>'RAW DATA-STEMH'!Q41</f>
        <v>48</v>
      </c>
      <c r="T119" s="12">
        <f>'RAW DATA-STEMH'!R41</f>
        <v>0</v>
      </c>
      <c r="U119" s="12">
        <f>'RAW DATA-STEMH'!S41</f>
        <v>0</v>
      </c>
      <c r="V119" s="12">
        <f>'RAW DATA-STEMH'!T41</f>
        <v>0</v>
      </c>
      <c r="W119" s="12">
        <f>'RAW DATA-STEMH'!U41</f>
        <v>0</v>
      </c>
      <c r="X119" s="12">
        <f>'RAW DATA-STEMH'!V41</f>
        <v>0</v>
      </c>
      <c r="Y119" s="365">
        <f>'RAW DATA-STEMH'!W41</f>
        <v>0</v>
      </c>
      <c r="Z119" s="12"/>
      <c r="AA119" s="12"/>
      <c r="AB119" s="364">
        <f>'RAW DATA-STEMH'!X41</f>
        <v>3</v>
      </c>
      <c r="AC119" s="12">
        <f>'RAW DATA-STEMH'!Y41</f>
        <v>10</v>
      </c>
      <c r="AD119" s="12">
        <f>'RAW DATA-STEMH'!Z41</f>
        <v>0</v>
      </c>
      <c r="AE119" s="12">
        <f>'RAW DATA-STEMH'!AA41</f>
        <v>23</v>
      </c>
      <c r="AF119" s="12">
        <f>'RAW DATA-STEMH'!AB41</f>
        <v>0</v>
      </c>
      <c r="AG119" s="12">
        <f>'RAW DATA-STEMH'!AC41</f>
        <v>0</v>
      </c>
      <c r="AH119" s="12">
        <f>'RAW DATA-STEMH'!AD41</f>
        <v>0</v>
      </c>
      <c r="AI119" s="12">
        <f>'RAW DATA-STEMH'!AE41</f>
        <v>0</v>
      </c>
      <c r="AJ119" s="12">
        <f>'RAW DATA-STEMH'!AF41</f>
        <v>0</v>
      </c>
      <c r="AK119" s="365">
        <f>'RAW DATA-STEMH'!AG41</f>
        <v>0</v>
      </c>
      <c r="AL119" s="12"/>
      <c r="AM119" s="12"/>
      <c r="AN119" s="364">
        <f>'RAW DATA-STEMH'!AH41</f>
        <v>1</v>
      </c>
      <c r="AO119" s="12">
        <f>'RAW DATA-STEMH'!AI41</f>
        <v>21</v>
      </c>
      <c r="AP119" s="12">
        <f>'RAW DATA-STEMH'!AJ41</f>
        <v>0</v>
      </c>
      <c r="AQ119" s="12">
        <f>'RAW DATA-STEMH'!AK41</f>
        <v>33</v>
      </c>
      <c r="AR119" s="12">
        <f>'RAW DATA-STEMH'!AL41</f>
        <v>0</v>
      </c>
      <c r="AS119" s="12">
        <f>'RAW DATA-STEMH'!AM41</f>
        <v>0</v>
      </c>
      <c r="AT119" s="12">
        <f>'RAW DATA-STEMH'!AN41</f>
        <v>0</v>
      </c>
      <c r="AU119" s="12">
        <f>'RAW DATA-STEMH'!AO41</f>
        <v>0</v>
      </c>
      <c r="AV119" s="12">
        <f>'RAW DATA-STEMH'!AP41</f>
        <v>0</v>
      </c>
      <c r="AW119" s="365">
        <f>'RAW DATA-STEMH'!AQ41</f>
        <v>0</v>
      </c>
      <c r="AX119" s="536"/>
    </row>
    <row r="120" spans="1:50" ht="15.75" thickBot="1" x14ac:dyDescent="0.3">
      <c r="A120" s="1059"/>
      <c r="B120" s="484" t="str">
        <f>'RAW DATA-Awards'!B42</f>
        <v>NMSU-DA</v>
      </c>
      <c r="C120" s="485" t="str">
        <f>'RAW DATA-Awards'!C42</f>
        <v>3</v>
      </c>
      <c r="D120" s="364">
        <f>'RAW DATA-STEMH'!D42</f>
        <v>2</v>
      </c>
      <c r="E120" s="12">
        <f>'RAW DATA-STEMH'!E42</f>
        <v>166</v>
      </c>
      <c r="F120" s="12">
        <f>'RAW DATA-STEMH'!F42</f>
        <v>0</v>
      </c>
      <c r="G120" s="12">
        <f>'RAW DATA-STEMH'!G42</f>
        <v>77</v>
      </c>
      <c r="H120" s="12">
        <f>'RAW DATA-STEMH'!H42</f>
        <v>0</v>
      </c>
      <c r="I120" s="12">
        <f>'RAW DATA-STEMH'!I42</f>
        <v>0</v>
      </c>
      <c r="J120" s="12">
        <f>'RAW DATA-STEMH'!J42</f>
        <v>0</v>
      </c>
      <c r="K120" s="12">
        <f>'RAW DATA-STEMH'!K42</f>
        <v>0</v>
      </c>
      <c r="L120" s="12">
        <f>'RAW DATA-STEMH'!L42</f>
        <v>0</v>
      </c>
      <c r="M120" s="365">
        <f>'RAW DATA-STEMH'!M42</f>
        <v>0</v>
      </c>
      <c r="N120" s="12"/>
      <c r="O120" s="12"/>
      <c r="P120" s="364">
        <f>'RAW DATA-STEMH'!N42</f>
        <v>14</v>
      </c>
      <c r="Q120" s="12">
        <f>'RAW DATA-STEMH'!O42</f>
        <v>104</v>
      </c>
      <c r="R120" s="12">
        <f>'RAW DATA-STEMH'!P42</f>
        <v>0</v>
      </c>
      <c r="S120" s="12">
        <f>'RAW DATA-STEMH'!Q42</f>
        <v>68</v>
      </c>
      <c r="T120" s="12">
        <f>'RAW DATA-STEMH'!R42</f>
        <v>0</v>
      </c>
      <c r="U120" s="12">
        <f>'RAW DATA-STEMH'!S42</f>
        <v>0</v>
      </c>
      <c r="V120" s="12">
        <f>'RAW DATA-STEMH'!T42</f>
        <v>0</v>
      </c>
      <c r="W120" s="12">
        <f>'RAW DATA-STEMH'!U42</f>
        <v>0</v>
      </c>
      <c r="X120" s="12">
        <f>'RAW DATA-STEMH'!V42</f>
        <v>0</v>
      </c>
      <c r="Y120" s="365">
        <f>'RAW DATA-STEMH'!W42</f>
        <v>0</v>
      </c>
      <c r="Z120" s="12"/>
      <c r="AA120" s="12"/>
      <c r="AB120" s="364">
        <f>'RAW DATA-STEMH'!X42</f>
        <v>16</v>
      </c>
      <c r="AC120" s="12">
        <f>'RAW DATA-STEMH'!Y42</f>
        <v>106</v>
      </c>
      <c r="AD120" s="12">
        <f>'RAW DATA-STEMH'!Z42</f>
        <v>0</v>
      </c>
      <c r="AE120" s="12">
        <f>'RAW DATA-STEMH'!AA42</f>
        <v>93</v>
      </c>
      <c r="AF120" s="12">
        <f>'RAW DATA-STEMH'!AB42</f>
        <v>0</v>
      </c>
      <c r="AG120" s="12">
        <f>'RAW DATA-STEMH'!AC42</f>
        <v>0</v>
      </c>
      <c r="AH120" s="12">
        <f>'RAW DATA-STEMH'!AD42</f>
        <v>0</v>
      </c>
      <c r="AI120" s="12">
        <f>'RAW DATA-STEMH'!AE42</f>
        <v>0</v>
      </c>
      <c r="AJ120" s="12">
        <f>'RAW DATA-STEMH'!AF42</f>
        <v>0</v>
      </c>
      <c r="AK120" s="365">
        <f>'RAW DATA-STEMH'!AG42</f>
        <v>0</v>
      </c>
      <c r="AL120" s="12"/>
      <c r="AM120" s="12"/>
      <c r="AN120" s="364">
        <f>'RAW DATA-STEMH'!AH42</f>
        <v>20</v>
      </c>
      <c r="AO120" s="12">
        <f>'RAW DATA-STEMH'!AI42</f>
        <v>173</v>
      </c>
      <c r="AP120" s="12">
        <f>'RAW DATA-STEMH'!AJ42</f>
        <v>0</v>
      </c>
      <c r="AQ120" s="12">
        <f>'RAW DATA-STEMH'!AK42</f>
        <v>103</v>
      </c>
      <c r="AR120" s="12">
        <f>'RAW DATA-STEMH'!AL42</f>
        <v>0</v>
      </c>
      <c r="AS120" s="12">
        <f>'RAW DATA-STEMH'!AM42</f>
        <v>0</v>
      </c>
      <c r="AT120" s="12">
        <f>'RAW DATA-STEMH'!AN42</f>
        <v>0</v>
      </c>
      <c r="AU120" s="12">
        <f>'RAW DATA-STEMH'!AO42</f>
        <v>0</v>
      </c>
      <c r="AV120" s="12">
        <f>'RAW DATA-STEMH'!AP42</f>
        <v>0</v>
      </c>
      <c r="AW120" s="365">
        <f>'RAW DATA-STEMH'!AQ42</f>
        <v>0</v>
      </c>
      <c r="AX120" s="536"/>
    </row>
    <row r="121" spans="1:50" x14ac:dyDescent="0.25">
      <c r="A121" s="541"/>
      <c r="B121" s="304"/>
      <c r="C121" s="498"/>
      <c r="D121" s="11">
        <f t="shared" ref="D121:M121" si="88">SUM(D118:D120)</f>
        <v>9</v>
      </c>
      <c r="E121" s="11">
        <f t="shared" si="88"/>
        <v>211</v>
      </c>
      <c r="F121" s="11">
        <f t="shared" si="88"/>
        <v>0</v>
      </c>
      <c r="G121" s="11">
        <f t="shared" si="88"/>
        <v>168</v>
      </c>
      <c r="H121" s="11">
        <f t="shared" si="88"/>
        <v>0</v>
      </c>
      <c r="I121" s="11">
        <f t="shared" si="88"/>
        <v>0</v>
      </c>
      <c r="J121" s="11">
        <f t="shared" si="88"/>
        <v>0</v>
      </c>
      <c r="K121" s="11">
        <f t="shared" si="88"/>
        <v>0</v>
      </c>
      <c r="L121" s="11">
        <f t="shared" si="88"/>
        <v>0</v>
      </c>
      <c r="M121" s="367">
        <f t="shared" si="88"/>
        <v>0</v>
      </c>
      <c r="N121" s="12"/>
      <c r="O121" s="12"/>
      <c r="P121" s="366">
        <f t="shared" ref="P121:Y121" si="89">SUM(P118:P120)</f>
        <v>25</v>
      </c>
      <c r="Q121" s="11">
        <f t="shared" si="89"/>
        <v>144</v>
      </c>
      <c r="R121" s="11">
        <f t="shared" si="89"/>
        <v>0</v>
      </c>
      <c r="S121" s="11">
        <f t="shared" si="89"/>
        <v>162</v>
      </c>
      <c r="T121" s="11">
        <f t="shared" si="89"/>
        <v>0</v>
      </c>
      <c r="U121" s="11">
        <f t="shared" si="89"/>
        <v>0</v>
      </c>
      <c r="V121" s="11">
        <f t="shared" si="89"/>
        <v>0</v>
      </c>
      <c r="W121" s="11">
        <f t="shared" si="89"/>
        <v>0</v>
      </c>
      <c r="X121" s="11">
        <f t="shared" si="89"/>
        <v>0</v>
      </c>
      <c r="Y121" s="367">
        <f t="shared" si="89"/>
        <v>0</v>
      </c>
      <c r="Z121" s="12"/>
      <c r="AA121" s="12"/>
      <c r="AB121" s="366">
        <f t="shared" ref="AB121:AK121" si="90">SUM(AB118:AB120)</f>
        <v>30</v>
      </c>
      <c r="AC121" s="11">
        <f t="shared" si="90"/>
        <v>142</v>
      </c>
      <c r="AD121" s="11">
        <f t="shared" si="90"/>
        <v>0</v>
      </c>
      <c r="AE121" s="11">
        <f t="shared" si="90"/>
        <v>168</v>
      </c>
      <c r="AF121" s="11">
        <f t="shared" si="90"/>
        <v>0</v>
      </c>
      <c r="AG121" s="11">
        <f t="shared" si="90"/>
        <v>0</v>
      </c>
      <c r="AH121" s="11">
        <f t="shared" si="90"/>
        <v>0</v>
      </c>
      <c r="AI121" s="11">
        <f t="shared" si="90"/>
        <v>0</v>
      </c>
      <c r="AJ121" s="11">
        <f t="shared" si="90"/>
        <v>0</v>
      </c>
      <c r="AK121" s="367">
        <f t="shared" si="90"/>
        <v>0</v>
      </c>
      <c r="AL121" s="12"/>
      <c r="AM121" s="12"/>
      <c r="AN121" s="366">
        <f t="shared" ref="AN121:AW121" si="91">SUM(AN118:AN120)</f>
        <v>31</v>
      </c>
      <c r="AO121" s="11">
        <f t="shared" si="91"/>
        <v>240</v>
      </c>
      <c r="AP121" s="11">
        <f t="shared" si="91"/>
        <v>0</v>
      </c>
      <c r="AQ121" s="11">
        <f t="shared" si="91"/>
        <v>207</v>
      </c>
      <c r="AR121" s="11">
        <f t="shared" si="91"/>
        <v>0</v>
      </c>
      <c r="AS121" s="11">
        <f t="shared" si="91"/>
        <v>0</v>
      </c>
      <c r="AT121" s="11">
        <f t="shared" si="91"/>
        <v>0</v>
      </c>
      <c r="AU121" s="11">
        <f t="shared" si="91"/>
        <v>0</v>
      </c>
      <c r="AV121" s="11">
        <f t="shared" si="91"/>
        <v>0</v>
      </c>
      <c r="AW121" s="367">
        <f t="shared" si="91"/>
        <v>0</v>
      </c>
      <c r="AX121" s="536"/>
    </row>
    <row r="122" spans="1:50" ht="15.75" thickBot="1" x14ac:dyDescent="0.3">
      <c r="A122" s="542"/>
      <c r="B122" s="487"/>
      <c r="C122" s="500"/>
      <c r="D122" s="12"/>
      <c r="E122" s="12"/>
      <c r="F122" s="12"/>
      <c r="G122" s="12"/>
      <c r="H122" s="12"/>
      <c r="I122" s="12"/>
      <c r="J122" s="12"/>
      <c r="K122" s="12"/>
      <c r="L122" s="12"/>
      <c r="M122" s="365"/>
      <c r="N122" s="12"/>
      <c r="O122" s="12"/>
      <c r="P122" s="364"/>
      <c r="Q122" s="12"/>
      <c r="R122" s="12"/>
      <c r="S122" s="12"/>
      <c r="T122" s="12"/>
      <c r="U122" s="12"/>
      <c r="V122" s="12"/>
      <c r="W122" s="12"/>
      <c r="X122" s="12"/>
      <c r="Y122" s="365"/>
      <c r="Z122" s="12"/>
      <c r="AA122" s="12"/>
      <c r="AB122" s="364"/>
      <c r="AC122" s="12"/>
      <c r="AD122" s="12"/>
      <c r="AE122" s="12"/>
      <c r="AF122" s="12"/>
      <c r="AG122" s="12"/>
      <c r="AH122" s="12"/>
      <c r="AI122" s="12"/>
      <c r="AJ122" s="12"/>
      <c r="AK122" s="365"/>
      <c r="AL122" s="12"/>
      <c r="AM122" s="12"/>
      <c r="AN122" s="364"/>
      <c r="AO122" s="12"/>
      <c r="AP122" s="12"/>
      <c r="AQ122" s="12"/>
      <c r="AR122" s="12"/>
      <c r="AS122" s="12"/>
      <c r="AT122" s="12"/>
      <c r="AU122" s="12"/>
      <c r="AV122" s="12"/>
      <c r="AW122" s="365"/>
      <c r="AX122" s="536"/>
    </row>
    <row r="123" spans="1:50" ht="15" customHeight="1" x14ac:dyDescent="0.25">
      <c r="A123" s="1059" t="s">
        <v>303</v>
      </c>
      <c r="B123" s="512" t="s">
        <v>56</v>
      </c>
      <c r="C123" s="498" t="s">
        <v>95</v>
      </c>
      <c r="D123" s="364">
        <f>D118*'DATA - Awards Matrices'!$B$34</f>
        <v>3500</v>
      </c>
      <c r="E123" s="12">
        <f>E118*'DATA - Awards Matrices'!$C$34</f>
        <v>8500</v>
      </c>
      <c r="F123" s="12">
        <f>F118*'DATA - Awards Matrices'!$D$34</f>
        <v>0</v>
      </c>
      <c r="G123" s="12">
        <f>G118*'DATA - Awards Matrices'!$E$34</f>
        <v>22000</v>
      </c>
      <c r="H123" s="12">
        <f>H118*'DATA - Awards Matrices'!$F$34</f>
        <v>0</v>
      </c>
      <c r="I123" s="12">
        <f>I118*'DATA - Awards Matrices'!$G$34</f>
        <v>0</v>
      </c>
      <c r="J123" s="12">
        <f>J118*'DATA - Awards Matrices'!$H$34</f>
        <v>0</v>
      </c>
      <c r="K123" s="12">
        <f>K118*'DATA - Awards Matrices'!$I$34</f>
        <v>0</v>
      </c>
      <c r="L123" s="12">
        <f>L118*'DATA - Awards Matrices'!$J$34</f>
        <v>0</v>
      </c>
      <c r="M123" s="365">
        <f>M118*'DATA - Awards Matrices'!$K$34</f>
        <v>0</v>
      </c>
      <c r="N123" s="12"/>
      <c r="O123" s="12"/>
      <c r="P123" s="364">
        <f>P118*'DATA - Awards Matrices'!$B$34</f>
        <v>5500</v>
      </c>
      <c r="Q123" s="12">
        <f>Q118*'DATA - Awards Matrices'!$C$34</f>
        <v>7500</v>
      </c>
      <c r="R123" s="12">
        <f>R118*'DATA - Awards Matrices'!$D$34</f>
        <v>0</v>
      </c>
      <c r="S123" s="12">
        <f>S118*'DATA - Awards Matrices'!$E$34</f>
        <v>23000</v>
      </c>
      <c r="T123" s="12">
        <f>T118*'DATA - Awards Matrices'!$F$34</f>
        <v>0</v>
      </c>
      <c r="U123" s="12">
        <f>U118*'DATA - Awards Matrices'!$G$34</f>
        <v>0</v>
      </c>
      <c r="V123" s="12">
        <f>V118*'DATA - Awards Matrices'!$H$34</f>
        <v>0</v>
      </c>
      <c r="W123" s="12">
        <f>W118*'DATA - Awards Matrices'!$I$34</f>
        <v>0</v>
      </c>
      <c r="X123" s="12">
        <f>X118*'DATA - Awards Matrices'!$J$34</f>
        <v>0</v>
      </c>
      <c r="Y123" s="365">
        <f>Y118*'DATA - Awards Matrices'!$K$34</f>
        <v>0</v>
      </c>
      <c r="Z123" s="12"/>
      <c r="AA123" s="12"/>
      <c r="AB123" s="364">
        <f>AB118*'DATA - Awards Matrices'!$B$34</f>
        <v>5500</v>
      </c>
      <c r="AC123" s="12">
        <f>AC118*'DATA - Awards Matrices'!$C$34</f>
        <v>13000</v>
      </c>
      <c r="AD123" s="12">
        <f>AD118*'DATA - Awards Matrices'!$D$34</f>
        <v>0</v>
      </c>
      <c r="AE123" s="12">
        <f>AE118*'DATA - Awards Matrices'!$E$34</f>
        <v>26000</v>
      </c>
      <c r="AF123" s="12">
        <f>AF118*'DATA - Awards Matrices'!$F$34</f>
        <v>0</v>
      </c>
      <c r="AG123" s="12">
        <f>AG118*'DATA - Awards Matrices'!$G$34</f>
        <v>0</v>
      </c>
      <c r="AH123" s="12">
        <f>AH118*'DATA - Awards Matrices'!$H$34</f>
        <v>0</v>
      </c>
      <c r="AI123" s="12">
        <f>AI118*'DATA - Awards Matrices'!$I$34</f>
        <v>0</v>
      </c>
      <c r="AJ123" s="12">
        <f>AJ118*'DATA - Awards Matrices'!$J$34</f>
        <v>0</v>
      </c>
      <c r="AK123" s="365">
        <f>AK118*'DATA - Awards Matrices'!$K$34</f>
        <v>0</v>
      </c>
      <c r="AL123" s="12"/>
      <c r="AM123" s="12"/>
      <c r="AN123" s="364">
        <f>AN118*'DATA - Awards Matrices'!$B$34</f>
        <v>5000</v>
      </c>
      <c r="AO123" s="12">
        <f>AO118*'DATA - Awards Matrices'!$C$34</f>
        <v>23000</v>
      </c>
      <c r="AP123" s="12">
        <f>AP118*'DATA - Awards Matrices'!$D$34</f>
        <v>0</v>
      </c>
      <c r="AQ123" s="12">
        <f>AQ118*'DATA - Awards Matrices'!$E$34</f>
        <v>35500</v>
      </c>
      <c r="AR123" s="12">
        <f>AR118*'DATA - Awards Matrices'!$F$34</f>
        <v>0</v>
      </c>
      <c r="AS123" s="12">
        <f>AS118*'DATA - Awards Matrices'!$G$34</f>
        <v>0</v>
      </c>
      <c r="AT123" s="12">
        <f>AT118*'DATA - Awards Matrices'!$H$34</f>
        <v>0</v>
      </c>
      <c r="AU123" s="12">
        <f>AU118*'DATA - Awards Matrices'!$I$34</f>
        <v>0</v>
      </c>
      <c r="AV123" s="12">
        <f>AV118*'DATA - Awards Matrices'!$J$34</f>
        <v>0</v>
      </c>
      <c r="AW123" s="365">
        <f>AW118*'DATA - Awards Matrices'!$K$34</f>
        <v>0</v>
      </c>
      <c r="AX123" s="536"/>
    </row>
    <row r="124" spans="1:50" x14ac:dyDescent="0.25">
      <c r="A124" s="1059"/>
      <c r="B124" s="513" t="s">
        <v>56</v>
      </c>
      <c r="C124" s="499" t="s">
        <v>94</v>
      </c>
      <c r="D124" s="364">
        <f>D119*'DATA - Awards Matrices'!$B$35</f>
        <v>0</v>
      </c>
      <c r="E124" s="12">
        <f>E119*'DATA - Awards Matrices'!$C$35</f>
        <v>14000</v>
      </c>
      <c r="F124" s="12">
        <f>F119*'DATA - Awards Matrices'!$D$35</f>
        <v>0</v>
      </c>
      <c r="G124" s="12">
        <f>G119*'DATA - Awards Matrices'!$E$35</f>
        <v>23500</v>
      </c>
      <c r="H124" s="12">
        <f>H119*'DATA - Awards Matrices'!$F$35</f>
        <v>0</v>
      </c>
      <c r="I124" s="12">
        <f>I119*'DATA - Awards Matrices'!$G$35</f>
        <v>0</v>
      </c>
      <c r="J124" s="12">
        <f>J119*'DATA - Awards Matrices'!$H$35</f>
        <v>0</v>
      </c>
      <c r="K124" s="12">
        <f>K119*'DATA - Awards Matrices'!$I$35</f>
        <v>0</v>
      </c>
      <c r="L124" s="12">
        <f>L119*'DATA - Awards Matrices'!$J$35</f>
        <v>0</v>
      </c>
      <c r="M124" s="365">
        <f>M119*'DATA - Awards Matrices'!$K$35</f>
        <v>0</v>
      </c>
      <c r="N124" s="12"/>
      <c r="O124" s="12"/>
      <c r="P124" s="364">
        <f>P119*'DATA - Awards Matrices'!$B$35</f>
        <v>0</v>
      </c>
      <c r="Q124" s="12">
        <f>Q119*'DATA - Awards Matrices'!$C$35</f>
        <v>12500</v>
      </c>
      <c r="R124" s="12">
        <f>R119*'DATA - Awards Matrices'!$D$35</f>
        <v>0</v>
      </c>
      <c r="S124" s="12">
        <f>S119*'DATA - Awards Matrices'!$E$35</f>
        <v>24000</v>
      </c>
      <c r="T124" s="12">
        <f>T119*'DATA - Awards Matrices'!$F$35</f>
        <v>0</v>
      </c>
      <c r="U124" s="12">
        <f>U119*'DATA - Awards Matrices'!$G$35</f>
        <v>0</v>
      </c>
      <c r="V124" s="12">
        <f>V119*'DATA - Awards Matrices'!$H$35</f>
        <v>0</v>
      </c>
      <c r="W124" s="12">
        <f>W119*'DATA - Awards Matrices'!$I$35</f>
        <v>0</v>
      </c>
      <c r="X124" s="12">
        <f>X119*'DATA - Awards Matrices'!$J$35</f>
        <v>0</v>
      </c>
      <c r="Y124" s="365">
        <f>Y119*'DATA - Awards Matrices'!$K$35</f>
        <v>0</v>
      </c>
      <c r="Z124" s="12"/>
      <c r="AA124" s="12"/>
      <c r="AB124" s="364">
        <f>AB119*'DATA - Awards Matrices'!$B$35</f>
        <v>1500</v>
      </c>
      <c r="AC124" s="12">
        <f>AC119*'DATA - Awards Matrices'!$C$35</f>
        <v>5000</v>
      </c>
      <c r="AD124" s="12">
        <f>AD119*'DATA - Awards Matrices'!$D$35</f>
        <v>0</v>
      </c>
      <c r="AE124" s="12">
        <f>AE119*'DATA - Awards Matrices'!$E$35</f>
        <v>11500</v>
      </c>
      <c r="AF124" s="12">
        <f>AF119*'DATA - Awards Matrices'!$F$35</f>
        <v>0</v>
      </c>
      <c r="AG124" s="12">
        <f>AG119*'DATA - Awards Matrices'!$G$35</f>
        <v>0</v>
      </c>
      <c r="AH124" s="12">
        <f>AH119*'DATA - Awards Matrices'!$H$35</f>
        <v>0</v>
      </c>
      <c r="AI124" s="12">
        <f>AI119*'DATA - Awards Matrices'!$I$35</f>
        <v>0</v>
      </c>
      <c r="AJ124" s="12">
        <f>AJ119*'DATA - Awards Matrices'!$J$35</f>
        <v>0</v>
      </c>
      <c r="AK124" s="365">
        <f>AK119*'DATA - Awards Matrices'!$K$35</f>
        <v>0</v>
      </c>
      <c r="AL124" s="12"/>
      <c r="AM124" s="12"/>
      <c r="AN124" s="364">
        <f>AN119*'DATA - Awards Matrices'!$B$35</f>
        <v>500</v>
      </c>
      <c r="AO124" s="12">
        <f>AO119*'DATA - Awards Matrices'!$C$35</f>
        <v>10500</v>
      </c>
      <c r="AP124" s="12">
        <f>AP119*'DATA - Awards Matrices'!$D$35</f>
        <v>0</v>
      </c>
      <c r="AQ124" s="12">
        <f>AQ119*'DATA - Awards Matrices'!$E$35</f>
        <v>16500</v>
      </c>
      <c r="AR124" s="12">
        <f>AR119*'DATA - Awards Matrices'!$F$35</f>
        <v>0</v>
      </c>
      <c r="AS124" s="12">
        <f>AS119*'DATA - Awards Matrices'!$G$35</f>
        <v>0</v>
      </c>
      <c r="AT124" s="12">
        <f>AT119*'DATA - Awards Matrices'!$H$35</f>
        <v>0</v>
      </c>
      <c r="AU124" s="12">
        <f>AU119*'DATA - Awards Matrices'!$I$35</f>
        <v>0</v>
      </c>
      <c r="AV124" s="12">
        <f>AV119*'DATA - Awards Matrices'!$J$35</f>
        <v>0</v>
      </c>
      <c r="AW124" s="365">
        <f>AW119*'DATA - Awards Matrices'!$K$35</f>
        <v>0</v>
      </c>
      <c r="AX124" s="536"/>
    </row>
    <row r="125" spans="1:50" ht="15.75" thickBot="1" x14ac:dyDescent="0.3">
      <c r="A125" s="1060"/>
      <c r="B125" s="514" t="s">
        <v>56</v>
      </c>
      <c r="C125" s="500" t="s">
        <v>93</v>
      </c>
      <c r="D125" s="364">
        <f>D120*'DATA - Awards Matrices'!$B$36</f>
        <v>1000</v>
      </c>
      <c r="E125" s="12">
        <f>E120*'DATA - Awards Matrices'!$C$36</f>
        <v>83000</v>
      </c>
      <c r="F125" s="12">
        <f>F120*'DATA - Awards Matrices'!$D$36</f>
        <v>0</v>
      </c>
      <c r="G125" s="12">
        <f>G120*'DATA - Awards Matrices'!$E$36</f>
        <v>38500</v>
      </c>
      <c r="H125" s="12">
        <f>H120*'DATA - Awards Matrices'!$F$36</f>
        <v>0</v>
      </c>
      <c r="I125" s="12">
        <f>I120*'DATA - Awards Matrices'!$G$36</f>
        <v>0</v>
      </c>
      <c r="J125" s="12">
        <f>J120*'DATA - Awards Matrices'!$H$36</f>
        <v>0</v>
      </c>
      <c r="K125" s="12">
        <f>K120*'DATA - Awards Matrices'!$I$36</f>
        <v>0</v>
      </c>
      <c r="L125" s="12">
        <f>L120*'DATA - Awards Matrices'!$J$36</f>
        <v>0</v>
      </c>
      <c r="M125" s="365">
        <f>M120*'DATA - Awards Matrices'!$K$36</f>
        <v>0</v>
      </c>
      <c r="N125" s="12"/>
      <c r="O125" s="12"/>
      <c r="P125" s="364">
        <f>P120*'DATA - Awards Matrices'!$B$36</f>
        <v>7000</v>
      </c>
      <c r="Q125" s="12">
        <f>Q120*'DATA - Awards Matrices'!$C$36</f>
        <v>52000</v>
      </c>
      <c r="R125" s="12">
        <f>R120*'DATA - Awards Matrices'!$D$36</f>
        <v>0</v>
      </c>
      <c r="S125" s="12">
        <f>S120*'DATA - Awards Matrices'!$E$36</f>
        <v>34000</v>
      </c>
      <c r="T125" s="12">
        <f>T120*'DATA - Awards Matrices'!$F$36</f>
        <v>0</v>
      </c>
      <c r="U125" s="12">
        <f>U120*'DATA - Awards Matrices'!$G$36</f>
        <v>0</v>
      </c>
      <c r="V125" s="12">
        <f>V120*'DATA - Awards Matrices'!$H$36</f>
        <v>0</v>
      </c>
      <c r="W125" s="12">
        <f>W120*'DATA - Awards Matrices'!$I$36</f>
        <v>0</v>
      </c>
      <c r="X125" s="12">
        <f>X120*'DATA - Awards Matrices'!$J$36</f>
        <v>0</v>
      </c>
      <c r="Y125" s="365">
        <f>Y120*'DATA - Awards Matrices'!$K$36</f>
        <v>0</v>
      </c>
      <c r="Z125" s="12"/>
      <c r="AA125" s="12"/>
      <c r="AB125" s="364">
        <f>AB120*'DATA - Awards Matrices'!$B$36</f>
        <v>8000</v>
      </c>
      <c r="AC125" s="12">
        <f>AC120*'DATA - Awards Matrices'!$C$36</f>
        <v>53000</v>
      </c>
      <c r="AD125" s="12">
        <f>AD120*'DATA - Awards Matrices'!$D$36</f>
        <v>0</v>
      </c>
      <c r="AE125" s="12">
        <f>AE120*'DATA - Awards Matrices'!$E$36</f>
        <v>46500</v>
      </c>
      <c r="AF125" s="12">
        <f>AF120*'DATA - Awards Matrices'!$F$36</f>
        <v>0</v>
      </c>
      <c r="AG125" s="12">
        <f>AG120*'DATA - Awards Matrices'!$G$36</f>
        <v>0</v>
      </c>
      <c r="AH125" s="12">
        <f>AH120*'DATA - Awards Matrices'!$H$36</f>
        <v>0</v>
      </c>
      <c r="AI125" s="12">
        <f>AI120*'DATA - Awards Matrices'!$I$36</f>
        <v>0</v>
      </c>
      <c r="AJ125" s="12">
        <f>AJ120*'DATA - Awards Matrices'!$J$36</f>
        <v>0</v>
      </c>
      <c r="AK125" s="365">
        <f>AK120*'DATA - Awards Matrices'!$K$36</f>
        <v>0</v>
      </c>
      <c r="AL125" s="12"/>
      <c r="AM125" s="12"/>
      <c r="AN125" s="364">
        <f>AN120*'DATA - Awards Matrices'!$B$36</f>
        <v>10000</v>
      </c>
      <c r="AO125" s="12">
        <f>AO120*'DATA - Awards Matrices'!$C$36</f>
        <v>86500</v>
      </c>
      <c r="AP125" s="12">
        <f>AP120*'DATA - Awards Matrices'!$D$36</f>
        <v>0</v>
      </c>
      <c r="AQ125" s="12">
        <f>AQ120*'DATA - Awards Matrices'!$E$36</f>
        <v>51500</v>
      </c>
      <c r="AR125" s="12">
        <f>AR120*'DATA - Awards Matrices'!$F$36</f>
        <v>0</v>
      </c>
      <c r="AS125" s="12">
        <f>AS120*'DATA - Awards Matrices'!$G$36</f>
        <v>0</v>
      </c>
      <c r="AT125" s="12">
        <f>AT120*'DATA - Awards Matrices'!$H$36</f>
        <v>0</v>
      </c>
      <c r="AU125" s="12">
        <f>AU120*'DATA - Awards Matrices'!$I$36</f>
        <v>0</v>
      </c>
      <c r="AV125" s="12">
        <f>AV120*'DATA - Awards Matrices'!$J$36</f>
        <v>0</v>
      </c>
      <c r="AW125" s="365">
        <f>AW120*'DATA - Awards Matrices'!$K$36</f>
        <v>0</v>
      </c>
      <c r="AX125" s="536"/>
    </row>
    <row r="126" spans="1:50" ht="30.75" thickBot="1" x14ac:dyDescent="0.3">
      <c r="A126" s="480" t="s">
        <v>304</v>
      </c>
      <c r="B126" s="487" t="str">
        <f>B120</f>
        <v>NMSU-DA</v>
      </c>
      <c r="C126" s="488"/>
      <c r="D126" s="368">
        <f t="shared" ref="D126:M126" si="92">SUM(D123:D125)</f>
        <v>4500</v>
      </c>
      <c r="E126" s="369">
        <f t="shared" si="92"/>
        <v>105500</v>
      </c>
      <c r="F126" s="369">
        <f t="shared" si="92"/>
        <v>0</v>
      </c>
      <c r="G126" s="369">
        <f t="shared" si="92"/>
        <v>84000</v>
      </c>
      <c r="H126" s="369">
        <f t="shared" si="92"/>
        <v>0</v>
      </c>
      <c r="I126" s="369">
        <f t="shared" si="92"/>
        <v>0</v>
      </c>
      <c r="J126" s="369">
        <f t="shared" si="92"/>
        <v>0</v>
      </c>
      <c r="K126" s="369">
        <f t="shared" si="92"/>
        <v>0</v>
      </c>
      <c r="L126" s="369">
        <f t="shared" si="92"/>
        <v>0</v>
      </c>
      <c r="M126" s="370">
        <f t="shared" si="92"/>
        <v>0</v>
      </c>
      <c r="N126" s="489">
        <f>SUM(D126:M126)/'DATA - Awards Matrices'!$L$36</f>
        <v>113.8274985331508</v>
      </c>
      <c r="O126" s="489"/>
      <c r="P126" s="368">
        <f t="shared" ref="P126:Y126" si="93">SUM(P123:P125)</f>
        <v>12500</v>
      </c>
      <c r="Q126" s="369">
        <f t="shared" si="93"/>
        <v>72000</v>
      </c>
      <c r="R126" s="369">
        <f t="shared" si="93"/>
        <v>0</v>
      </c>
      <c r="S126" s="369">
        <f t="shared" si="93"/>
        <v>81000</v>
      </c>
      <c r="T126" s="369">
        <f t="shared" si="93"/>
        <v>0</v>
      </c>
      <c r="U126" s="369">
        <f t="shared" si="93"/>
        <v>0</v>
      </c>
      <c r="V126" s="369">
        <f t="shared" si="93"/>
        <v>0</v>
      </c>
      <c r="W126" s="369">
        <f t="shared" si="93"/>
        <v>0</v>
      </c>
      <c r="X126" s="369">
        <f t="shared" si="93"/>
        <v>0</v>
      </c>
      <c r="Y126" s="370">
        <f t="shared" si="93"/>
        <v>0</v>
      </c>
      <c r="Z126" s="489">
        <f>SUM(P126:Y126)/'DATA - Awards Matrices'!$L$36</f>
        <v>97.105417563074525</v>
      </c>
      <c r="AA126" s="489"/>
      <c r="AB126" s="368">
        <f t="shared" ref="AB126:AK126" si="94">SUM(AB123:AB125)</f>
        <v>15000</v>
      </c>
      <c r="AC126" s="369">
        <f t="shared" si="94"/>
        <v>71000</v>
      </c>
      <c r="AD126" s="369">
        <f t="shared" si="94"/>
        <v>0</v>
      </c>
      <c r="AE126" s="369">
        <f t="shared" si="94"/>
        <v>84000</v>
      </c>
      <c r="AF126" s="369">
        <f t="shared" si="94"/>
        <v>0</v>
      </c>
      <c r="AG126" s="369">
        <f t="shared" si="94"/>
        <v>0</v>
      </c>
      <c r="AH126" s="369">
        <f t="shared" si="94"/>
        <v>0</v>
      </c>
      <c r="AI126" s="369">
        <f t="shared" si="94"/>
        <v>0</v>
      </c>
      <c r="AJ126" s="369">
        <f t="shared" si="94"/>
        <v>0</v>
      </c>
      <c r="AK126" s="370">
        <f t="shared" si="94"/>
        <v>0</v>
      </c>
      <c r="AL126" s="489">
        <f>SUM(AB126:AK126)/'DATA - Awards Matrices'!$L$36</f>
        <v>99.74574613729709</v>
      </c>
      <c r="AM126" s="489"/>
      <c r="AN126" s="368">
        <f t="shared" ref="AN126:AW126" si="95">SUM(AN123:AN125)</f>
        <v>15500</v>
      </c>
      <c r="AO126" s="369">
        <f t="shared" si="95"/>
        <v>120000</v>
      </c>
      <c r="AP126" s="369">
        <f t="shared" si="95"/>
        <v>0</v>
      </c>
      <c r="AQ126" s="369">
        <f t="shared" si="95"/>
        <v>103500</v>
      </c>
      <c r="AR126" s="369">
        <f t="shared" si="95"/>
        <v>0</v>
      </c>
      <c r="AS126" s="369">
        <f t="shared" si="95"/>
        <v>0</v>
      </c>
      <c r="AT126" s="369">
        <f t="shared" si="95"/>
        <v>0</v>
      </c>
      <c r="AU126" s="369">
        <f t="shared" si="95"/>
        <v>0</v>
      </c>
      <c r="AV126" s="369">
        <f t="shared" si="95"/>
        <v>0</v>
      </c>
      <c r="AW126" s="370">
        <f t="shared" si="95"/>
        <v>0</v>
      </c>
      <c r="AX126" s="537">
        <f>SUM(AN126:AW126)/'DATA - Awards Matrices'!$L$36</f>
        <v>140.23078427537649</v>
      </c>
    </row>
    <row r="127" spans="1:50" ht="39.75" customHeight="1" thickBot="1" x14ac:dyDescent="0.3">
      <c r="A127" s="502"/>
      <c r="B127" s="503"/>
      <c r="C127" s="504"/>
      <c r="D127" s="505"/>
      <c r="E127" s="506"/>
      <c r="F127" s="506"/>
      <c r="G127" s="506"/>
      <c r="H127" s="506"/>
      <c r="I127" s="506"/>
      <c r="J127" s="506"/>
      <c r="K127" s="506"/>
      <c r="L127" s="506"/>
      <c r="M127" s="507"/>
      <c r="N127" s="508"/>
      <c r="O127" s="508"/>
      <c r="P127" s="505"/>
      <c r="Q127" s="506"/>
      <c r="R127" s="506"/>
      <c r="S127" s="506"/>
      <c r="T127" s="506"/>
      <c r="U127" s="506"/>
      <c r="V127" s="506"/>
      <c r="W127" s="506"/>
      <c r="X127" s="506"/>
      <c r="Y127" s="507"/>
      <c r="Z127" s="508"/>
      <c r="AA127" s="508"/>
      <c r="AB127" s="505"/>
      <c r="AC127" s="506"/>
      <c r="AD127" s="506"/>
      <c r="AE127" s="506"/>
      <c r="AF127" s="506"/>
      <c r="AG127" s="506"/>
      <c r="AH127" s="506"/>
      <c r="AI127" s="506"/>
      <c r="AJ127" s="506"/>
      <c r="AK127" s="507"/>
      <c r="AL127" s="508"/>
      <c r="AM127" s="508"/>
      <c r="AN127" s="505"/>
      <c r="AO127" s="506"/>
      <c r="AP127" s="506"/>
      <c r="AQ127" s="506"/>
      <c r="AR127" s="506"/>
      <c r="AS127" s="506"/>
      <c r="AT127" s="506"/>
      <c r="AU127" s="506"/>
      <c r="AV127" s="506"/>
      <c r="AW127" s="507"/>
      <c r="AX127" s="538"/>
    </row>
    <row r="128" spans="1:50" ht="15" customHeight="1" x14ac:dyDescent="0.25">
      <c r="A128" s="1058" t="s">
        <v>302</v>
      </c>
      <c r="B128" s="512" t="str">
        <f>'RAW DATA-Awards'!B43</f>
        <v>NMSU-GR</v>
      </c>
      <c r="C128" s="498" t="str">
        <f>'RAW DATA-Awards'!C43</f>
        <v>1</v>
      </c>
      <c r="D128" s="481">
        <f>'RAW DATA-STEMH'!D43</f>
        <v>0</v>
      </c>
      <c r="E128" s="482">
        <f>'RAW DATA-STEMH'!E43</f>
        <v>0</v>
      </c>
      <c r="F128" s="482">
        <f>'RAW DATA-STEMH'!F43</f>
        <v>0</v>
      </c>
      <c r="G128" s="482">
        <f>'RAW DATA-STEMH'!G43</f>
        <v>3</v>
      </c>
      <c r="H128" s="482">
        <f>'RAW DATA-STEMH'!H43</f>
        <v>0</v>
      </c>
      <c r="I128" s="482">
        <f>'RAW DATA-STEMH'!I43</f>
        <v>0</v>
      </c>
      <c r="J128" s="482">
        <f>'RAW DATA-STEMH'!J43</f>
        <v>0</v>
      </c>
      <c r="K128" s="482">
        <f>'RAW DATA-STEMH'!K43</f>
        <v>0</v>
      </c>
      <c r="L128" s="482">
        <f>'RAW DATA-STEMH'!L43</f>
        <v>0</v>
      </c>
      <c r="M128" s="483">
        <f>'RAW DATA-STEMH'!M43</f>
        <v>0</v>
      </c>
      <c r="N128" s="482"/>
      <c r="O128" s="482"/>
      <c r="P128" s="481">
        <f>'RAW DATA-STEMH'!N43</f>
        <v>0</v>
      </c>
      <c r="Q128" s="482">
        <f>'RAW DATA-STEMH'!O43</f>
        <v>0</v>
      </c>
      <c r="R128" s="482">
        <f>'RAW DATA-STEMH'!P43</f>
        <v>0</v>
      </c>
      <c r="S128" s="482">
        <f>'RAW DATA-STEMH'!Q43</f>
        <v>5</v>
      </c>
      <c r="T128" s="482">
        <f>'RAW DATA-STEMH'!R43</f>
        <v>0</v>
      </c>
      <c r="U128" s="482">
        <f>'RAW DATA-STEMH'!S43</f>
        <v>0</v>
      </c>
      <c r="V128" s="482">
        <f>'RAW DATA-STEMH'!T43</f>
        <v>0</v>
      </c>
      <c r="W128" s="482">
        <f>'RAW DATA-STEMH'!U43</f>
        <v>0</v>
      </c>
      <c r="X128" s="482">
        <f>'RAW DATA-STEMH'!V43</f>
        <v>0</v>
      </c>
      <c r="Y128" s="483">
        <f>'RAW DATA-STEMH'!W43</f>
        <v>0</v>
      </c>
      <c r="Z128" s="482"/>
      <c r="AA128" s="482"/>
      <c r="AB128" s="481">
        <f>'RAW DATA-STEMH'!X43</f>
        <v>0</v>
      </c>
      <c r="AC128" s="482">
        <f>'RAW DATA-STEMH'!Y43</f>
        <v>0</v>
      </c>
      <c r="AD128" s="482">
        <f>'RAW DATA-STEMH'!Z43</f>
        <v>0</v>
      </c>
      <c r="AE128" s="482">
        <f>'RAW DATA-STEMH'!AA43</f>
        <v>7</v>
      </c>
      <c r="AF128" s="482">
        <f>'RAW DATA-STEMH'!AB43</f>
        <v>0</v>
      </c>
      <c r="AG128" s="482">
        <f>'RAW DATA-STEMH'!AC43</f>
        <v>0</v>
      </c>
      <c r="AH128" s="482">
        <f>'RAW DATA-STEMH'!AD43</f>
        <v>0</v>
      </c>
      <c r="AI128" s="482">
        <f>'RAW DATA-STEMH'!AE43</f>
        <v>0</v>
      </c>
      <c r="AJ128" s="482">
        <f>'RAW DATA-STEMH'!AF43</f>
        <v>0</v>
      </c>
      <c r="AK128" s="483">
        <f>'RAW DATA-STEMH'!AG43</f>
        <v>0</v>
      </c>
      <c r="AL128" s="482"/>
      <c r="AM128" s="482"/>
      <c r="AN128" s="481">
        <f>'RAW DATA-STEMH'!AH43</f>
        <v>0</v>
      </c>
      <c r="AO128" s="482">
        <f>'RAW DATA-STEMH'!AI43</f>
        <v>1</v>
      </c>
      <c r="AP128" s="482">
        <f>'RAW DATA-STEMH'!AJ43</f>
        <v>0</v>
      </c>
      <c r="AQ128" s="482">
        <f>'RAW DATA-STEMH'!AK43</f>
        <v>4</v>
      </c>
      <c r="AR128" s="482">
        <f>'RAW DATA-STEMH'!AL43</f>
        <v>0</v>
      </c>
      <c r="AS128" s="482">
        <f>'RAW DATA-STEMH'!AM43</f>
        <v>0</v>
      </c>
      <c r="AT128" s="482">
        <f>'RAW DATA-STEMH'!AN43</f>
        <v>0</v>
      </c>
      <c r="AU128" s="482">
        <f>'RAW DATA-STEMH'!AO43</f>
        <v>0</v>
      </c>
      <c r="AV128" s="482">
        <f>'RAW DATA-STEMH'!AP43</f>
        <v>0</v>
      </c>
      <c r="AW128" s="483">
        <f>'RAW DATA-STEMH'!AQ43</f>
        <v>0</v>
      </c>
      <c r="AX128" s="535"/>
    </row>
    <row r="129" spans="1:50" x14ac:dyDescent="0.25">
      <c r="A129" s="1059"/>
      <c r="B129" s="513" t="str">
        <f>'RAW DATA-Awards'!B44</f>
        <v>NMSU-GR</v>
      </c>
      <c r="C129" s="499" t="str">
        <f>'RAW DATA-Awards'!C44</f>
        <v>2</v>
      </c>
      <c r="D129" s="364">
        <f>'RAW DATA-STEMH'!D44</f>
        <v>0</v>
      </c>
      <c r="E129" s="12">
        <f>'RAW DATA-STEMH'!E44</f>
        <v>1</v>
      </c>
      <c r="F129" s="12">
        <f>'RAW DATA-STEMH'!F44</f>
        <v>0</v>
      </c>
      <c r="G129" s="12">
        <f>'RAW DATA-STEMH'!G44</f>
        <v>2</v>
      </c>
      <c r="H129" s="12">
        <f>'RAW DATA-STEMH'!H44</f>
        <v>0</v>
      </c>
      <c r="I129" s="12">
        <f>'RAW DATA-STEMH'!I44</f>
        <v>0</v>
      </c>
      <c r="J129" s="12">
        <f>'RAW DATA-STEMH'!J44</f>
        <v>0</v>
      </c>
      <c r="K129" s="12">
        <f>'RAW DATA-STEMH'!K44</f>
        <v>0</v>
      </c>
      <c r="L129" s="12">
        <f>'RAW DATA-STEMH'!L44</f>
        <v>0</v>
      </c>
      <c r="M129" s="365">
        <f>'RAW DATA-STEMH'!M44</f>
        <v>0</v>
      </c>
      <c r="N129" s="12"/>
      <c r="O129" s="12"/>
      <c r="P129" s="364">
        <f>'RAW DATA-STEMH'!N44</f>
        <v>0</v>
      </c>
      <c r="Q129" s="12">
        <f>'RAW DATA-STEMH'!O44</f>
        <v>4</v>
      </c>
      <c r="R129" s="12">
        <f>'RAW DATA-STEMH'!P44</f>
        <v>0</v>
      </c>
      <c r="S129" s="12">
        <f>'RAW DATA-STEMH'!Q44</f>
        <v>3</v>
      </c>
      <c r="T129" s="12">
        <f>'RAW DATA-STEMH'!R44</f>
        <v>0</v>
      </c>
      <c r="U129" s="12">
        <f>'RAW DATA-STEMH'!S44</f>
        <v>0</v>
      </c>
      <c r="V129" s="12">
        <f>'RAW DATA-STEMH'!T44</f>
        <v>0</v>
      </c>
      <c r="W129" s="12">
        <f>'RAW DATA-STEMH'!U44</f>
        <v>0</v>
      </c>
      <c r="X129" s="12">
        <f>'RAW DATA-STEMH'!V44</f>
        <v>0</v>
      </c>
      <c r="Y129" s="365">
        <f>'RAW DATA-STEMH'!W44</f>
        <v>0</v>
      </c>
      <c r="Z129" s="12"/>
      <c r="AA129" s="12"/>
      <c r="AB129" s="364">
        <f>'RAW DATA-STEMH'!X44</f>
        <v>0</v>
      </c>
      <c r="AC129" s="12">
        <f>'RAW DATA-STEMH'!Y44</f>
        <v>3</v>
      </c>
      <c r="AD129" s="12">
        <f>'RAW DATA-STEMH'!Z44</f>
        <v>0</v>
      </c>
      <c r="AE129" s="12">
        <f>'RAW DATA-STEMH'!AA44</f>
        <v>0</v>
      </c>
      <c r="AF129" s="12">
        <f>'RAW DATA-STEMH'!AB44</f>
        <v>0</v>
      </c>
      <c r="AG129" s="12">
        <f>'RAW DATA-STEMH'!AC44</f>
        <v>0</v>
      </c>
      <c r="AH129" s="12">
        <f>'RAW DATA-STEMH'!AD44</f>
        <v>0</v>
      </c>
      <c r="AI129" s="12">
        <f>'RAW DATA-STEMH'!AE44</f>
        <v>0</v>
      </c>
      <c r="AJ129" s="12">
        <f>'RAW DATA-STEMH'!AF44</f>
        <v>0</v>
      </c>
      <c r="AK129" s="365">
        <f>'RAW DATA-STEMH'!AG44</f>
        <v>0</v>
      </c>
      <c r="AL129" s="12"/>
      <c r="AM129" s="12"/>
      <c r="AN129" s="364">
        <f>'RAW DATA-STEMH'!AH44</f>
        <v>0</v>
      </c>
      <c r="AO129" s="12">
        <f>'RAW DATA-STEMH'!AI44</f>
        <v>0</v>
      </c>
      <c r="AP129" s="12">
        <f>'RAW DATA-STEMH'!AJ44</f>
        <v>0</v>
      </c>
      <c r="AQ129" s="12">
        <f>'RAW DATA-STEMH'!AK44</f>
        <v>1</v>
      </c>
      <c r="AR129" s="12">
        <f>'RAW DATA-STEMH'!AL44</f>
        <v>0</v>
      </c>
      <c r="AS129" s="12">
        <f>'RAW DATA-STEMH'!AM44</f>
        <v>0</v>
      </c>
      <c r="AT129" s="12">
        <f>'RAW DATA-STEMH'!AN44</f>
        <v>0</v>
      </c>
      <c r="AU129" s="12">
        <f>'RAW DATA-STEMH'!AO44</f>
        <v>0</v>
      </c>
      <c r="AV129" s="12">
        <f>'RAW DATA-STEMH'!AP44</f>
        <v>0</v>
      </c>
      <c r="AW129" s="365">
        <f>'RAW DATA-STEMH'!AQ44</f>
        <v>0</v>
      </c>
      <c r="AX129" s="536"/>
    </row>
    <row r="130" spans="1:50" ht="15.75" thickBot="1" x14ac:dyDescent="0.3">
      <c r="A130" s="1059"/>
      <c r="B130" s="513" t="str">
        <f>'RAW DATA-Awards'!B45</f>
        <v>NMSU-GR</v>
      </c>
      <c r="C130" s="499" t="str">
        <f>'RAW DATA-Awards'!C45</f>
        <v>3</v>
      </c>
      <c r="D130" s="364">
        <f>'RAW DATA-STEMH'!D45</f>
        <v>0</v>
      </c>
      <c r="E130" s="12">
        <f>'RAW DATA-STEMH'!E45</f>
        <v>7</v>
      </c>
      <c r="F130" s="12">
        <f>'RAW DATA-STEMH'!F45</f>
        <v>0</v>
      </c>
      <c r="G130" s="12">
        <f>'RAW DATA-STEMH'!G45</f>
        <v>1</v>
      </c>
      <c r="H130" s="12">
        <f>'RAW DATA-STEMH'!H45</f>
        <v>0</v>
      </c>
      <c r="I130" s="12">
        <f>'RAW DATA-STEMH'!I45</f>
        <v>0</v>
      </c>
      <c r="J130" s="12">
        <f>'RAW DATA-STEMH'!J45</f>
        <v>0</v>
      </c>
      <c r="K130" s="12">
        <f>'RAW DATA-STEMH'!K45</f>
        <v>0</v>
      </c>
      <c r="L130" s="12">
        <f>'RAW DATA-STEMH'!L45</f>
        <v>0</v>
      </c>
      <c r="M130" s="365">
        <f>'RAW DATA-STEMH'!M45</f>
        <v>0</v>
      </c>
      <c r="N130" s="12"/>
      <c r="O130" s="12"/>
      <c r="P130" s="364">
        <f>'RAW DATA-STEMH'!N45</f>
        <v>0</v>
      </c>
      <c r="Q130" s="12">
        <f>'RAW DATA-STEMH'!O45</f>
        <v>32</v>
      </c>
      <c r="R130" s="12">
        <f>'RAW DATA-STEMH'!P45</f>
        <v>0</v>
      </c>
      <c r="S130" s="12">
        <f>'RAW DATA-STEMH'!Q45</f>
        <v>0</v>
      </c>
      <c r="T130" s="12">
        <f>'RAW DATA-STEMH'!R45</f>
        <v>0</v>
      </c>
      <c r="U130" s="12">
        <f>'RAW DATA-STEMH'!S45</f>
        <v>0</v>
      </c>
      <c r="V130" s="12">
        <f>'RAW DATA-STEMH'!T45</f>
        <v>0</v>
      </c>
      <c r="W130" s="12">
        <f>'RAW DATA-STEMH'!U45</f>
        <v>0</v>
      </c>
      <c r="X130" s="12">
        <f>'RAW DATA-STEMH'!V45</f>
        <v>0</v>
      </c>
      <c r="Y130" s="365">
        <f>'RAW DATA-STEMH'!W45</f>
        <v>0</v>
      </c>
      <c r="Z130" s="12"/>
      <c r="AA130" s="12"/>
      <c r="AB130" s="364">
        <f>'RAW DATA-STEMH'!X45</f>
        <v>0</v>
      </c>
      <c r="AC130" s="12">
        <f>'RAW DATA-STEMH'!Y45</f>
        <v>31</v>
      </c>
      <c r="AD130" s="12">
        <f>'RAW DATA-STEMH'!Z45</f>
        <v>0</v>
      </c>
      <c r="AE130" s="12">
        <f>'RAW DATA-STEMH'!AA45</f>
        <v>0</v>
      </c>
      <c r="AF130" s="12">
        <f>'RAW DATA-STEMH'!AB45</f>
        <v>0</v>
      </c>
      <c r="AG130" s="12">
        <f>'RAW DATA-STEMH'!AC45</f>
        <v>0</v>
      </c>
      <c r="AH130" s="12">
        <f>'RAW DATA-STEMH'!AD45</f>
        <v>0</v>
      </c>
      <c r="AI130" s="12">
        <f>'RAW DATA-STEMH'!AE45</f>
        <v>0</v>
      </c>
      <c r="AJ130" s="12">
        <f>'RAW DATA-STEMH'!AF45</f>
        <v>0</v>
      </c>
      <c r="AK130" s="365">
        <f>'RAW DATA-STEMH'!AG45</f>
        <v>0</v>
      </c>
      <c r="AL130" s="12"/>
      <c r="AM130" s="12"/>
      <c r="AN130" s="364">
        <f>'RAW DATA-STEMH'!AH45</f>
        <v>0</v>
      </c>
      <c r="AO130" s="12">
        <f>'RAW DATA-STEMH'!AI45</f>
        <v>26</v>
      </c>
      <c r="AP130" s="12">
        <f>'RAW DATA-STEMH'!AJ45</f>
        <v>0</v>
      </c>
      <c r="AQ130" s="12">
        <f>'RAW DATA-STEMH'!AK45</f>
        <v>0</v>
      </c>
      <c r="AR130" s="12">
        <f>'RAW DATA-STEMH'!AL45</f>
        <v>0</v>
      </c>
      <c r="AS130" s="12">
        <f>'RAW DATA-STEMH'!AM45</f>
        <v>0</v>
      </c>
      <c r="AT130" s="12">
        <f>'RAW DATA-STEMH'!AN45</f>
        <v>0</v>
      </c>
      <c r="AU130" s="12">
        <f>'RAW DATA-STEMH'!AO45</f>
        <v>0</v>
      </c>
      <c r="AV130" s="12">
        <f>'RAW DATA-STEMH'!AP45</f>
        <v>0</v>
      </c>
      <c r="AW130" s="365">
        <f>'RAW DATA-STEMH'!AQ45</f>
        <v>0</v>
      </c>
      <c r="AX130" s="536"/>
    </row>
    <row r="131" spans="1:50" x14ac:dyDescent="0.25">
      <c r="A131" s="541"/>
      <c r="B131" s="304"/>
      <c r="C131" s="498"/>
      <c r="D131" s="11">
        <f t="shared" ref="D131:M131" si="96">SUM(D128:D130)</f>
        <v>0</v>
      </c>
      <c r="E131" s="11">
        <f t="shared" si="96"/>
        <v>8</v>
      </c>
      <c r="F131" s="11">
        <f t="shared" si="96"/>
        <v>0</v>
      </c>
      <c r="G131" s="11">
        <f t="shared" si="96"/>
        <v>6</v>
      </c>
      <c r="H131" s="11">
        <f t="shared" si="96"/>
        <v>0</v>
      </c>
      <c r="I131" s="11">
        <f t="shared" si="96"/>
        <v>0</v>
      </c>
      <c r="J131" s="11">
        <f t="shared" si="96"/>
        <v>0</v>
      </c>
      <c r="K131" s="11">
        <f t="shared" si="96"/>
        <v>0</v>
      </c>
      <c r="L131" s="11">
        <f t="shared" si="96"/>
        <v>0</v>
      </c>
      <c r="M131" s="367">
        <f t="shared" si="96"/>
        <v>0</v>
      </c>
      <c r="N131" s="12"/>
      <c r="O131" s="12"/>
      <c r="P131" s="366">
        <f t="shared" ref="P131:Y131" si="97">SUM(P128:P130)</f>
        <v>0</v>
      </c>
      <c r="Q131" s="11">
        <f t="shared" si="97"/>
        <v>36</v>
      </c>
      <c r="R131" s="11">
        <f t="shared" si="97"/>
        <v>0</v>
      </c>
      <c r="S131" s="11">
        <f t="shared" si="97"/>
        <v>8</v>
      </c>
      <c r="T131" s="11">
        <f t="shared" si="97"/>
        <v>0</v>
      </c>
      <c r="U131" s="11">
        <f t="shared" si="97"/>
        <v>0</v>
      </c>
      <c r="V131" s="11">
        <f t="shared" si="97"/>
        <v>0</v>
      </c>
      <c r="W131" s="11">
        <f t="shared" si="97"/>
        <v>0</v>
      </c>
      <c r="X131" s="11">
        <f t="shared" si="97"/>
        <v>0</v>
      </c>
      <c r="Y131" s="367">
        <f t="shared" si="97"/>
        <v>0</v>
      </c>
      <c r="Z131" s="12"/>
      <c r="AA131" s="12"/>
      <c r="AB131" s="366">
        <f t="shared" ref="AB131:AK131" si="98">SUM(AB128:AB130)</f>
        <v>0</v>
      </c>
      <c r="AC131" s="11">
        <f t="shared" si="98"/>
        <v>34</v>
      </c>
      <c r="AD131" s="11">
        <f t="shared" si="98"/>
        <v>0</v>
      </c>
      <c r="AE131" s="11">
        <f t="shared" si="98"/>
        <v>7</v>
      </c>
      <c r="AF131" s="11">
        <f t="shared" si="98"/>
        <v>0</v>
      </c>
      <c r="AG131" s="11">
        <f t="shared" si="98"/>
        <v>0</v>
      </c>
      <c r="AH131" s="11">
        <f t="shared" si="98"/>
        <v>0</v>
      </c>
      <c r="AI131" s="11">
        <f t="shared" si="98"/>
        <v>0</v>
      </c>
      <c r="AJ131" s="11">
        <f t="shared" si="98"/>
        <v>0</v>
      </c>
      <c r="AK131" s="367">
        <f t="shared" si="98"/>
        <v>0</v>
      </c>
      <c r="AL131" s="12"/>
      <c r="AM131" s="12"/>
      <c r="AN131" s="366">
        <f t="shared" ref="AN131:AW131" si="99">SUM(AN128:AN130)</f>
        <v>0</v>
      </c>
      <c r="AO131" s="11">
        <f t="shared" si="99"/>
        <v>27</v>
      </c>
      <c r="AP131" s="11">
        <f t="shared" si="99"/>
        <v>0</v>
      </c>
      <c r="AQ131" s="11">
        <f t="shared" si="99"/>
        <v>5</v>
      </c>
      <c r="AR131" s="11">
        <f t="shared" si="99"/>
        <v>0</v>
      </c>
      <c r="AS131" s="11">
        <f t="shared" si="99"/>
        <v>0</v>
      </c>
      <c r="AT131" s="11">
        <f t="shared" si="99"/>
        <v>0</v>
      </c>
      <c r="AU131" s="11">
        <f t="shared" si="99"/>
        <v>0</v>
      </c>
      <c r="AV131" s="11">
        <f t="shared" si="99"/>
        <v>0</v>
      </c>
      <c r="AW131" s="367">
        <f t="shared" si="99"/>
        <v>0</v>
      </c>
      <c r="AX131" s="536"/>
    </row>
    <row r="132" spans="1:50" ht="15.75" thickBot="1" x14ac:dyDescent="0.3">
      <c r="A132" s="542"/>
      <c r="B132" s="487"/>
      <c r="C132" s="500"/>
      <c r="D132" s="12"/>
      <c r="E132" s="12"/>
      <c r="F132" s="12"/>
      <c r="G132" s="12"/>
      <c r="H132" s="12"/>
      <c r="I132" s="12"/>
      <c r="J132" s="12"/>
      <c r="K132" s="12"/>
      <c r="L132" s="12"/>
      <c r="M132" s="365"/>
      <c r="N132" s="12"/>
      <c r="O132" s="12"/>
      <c r="P132" s="364"/>
      <c r="Q132" s="12"/>
      <c r="R132" s="12"/>
      <c r="S132" s="12"/>
      <c r="T132" s="12"/>
      <c r="U132" s="12"/>
      <c r="V132" s="12"/>
      <c r="W132" s="12"/>
      <c r="X132" s="12"/>
      <c r="Y132" s="365"/>
      <c r="Z132" s="12"/>
      <c r="AA132" s="12"/>
      <c r="AB132" s="364"/>
      <c r="AC132" s="12"/>
      <c r="AD132" s="12"/>
      <c r="AE132" s="12"/>
      <c r="AF132" s="12"/>
      <c r="AG132" s="12"/>
      <c r="AH132" s="12"/>
      <c r="AI132" s="12"/>
      <c r="AJ132" s="12"/>
      <c r="AK132" s="365"/>
      <c r="AL132" s="12"/>
      <c r="AM132" s="12"/>
      <c r="AN132" s="364"/>
      <c r="AO132" s="12"/>
      <c r="AP132" s="12"/>
      <c r="AQ132" s="12"/>
      <c r="AR132" s="12"/>
      <c r="AS132" s="12"/>
      <c r="AT132" s="12"/>
      <c r="AU132" s="12"/>
      <c r="AV132" s="12"/>
      <c r="AW132" s="365"/>
      <c r="AX132" s="536"/>
    </row>
    <row r="133" spans="1:50" ht="15" customHeight="1" x14ac:dyDescent="0.25">
      <c r="A133" s="1059" t="s">
        <v>303</v>
      </c>
      <c r="B133" s="512" t="s">
        <v>60</v>
      </c>
      <c r="C133" s="498" t="s">
        <v>95</v>
      </c>
      <c r="D133" s="364">
        <f>D128*'DATA - Awards Matrices'!$B$34</f>
        <v>0</v>
      </c>
      <c r="E133" s="12">
        <f>E128*'DATA - Awards Matrices'!$C$34</f>
        <v>0</v>
      </c>
      <c r="F133" s="12">
        <f>F128*'DATA - Awards Matrices'!$D$34</f>
        <v>0</v>
      </c>
      <c r="G133" s="12">
        <f>G128*'DATA - Awards Matrices'!$E$34</f>
        <v>1500</v>
      </c>
      <c r="H133" s="12">
        <f>H128*'DATA - Awards Matrices'!$F$34</f>
        <v>0</v>
      </c>
      <c r="I133" s="12">
        <f>I128*'DATA - Awards Matrices'!$G$34</f>
        <v>0</v>
      </c>
      <c r="J133" s="12">
        <f>J128*'DATA - Awards Matrices'!$H$34</f>
        <v>0</v>
      </c>
      <c r="K133" s="12">
        <f>K128*'DATA - Awards Matrices'!$I$34</f>
        <v>0</v>
      </c>
      <c r="L133" s="12">
        <f>L128*'DATA - Awards Matrices'!$J$34</f>
        <v>0</v>
      </c>
      <c r="M133" s="365">
        <f>M128*'DATA - Awards Matrices'!$K$34</f>
        <v>0</v>
      </c>
      <c r="N133" s="12"/>
      <c r="O133" s="12"/>
      <c r="P133" s="364">
        <f>P128*'DATA - Awards Matrices'!$B$34</f>
        <v>0</v>
      </c>
      <c r="Q133" s="12">
        <f>Q128*'DATA - Awards Matrices'!$C$34</f>
        <v>0</v>
      </c>
      <c r="R133" s="12">
        <f>R128*'DATA - Awards Matrices'!$D$34</f>
        <v>0</v>
      </c>
      <c r="S133" s="12">
        <f>S128*'DATA - Awards Matrices'!$E$34</f>
        <v>2500</v>
      </c>
      <c r="T133" s="12">
        <f>T128*'DATA - Awards Matrices'!$F$34</f>
        <v>0</v>
      </c>
      <c r="U133" s="12">
        <f>U128*'DATA - Awards Matrices'!$G$34</f>
        <v>0</v>
      </c>
      <c r="V133" s="12">
        <f>V128*'DATA - Awards Matrices'!$H$34</f>
        <v>0</v>
      </c>
      <c r="W133" s="12">
        <f>W128*'DATA - Awards Matrices'!$I$34</f>
        <v>0</v>
      </c>
      <c r="X133" s="12">
        <f>X128*'DATA - Awards Matrices'!$J$34</f>
        <v>0</v>
      </c>
      <c r="Y133" s="365">
        <f>Y128*'DATA - Awards Matrices'!$K$34</f>
        <v>0</v>
      </c>
      <c r="Z133" s="12"/>
      <c r="AA133" s="12"/>
      <c r="AB133" s="364">
        <f>AB128*'DATA - Awards Matrices'!$B$34</f>
        <v>0</v>
      </c>
      <c r="AC133" s="12">
        <f>AC128*'DATA - Awards Matrices'!$C$34</f>
        <v>0</v>
      </c>
      <c r="AD133" s="12">
        <f>AD128*'DATA - Awards Matrices'!$D$34</f>
        <v>0</v>
      </c>
      <c r="AE133" s="12">
        <f>AE128*'DATA - Awards Matrices'!$E$34</f>
        <v>3500</v>
      </c>
      <c r="AF133" s="12">
        <f>AF128*'DATA - Awards Matrices'!$F$34</f>
        <v>0</v>
      </c>
      <c r="AG133" s="12">
        <f>AG128*'DATA - Awards Matrices'!$G$34</f>
        <v>0</v>
      </c>
      <c r="AH133" s="12">
        <f>AH128*'DATA - Awards Matrices'!$H$34</f>
        <v>0</v>
      </c>
      <c r="AI133" s="12">
        <f>AI128*'DATA - Awards Matrices'!$I$34</f>
        <v>0</v>
      </c>
      <c r="AJ133" s="12">
        <f>AJ128*'DATA - Awards Matrices'!$J$34</f>
        <v>0</v>
      </c>
      <c r="AK133" s="365">
        <f>AK128*'DATA - Awards Matrices'!$K$34</f>
        <v>0</v>
      </c>
      <c r="AL133" s="12"/>
      <c r="AM133" s="12"/>
      <c r="AN133" s="364">
        <f>AN128*'DATA - Awards Matrices'!$B$34</f>
        <v>0</v>
      </c>
      <c r="AO133" s="12">
        <f>AO128*'DATA - Awards Matrices'!$C$34</f>
        <v>500</v>
      </c>
      <c r="AP133" s="12">
        <f>AP128*'DATA - Awards Matrices'!$D$34</f>
        <v>0</v>
      </c>
      <c r="AQ133" s="12">
        <f>AQ128*'DATA - Awards Matrices'!$E$34</f>
        <v>2000</v>
      </c>
      <c r="AR133" s="12">
        <f>AR128*'DATA - Awards Matrices'!$F$34</f>
        <v>0</v>
      </c>
      <c r="AS133" s="12">
        <f>AS128*'DATA - Awards Matrices'!$G$34</f>
        <v>0</v>
      </c>
      <c r="AT133" s="12">
        <f>AT128*'DATA - Awards Matrices'!$H$34</f>
        <v>0</v>
      </c>
      <c r="AU133" s="12">
        <f>AU128*'DATA - Awards Matrices'!$I$34</f>
        <v>0</v>
      </c>
      <c r="AV133" s="12">
        <f>AV128*'DATA - Awards Matrices'!$J$34</f>
        <v>0</v>
      </c>
      <c r="AW133" s="365">
        <f>AW128*'DATA - Awards Matrices'!$K$34</f>
        <v>0</v>
      </c>
      <c r="AX133" s="536"/>
    </row>
    <row r="134" spans="1:50" x14ac:dyDescent="0.25">
      <c r="A134" s="1059"/>
      <c r="B134" s="513" t="s">
        <v>60</v>
      </c>
      <c r="C134" s="499" t="s">
        <v>94</v>
      </c>
      <c r="D134" s="364">
        <f>D129*'DATA - Awards Matrices'!$B$35</f>
        <v>0</v>
      </c>
      <c r="E134" s="12">
        <f>E129*'DATA - Awards Matrices'!$C$35</f>
        <v>500</v>
      </c>
      <c r="F134" s="12">
        <f>F129*'DATA - Awards Matrices'!$D$35</f>
        <v>0</v>
      </c>
      <c r="G134" s="12">
        <f>G129*'DATA - Awards Matrices'!$E$35</f>
        <v>1000</v>
      </c>
      <c r="H134" s="12">
        <f>H129*'DATA - Awards Matrices'!$F$35</f>
        <v>0</v>
      </c>
      <c r="I134" s="12">
        <f>I129*'DATA - Awards Matrices'!$G$35</f>
        <v>0</v>
      </c>
      <c r="J134" s="12">
        <f>J129*'DATA - Awards Matrices'!$H$35</f>
        <v>0</v>
      </c>
      <c r="K134" s="12">
        <f>K129*'DATA - Awards Matrices'!$I$35</f>
        <v>0</v>
      </c>
      <c r="L134" s="12">
        <f>L129*'DATA - Awards Matrices'!$J$35</f>
        <v>0</v>
      </c>
      <c r="M134" s="365">
        <f>M129*'DATA - Awards Matrices'!$K$35</f>
        <v>0</v>
      </c>
      <c r="N134" s="12"/>
      <c r="O134" s="12"/>
      <c r="P134" s="364">
        <f>P129*'DATA - Awards Matrices'!$B$35</f>
        <v>0</v>
      </c>
      <c r="Q134" s="12">
        <f>Q129*'DATA - Awards Matrices'!$C$35</f>
        <v>2000</v>
      </c>
      <c r="R134" s="12">
        <f>R129*'DATA - Awards Matrices'!$D$35</f>
        <v>0</v>
      </c>
      <c r="S134" s="12">
        <f>S129*'DATA - Awards Matrices'!$E$35</f>
        <v>1500</v>
      </c>
      <c r="T134" s="12">
        <f>T129*'DATA - Awards Matrices'!$F$35</f>
        <v>0</v>
      </c>
      <c r="U134" s="12">
        <f>U129*'DATA - Awards Matrices'!$G$35</f>
        <v>0</v>
      </c>
      <c r="V134" s="12">
        <f>V129*'DATA - Awards Matrices'!$H$35</f>
        <v>0</v>
      </c>
      <c r="W134" s="12">
        <f>W129*'DATA - Awards Matrices'!$I$35</f>
        <v>0</v>
      </c>
      <c r="X134" s="12">
        <f>X129*'DATA - Awards Matrices'!$J$35</f>
        <v>0</v>
      </c>
      <c r="Y134" s="365">
        <f>Y129*'DATA - Awards Matrices'!$K$35</f>
        <v>0</v>
      </c>
      <c r="Z134" s="12"/>
      <c r="AA134" s="12"/>
      <c r="AB134" s="364">
        <f>AB129*'DATA - Awards Matrices'!$B$35</f>
        <v>0</v>
      </c>
      <c r="AC134" s="12">
        <f>AC129*'DATA - Awards Matrices'!$C$35</f>
        <v>1500</v>
      </c>
      <c r="AD134" s="12">
        <f>AD129*'DATA - Awards Matrices'!$D$35</f>
        <v>0</v>
      </c>
      <c r="AE134" s="12">
        <f>AE129*'DATA - Awards Matrices'!$E$35</f>
        <v>0</v>
      </c>
      <c r="AF134" s="12">
        <f>AF129*'DATA - Awards Matrices'!$F$35</f>
        <v>0</v>
      </c>
      <c r="AG134" s="12">
        <f>AG129*'DATA - Awards Matrices'!$G$35</f>
        <v>0</v>
      </c>
      <c r="AH134" s="12">
        <f>AH129*'DATA - Awards Matrices'!$H$35</f>
        <v>0</v>
      </c>
      <c r="AI134" s="12">
        <f>AI129*'DATA - Awards Matrices'!$I$35</f>
        <v>0</v>
      </c>
      <c r="AJ134" s="12">
        <f>AJ129*'DATA - Awards Matrices'!$J$35</f>
        <v>0</v>
      </c>
      <c r="AK134" s="365">
        <f>AK129*'DATA - Awards Matrices'!$K$35</f>
        <v>0</v>
      </c>
      <c r="AL134" s="12"/>
      <c r="AM134" s="12"/>
      <c r="AN134" s="364">
        <f>AN129*'DATA - Awards Matrices'!$B$35</f>
        <v>0</v>
      </c>
      <c r="AO134" s="12">
        <f>AO129*'DATA - Awards Matrices'!$C$35</f>
        <v>0</v>
      </c>
      <c r="AP134" s="12">
        <f>AP129*'DATA - Awards Matrices'!$D$35</f>
        <v>0</v>
      </c>
      <c r="AQ134" s="12">
        <f>AQ129*'DATA - Awards Matrices'!$E$35</f>
        <v>500</v>
      </c>
      <c r="AR134" s="12">
        <f>AR129*'DATA - Awards Matrices'!$F$35</f>
        <v>0</v>
      </c>
      <c r="AS134" s="12">
        <f>AS129*'DATA - Awards Matrices'!$G$35</f>
        <v>0</v>
      </c>
      <c r="AT134" s="12">
        <f>AT129*'DATA - Awards Matrices'!$H$35</f>
        <v>0</v>
      </c>
      <c r="AU134" s="12">
        <f>AU129*'DATA - Awards Matrices'!$I$35</f>
        <v>0</v>
      </c>
      <c r="AV134" s="12">
        <f>AV129*'DATA - Awards Matrices'!$J$35</f>
        <v>0</v>
      </c>
      <c r="AW134" s="365">
        <f>AW129*'DATA - Awards Matrices'!$K$35</f>
        <v>0</v>
      </c>
      <c r="AX134" s="536"/>
    </row>
    <row r="135" spans="1:50" ht="15.75" thickBot="1" x14ac:dyDescent="0.3">
      <c r="A135" s="1060"/>
      <c r="B135" s="514" t="s">
        <v>60</v>
      </c>
      <c r="C135" s="500" t="s">
        <v>93</v>
      </c>
      <c r="D135" s="364">
        <f>D130*'DATA - Awards Matrices'!$B$36</f>
        <v>0</v>
      </c>
      <c r="E135" s="12">
        <f>E130*'DATA - Awards Matrices'!$C$36</f>
        <v>3500</v>
      </c>
      <c r="F135" s="12">
        <f>F130*'DATA - Awards Matrices'!$D$36</f>
        <v>0</v>
      </c>
      <c r="G135" s="12">
        <f>G130*'DATA - Awards Matrices'!$E$36</f>
        <v>500</v>
      </c>
      <c r="H135" s="12">
        <f>H130*'DATA - Awards Matrices'!$F$36</f>
        <v>0</v>
      </c>
      <c r="I135" s="12">
        <f>I130*'DATA - Awards Matrices'!$G$36</f>
        <v>0</v>
      </c>
      <c r="J135" s="12">
        <f>J130*'DATA - Awards Matrices'!$H$36</f>
        <v>0</v>
      </c>
      <c r="K135" s="12">
        <f>K130*'DATA - Awards Matrices'!$I$36</f>
        <v>0</v>
      </c>
      <c r="L135" s="12">
        <f>L130*'DATA - Awards Matrices'!$J$36</f>
        <v>0</v>
      </c>
      <c r="M135" s="365">
        <f>M130*'DATA - Awards Matrices'!$K$36</f>
        <v>0</v>
      </c>
      <c r="N135" s="12"/>
      <c r="O135" s="12"/>
      <c r="P135" s="364">
        <f>P130*'DATA - Awards Matrices'!$B$36</f>
        <v>0</v>
      </c>
      <c r="Q135" s="12">
        <f>Q130*'DATA - Awards Matrices'!$C$36</f>
        <v>16000</v>
      </c>
      <c r="R135" s="12">
        <f>R130*'DATA - Awards Matrices'!$D$36</f>
        <v>0</v>
      </c>
      <c r="S135" s="12">
        <f>S130*'DATA - Awards Matrices'!$E$36</f>
        <v>0</v>
      </c>
      <c r="T135" s="12">
        <f>T130*'DATA - Awards Matrices'!$F$36</f>
        <v>0</v>
      </c>
      <c r="U135" s="12">
        <f>U130*'DATA - Awards Matrices'!$G$36</f>
        <v>0</v>
      </c>
      <c r="V135" s="12">
        <f>V130*'DATA - Awards Matrices'!$H$36</f>
        <v>0</v>
      </c>
      <c r="W135" s="12">
        <f>W130*'DATA - Awards Matrices'!$I$36</f>
        <v>0</v>
      </c>
      <c r="X135" s="12">
        <f>X130*'DATA - Awards Matrices'!$J$36</f>
        <v>0</v>
      </c>
      <c r="Y135" s="365">
        <f>Y130*'DATA - Awards Matrices'!$K$36</f>
        <v>0</v>
      </c>
      <c r="Z135" s="12"/>
      <c r="AA135" s="12"/>
      <c r="AB135" s="364">
        <f>AB130*'DATA - Awards Matrices'!$B$36</f>
        <v>0</v>
      </c>
      <c r="AC135" s="12">
        <f>AC130*'DATA - Awards Matrices'!$C$36</f>
        <v>15500</v>
      </c>
      <c r="AD135" s="12">
        <f>AD130*'DATA - Awards Matrices'!$D$36</f>
        <v>0</v>
      </c>
      <c r="AE135" s="12">
        <f>AE130*'DATA - Awards Matrices'!$E$36</f>
        <v>0</v>
      </c>
      <c r="AF135" s="12">
        <f>AF130*'DATA - Awards Matrices'!$F$36</f>
        <v>0</v>
      </c>
      <c r="AG135" s="12">
        <f>AG130*'DATA - Awards Matrices'!$G$36</f>
        <v>0</v>
      </c>
      <c r="AH135" s="12">
        <f>AH130*'DATA - Awards Matrices'!$H$36</f>
        <v>0</v>
      </c>
      <c r="AI135" s="12">
        <f>AI130*'DATA - Awards Matrices'!$I$36</f>
        <v>0</v>
      </c>
      <c r="AJ135" s="12">
        <f>AJ130*'DATA - Awards Matrices'!$J$36</f>
        <v>0</v>
      </c>
      <c r="AK135" s="365">
        <f>AK130*'DATA - Awards Matrices'!$K$36</f>
        <v>0</v>
      </c>
      <c r="AL135" s="12"/>
      <c r="AM135" s="12"/>
      <c r="AN135" s="364">
        <f>AN130*'DATA - Awards Matrices'!$B$36</f>
        <v>0</v>
      </c>
      <c r="AO135" s="12">
        <f>AO130*'DATA - Awards Matrices'!$C$36</f>
        <v>13000</v>
      </c>
      <c r="AP135" s="12">
        <f>AP130*'DATA - Awards Matrices'!$D$36</f>
        <v>0</v>
      </c>
      <c r="AQ135" s="12">
        <f>AQ130*'DATA - Awards Matrices'!$E$36</f>
        <v>0</v>
      </c>
      <c r="AR135" s="12">
        <f>AR130*'DATA - Awards Matrices'!$F$36</f>
        <v>0</v>
      </c>
      <c r="AS135" s="12">
        <f>AS130*'DATA - Awards Matrices'!$G$36</f>
        <v>0</v>
      </c>
      <c r="AT135" s="12">
        <f>AT130*'DATA - Awards Matrices'!$H$36</f>
        <v>0</v>
      </c>
      <c r="AU135" s="12">
        <f>AU130*'DATA - Awards Matrices'!$I$36</f>
        <v>0</v>
      </c>
      <c r="AV135" s="12">
        <f>AV130*'DATA - Awards Matrices'!$J$36</f>
        <v>0</v>
      </c>
      <c r="AW135" s="365">
        <f>AW130*'DATA - Awards Matrices'!$K$36</f>
        <v>0</v>
      </c>
      <c r="AX135" s="536"/>
    </row>
    <row r="136" spans="1:50" ht="30.75" thickBot="1" x14ac:dyDescent="0.3">
      <c r="A136" s="480" t="s">
        <v>304</v>
      </c>
      <c r="B136" s="487" t="str">
        <f>B130</f>
        <v>NMSU-GR</v>
      </c>
      <c r="C136" s="488"/>
      <c r="D136" s="368">
        <f t="shared" ref="D136:M136" si="100">SUM(D133:D135)</f>
        <v>0</v>
      </c>
      <c r="E136" s="369">
        <f t="shared" si="100"/>
        <v>4000</v>
      </c>
      <c r="F136" s="369">
        <f t="shared" si="100"/>
        <v>0</v>
      </c>
      <c r="G136" s="369">
        <f t="shared" si="100"/>
        <v>3000</v>
      </c>
      <c r="H136" s="369">
        <f t="shared" si="100"/>
        <v>0</v>
      </c>
      <c r="I136" s="369">
        <f t="shared" si="100"/>
        <v>0</v>
      </c>
      <c r="J136" s="369">
        <f t="shared" si="100"/>
        <v>0</v>
      </c>
      <c r="K136" s="369">
        <f t="shared" si="100"/>
        <v>0</v>
      </c>
      <c r="L136" s="369">
        <f t="shared" si="100"/>
        <v>0</v>
      </c>
      <c r="M136" s="370">
        <f t="shared" si="100"/>
        <v>0</v>
      </c>
      <c r="N136" s="489">
        <f>SUM(D136:M136)/'DATA - Awards Matrices'!$L$36</f>
        <v>4.1071777821239976</v>
      </c>
      <c r="O136" s="489"/>
      <c r="P136" s="368">
        <f t="shared" ref="P136:Y136" si="101">SUM(P133:P135)</f>
        <v>0</v>
      </c>
      <c r="Q136" s="369">
        <f t="shared" si="101"/>
        <v>18000</v>
      </c>
      <c r="R136" s="369">
        <f t="shared" si="101"/>
        <v>0</v>
      </c>
      <c r="S136" s="369">
        <f t="shared" si="101"/>
        <v>4000</v>
      </c>
      <c r="T136" s="369">
        <f t="shared" si="101"/>
        <v>0</v>
      </c>
      <c r="U136" s="369">
        <f t="shared" si="101"/>
        <v>0</v>
      </c>
      <c r="V136" s="369">
        <f t="shared" si="101"/>
        <v>0</v>
      </c>
      <c r="W136" s="369">
        <f t="shared" si="101"/>
        <v>0</v>
      </c>
      <c r="X136" s="369">
        <f t="shared" si="101"/>
        <v>0</v>
      </c>
      <c r="Y136" s="370">
        <f t="shared" si="101"/>
        <v>0</v>
      </c>
      <c r="Z136" s="489">
        <f>SUM(P136:Y136)/'DATA - Awards Matrices'!$L$36</f>
        <v>12.908273029532564</v>
      </c>
      <c r="AA136" s="489"/>
      <c r="AB136" s="368">
        <f t="shared" ref="AB136:AK136" si="102">SUM(AB133:AB135)</f>
        <v>0</v>
      </c>
      <c r="AC136" s="369">
        <f t="shared" si="102"/>
        <v>17000</v>
      </c>
      <c r="AD136" s="369">
        <f t="shared" si="102"/>
        <v>0</v>
      </c>
      <c r="AE136" s="369">
        <f t="shared" si="102"/>
        <v>3500</v>
      </c>
      <c r="AF136" s="369">
        <f t="shared" si="102"/>
        <v>0</v>
      </c>
      <c r="AG136" s="369">
        <f t="shared" si="102"/>
        <v>0</v>
      </c>
      <c r="AH136" s="369">
        <f t="shared" si="102"/>
        <v>0</v>
      </c>
      <c r="AI136" s="369">
        <f t="shared" si="102"/>
        <v>0</v>
      </c>
      <c r="AJ136" s="369">
        <f t="shared" si="102"/>
        <v>0</v>
      </c>
      <c r="AK136" s="370">
        <f t="shared" si="102"/>
        <v>0</v>
      </c>
      <c r="AL136" s="489">
        <f>SUM(AB136:AK136)/'DATA - Awards Matrices'!$L$36</f>
        <v>12.028163504791708</v>
      </c>
      <c r="AM136" s="489"/>
      <c r="AN136" s="368">
        <f t="shared" ref="AN136:AW136" si="103">SUM(AN133:AN135)</f>
        <v>0</v>
      </c>
      <c r="AO136" s="369">
        <f t="shared" si="103"/>
        <v>13500</v>
      </c>
      <c r="AP136" s="369">
        <f t="shared" si="103"/>
        <v>0</v>
      </c>
      <c r="AQ136" s="369">
        <f t="shared" si="103"/>
        <v>2500</v>
      </c>
      <c r="AR136" s="369">
        <f t="shared" si="103"/>
        <v>0</v>
      </c>
      <c r="AS136" s="369">
        <f t="shared" si="103"/>
        <v>0</v>
      </c>
      <c r="AT136" s="369">
        <f t="shared" si="103"/>
        <v>0</v>
      </c>
      <c r="AU136" s="369">
        <f t="shared" si="103"/>
        <v>0</v>
      </c>
      <c r="AV136" s="369">
        <f t="shared" si="103"/>
        <v>0</v>
      </c>
      <c r="AW136" s="370">
        <f t="shared" si="103"/>
        <v>0</v>
      </c>
      <c r="AX136" s="537">
        <f>SUM(AN136:AW136)/'DATA - Awards Matrices'!$L$36</f>
        <v>9.387834930569138</v>
      </c>
    </row>
    <row r="137" spans="1:50" ht="45.75" customHeight="1" thickBot="1" x14ac:dyDescent="0.3">
      <c r="A137" s="502"/>
      <c r="B137" s="503"/>
      <c r="C137" s="504"/>
      <c r="D137" s="505"/>
      <c r="E137" s="506"/>
      <c r="F137" s="506"/>
      <c r="G137" s="506"/>
      <c r="H137" s="506"/>
      <c r="I137" s="506"/>
      <c r="J137" s="506"/>
      <c r="K137" s="506"/>
      <c r="L137" s="506"/>
      <c r="M137" s="507"/>
      <c r="N137" s="508"/>
      <c r="O137" s="508"/>
      <c r="P137" s="505"/>
      <c r="Q137" s="506"/>
      <c r="R137" s="506"/>
      <c r="S137" s="506"/>
      <c r="T137" s="506"/>
      <c r="U137" s="506"/>
      <c r="V137" s="506"/>
      <c r="W137" s="506"/>
      <c r="X137" s="506"/>
      <c r="Y137" s="507"/>
      <c r="Z137" s="508"/>
      <c r="AA137" s="508"/>
      <c r="AB137" s="505"/>
      <c r="AC137" s="506"/>
      <c r="AD137" s="506"/>
      <c r="AE137" s="506"/>
      <c r="AF137" s="506"/>
      <c r="AG137" s="506"/>
      <c r="AH137" s="506"/>
      <c r="AI137" s="506"/>
      <c r="AJ137" s="506"/>
      <c r="AK137" s="507"/>
      <c r="AL137" s="508"/>
      <c r="AM137" s="508"/>
      <c r="AN137" s="505"/>
      <c r="AO137" s="506"/>
      <c r="AP137" s="506"/>
      <c r="AQ137" s="506"/>
      <c r="AR137" s="506"/>
      <c r="AS137" s="506"/>
      <c r="AT137" s="506"/>
      <c r="AU137" s="506"/>
      <c r="AV137" s="506"/>
      <c r="AW137" s="507"/>
      <c r="AX137" s="538"/>
    </row>
    <row r="138" spans="1:50" ht="15" customHeight="1" x14ac:dyDescent="0.25">
      <c r="A138" s="1058" t="s">
        <v>302</v>
      </c>
      <c r="B138" s="512" t="str">
        <f>'RAW DATA-Awards'!B46</f>
        <v>UNM-GA</v>
      </c>
      <c r="C138" s="498" t="str">
        <f>'RAW DATA-Awards'!C46</f>
        <v>1</v>
      </c>
      <c r="D138" s="481">
        <f>'RAW DATA-STEMH'!D46</f>
        <v>0</v>
      </c>
      <c r="E138" s="482">
        <f>'RAW DATA-STEMH'!E46</f>
        <v>10</v>
      </c>
      <c r="F138" s="482">
        <f>'RAW DATA-STEMH'!F46</f>
        <v>0</v>
      </c>
      <c r="G138" s="482">
        <f>'RAW DATA-STEMH'!G46</f>
        <v>17</v>
      </c>
      <c r="H138" s="482">
        <f>'RAW DATA-STEMH'!H46</f>
        <v>0</v>
      </c>
      <c r="I138" s="482">
        <f>'RAW DATA-STEMH'!I46</f>
        <v>0</v>
      </c>
      <c r="J138" s="482">
        <f>'RAW DATA-STEMH'!J46</f>
        <v>0</v>
      </c>
      <c r="K138" s="482">
        <f>'RAW DATA-STEMH'!K46</f>
        <v>0</v>
      </c>
      <c r="L138" s="482">
        <f>'RAW DATA-STEMH'!L46</f>
        <v>0</v>
      </c>
      <c r="M138" s="483">
        <f>'RAW DATA-STEMH'!M46</f>
        <v>0</v>
      </c>
      <c r="N138" s="482"/>
      <c r="O138" s="482"/>
      <c r="P138" s="481">
        <f>'RAW DATA-STEMH'!N46</f>
        <v>0</v>
      </c>
      <c r="Q138" s="482">
        <f>'RAW DATA-STEMH'!O46</f>
        <v>8</v>
      </c>
      <c r="R138" s="482">
        <f>'RAW DATA-STEMH'!P46</f>
        <v>0</v>
      </c>
      <c r="S138" s="482">
        <f>'RAW DATA-STEMH'!Q46</f>
        <v>12</v>
      </c>
      <c r="T138" s="482">
        <f>'RAW DATA-STEMH'!R46</f>
        <v>0</v>
      </c>
      <c r="U138" s="482">
        <f>'RAW DATA-STEMH'!S46</f>
        <v>0</v>
      </c>
      <c r="V138" s="482">
        <f>'RAW DATA-STEMH'!T46</f>
        <v>0</v>
      </c>
      <c r="W138" s="482">
        <f>'RAW DATA-STEMH'!U46</f>
        <v>0</v>
      </c>
      <c r="X138" s="482">
        <f>'RAW DATA-STEMH'!V46</f>
        <v>0</v>
      </c>
      <c r="Y138" s="483">
        <f>'RAW DATA-STEMH'!W46</f>
        <v>0</v>
      </c>
      <c r="Z138" s="482"/>
      <c r="AA138" s="482"/>
      <c r="AB138" s="481">
        <f>'RAW DATA-STEMH'!X46</f>
        <v>0</v>
      </c>
      <c r="AC138" s="482">
        <f>'RAW DATA-STEMH'!Y46</f>
        <v>5</v>
      </c>
      <c r="AD138" s="482">
        <f>'RAW DATA-STEMH'!Z46</f>
        <v>0</v>
      </c>
      <c r="AE138" s="482">
        <f>'RAW DATA-STEMH'!AA46</f>
        <v>19</v>
      </c>
      <c r="AF138" s="482">
        <f>'RAW DATA-STEMH'!AB46</f>
        <v>0</v>
      </c>
      <c r="AG138" s="482">
        <f>'RAW DATA-STEMH'!AC46</f>
        <v>0</v>
      </c>
      <c r="AH138" s="482">
        <f>'RAW DATA-STEMH'!AD46</f>
        <v>0</v>
      </c>
      <c r="AI138" s="482">
        <f>'RAW DATA-STEMH'!AE46</f>
        <v>0</v>
      </c>
      <c r="AJ138" s="482">
        <f>'RAW DATA-STEMH'!AF46</f>
        <v>0</v>
      </c>
      <c r="AK138" s="483">
        <f>'RAW DATA-STEMH'!AG46</f>
        <v>0</v>
      </c>
      <c r="AL138" s="482"/>
      <c r="AM138" s="482"/>
      <c r="AN138" s="481">
        <f>'RAW DATA-STEMH'!AH46</f>
        <v>0</v>
      </c>
      <c r="AO138" s="482">
        <f>'RAW DATA-STEMH'!AI46</f>
        <v>11</v>
      </c>
      <c r="AP138" s="482">
        <f>'RAW DATA-STEMH'!AJ46</f>
        <v>0</v>
      </c>
      <c r="AQ138" s="482">
        <f>'RAW DATA-STEMH'!AK46</f>
        <v>13</v>
      </c>
      <c r="AR138" s="482">
        <f>'RAW DATA-STEMH'!AL46</f>
        <v>0</v>
      </c>
      <c r="AS138" s="482">
        <f>'RAW DATA-STEMH'!AM46</f>
        <v>0</v>
      </c>
      <c r="AT138" s="482">
        <f>'RAW DATA-STEMH'!AN46</f>
        <v>0</v>
      </c>
      <c r="AU138" s="482">
        <f>'RAW DATA-STEMH'!AO46</f>
        <v>0</v>
      </c>
      <c r="AV138" s="482">
        <f>'RAW DATA-STEMH'!AP46</f>
        <v>0</v>
      </c>
      <c r="AW138" s="483">
        <f>'RAW DATA-STEMH'!AQ46</f>
        <v>0</v>
      </c>
      <c r="AX138" s="535"/>
    </row>
    <row r="139" spans="1:50" x14ac:dyDescent="0.25">
      <c r="A139" s="1059"/>
      <c r="B139" s="513" t="str">
        <f>'RAW DATA-Awards'!B47</f>
        <v>UNM-GA</v>
      </c>
      <c r="C139" s="499" t="str">
        <f>'RAW DATA-Awards'!C47</f>
        <v>2</v>
      </c>
      <c r="D139" s="364">
        <f>'RAW DATA-STEMH'!D47</f>
        <v>0</v>
      </c>
      <c r="E139" s="12">
        <f>'RAW DATA-STEMH'!E47</f>
        <v>2</v>
      </c>
      <c r="F139" s="12">
        <f>'RAW DATA-STEMH'!F47</f>
        <v>0</v>
      </c>
      <c r="G139" s="12">
        <f>'RAW DATA-STEMH'!G47</f>
        <v>0</v>
      </c>
      <c r="H139" s="12">
        <f>'RAW DATA-STEMH'!H47</f>
        <v>0</v>
      </c>
      <c r="I139" s="12">
        <f>'RAW DATA-STEMH'!I47</f>
        <v>0</v>
      </c>
      <c r="J139" s="12">
        <f>'RAW DATA-STEMH'!J47</f>
        <v>0</v>
      </c>
      <c r="K139" s="12">
        <f>'RAW DATA-STEMH'!K47</f>
        <v>0</v>
      </c>
      <c r="L139" s="12">
        <f>'RAW DATA-STEMH'!L47</f>
        <v>0</v>
      </c>
      <c r="M139" s="365">
        <f>'RAW DATA-STEMH'!M47</f>
        <v>0</v>
      </c>
      <c r="N139" s="12"/>
      <c r="O139" s="12"/>
      <c r="P139" s="364">
        <f>'RAW DATA-STEMH'!N47</f>
        <v>0</v>
      </c>
      <c r="Q139" s="12">
        <f>'RAW DATA-STEMH'!O47</f>
        <v>6</v>
      </c>
      <c r="R139" s="12">
        <f>'RAW DATA-STEMH'!P47</f>
        <v>0</v>
      </c>
      <c r="S139" s="12">
        <f>'RAW DATA-STEMH'!Q47</f>
        <v>0</v>
      </c>
      <c r="T139" s="12">
        <f>'RAW DATA-STEMH'!R47</f>
        <v>0</v>
      </c>
      <c r="U139" s="12">
        <f>'RAW DATA-STEMH'!S47</f>
        <v>0</v>
      </c>
      <c r="V139" s="12">
        <f>'RAW DATA-STEMH'!T47</f>
        <v>0</v>
      </c>
      <c r="W139" s="12">
        <f>'RAW DATA-STEMH'!U47</f>
        <v>0</v>
      </c>
      <c r="X139" s="12">
        <f>'RAW DATA-STEMH'!V47</f>
        <v>0</v>
      </c>
      <c r="Y139" s="365">
        <f>'RAW DATA-STEMH'!W47</f>
        <v>0</v>
      </c>
      <c r="Z139" s="12"/>
      <c r="AA139" s="12"/>
      <c r="AB139" s="364">
        <f>'RAW DATA-STEMH'!X47</f>
        <v>0</v>
      </c>
      <c r="AC139" s="12">
        <f>'RAW DATA-STEMH'!Y47</f>
        <v>2</v>
      </c>
      <c r="AD139" s="12">
        <f>'RAW DATA-STEMH'!Z47</f>
        <v>0</v>
      </c>
      <c r="AE139" s="12">
        <f>'RAW DATA-STEMH'!AA47</f>
        <v>0</v>
      </c>
      <c r="AF139" s="12">
        <f>'RAW DATA-STEMH'!AB47</f>
        <v>0</v>
      </c>
      <c r="AG139" s="12">
        <f>'RAW DATA-STEMH'!AC47</f>
        <v>0</v>
      </c>
      <c r="AH139" s="12">
        <f>'RAW DATA-STEMH'!AD47</f>
        <v>0</v>
      </c>
      <c r="AI139" s="12">
        <f>'RAW DATA-STEMH'!AE47</f>
        <v>0</v>
      </c>
      <c r="AJ139" s="12">
        <f>'RAW DATA-STEMH'!AF47</f>
        <v>0</v>
      </c>
      <c r="AK139" s="365">
        <f>'RAW DATA-STEMH'!AG47</f>
        <v>0</v>
      </c>
      <c r="AL139" s="12"/>
      <c r="AM139" s="12"/>
      <c r="AN139" s="364">
        <f>'RAW DATA-STEMH'!AH47</f>
        <v>0</v>
      </c>
      <c r="AO139" s="12">
        <f>'RAW DATA-STEMH'!AI47</f>
        <v>2</v>
      </c>
      <c r="AP139" s="12">
        <f>'RAW DATA-STEMH'!AJ47</f>
        <v>0</v>
      </c>
      <c r="AQ139" s="12">
        <f>'RAW DATA-STEMH'!AK47</f>
        <v>0</v>
      </c>
      <c r="AR139" s="12">
        <f>'RAW DATA-STEMH'!AL47</f>
        <v>0</v>
      </c>
      <c r="AS139" s="12">
        <f>'RAW DATA-STEMH'!AM47</f>
        <v>0</v>
      </c>
      <c r="AT139" s="12">
        <f>'RAW DATA-STEMH'!AN47</f>
        <v>0</v>
      </c>
      <c r="AU139" s="12">
        <f>'RAW DATA-STEMH'!AO47</f>
        <v>0</v>
      </c>
      <c r="AV139" s="12">
        <f>'RAW DATA-STEMH'!AP47</f>
        <v>0</v>
      </c>
      <c r="AW139" s="365">
        <f>'RAW DATA-STEMH'!AQ47</f>
        <v>0</v>
      </c>
      <c r="AX139" s="536"/>
    </row>
    <row r="140" spans="1:50" ht="15.75" thickBot="1" x14ac:dyDescent="0.3">
      <c r="A140" s="1060"/>
      <c r="B140" s="514" t="str">
        <f>'RAW DATA-Awards'!B48</f>
        <v>UNM-GA</v>
      </c>
      <c r="C140" s="500" t="str">
        <f>'RAW DATA-Awards'!C48</f>
        <v>3</v>
      </c>
      <c r="D140" s="364">
        <f>'RAW DATA-STEMH'!D48</f>
        <v>0</v>
      </c>
      <c r="E140" s="12">
        <f>'RAW DATA-STEMH'!E48</f>
        <v>4</v>
      </c>
      <c r="F140" s="12">
        <f>'RAW DATA-STEMH'!F48</f>
        <v>0</v>
      </c>
      <c r="G140" s="12">
        <f>'RAW DATA-STEMH'!G48</f>
        <v>35</v>
      </c>
      <c r="H140" s="12">
        <f>'RAW DATA-STEMH'!H48</f>
        <v>0</v>
      </c>
      <c r="I140" s="12">
        <f>'RAW DATA-STEMH'!I48</f>
        <v>0</v>
      </c>
      <c r="J140" s="12">
        <f>'RAW DATA-STEMH'!J48</f>
        <v>0</v>
      </c>
      <c r="K140" s="12">
        <f>'RAW DATA-STEMH'!K48</f>
        <v>0</v>
      </c>
      <c r="L140" s="12">
        <f>'RAW DATA-STEMH'!L48</f>
        <v>0</v>
      </c>
      <c r="M140" s="365">
        <f>'RAW DATA-STEMH'!M48</f>
        <v>0</v>
      </c>
      <c r="N140" s="12"/>
      <c r="O140" s="12"/>
      <c r="P140" s="364">
        <f>'RAW DATA-STEMH'!N48</f>
        <v>0</v>
      </c>
      <c r="Q140" s="12">
        <f>'RAW DATA-STEMH'!O48</f>
        <v>3</v>
      </c>
      <c r="R140" s="12">
        <f>'RAW DATA-STEMH'!P48</f>
        <v>0</v>
      </c>
      <c r="S140" s="12">
        <f>'RAW DATA-STEMH'!Q48</f>
        <v>33</v>
      </c>
      <c r="T140" s="12">
        <f>'RAW DATA-STEMH'!R48</f>
        <v>0</v>
      </c>
      <c r="U140" s="12">
        <f>'RAW DATA-STEMH'!S48</f>
        <v>0</v>
      </c>
      <c r="V140" s="12">
        <f>'RAW DATA-STEMH'!T48</f>
        <v>0</v>
      </c>
      <c r="W140" s="12">
        <f>'RAW DATA-STEMH'!U48</f>
        <v>0</v>
      </c>
      <c r="X140" s="12">
        <f>'RAW DATA-STEMH'!V48</f>
        <v>0</v>
      </c>
      <c r="Y140" s="365">
        <f>'RAW DATA-STEMH'!W48</f>
        <v>0</v>
      </c>
      <c r="Z140" s="12"/>
      <c r="AA140" s="12"/>
      <c r="AB140" s="364">
        <f>'RAW DATA-STEMH'!X48</f>
        <v>0</v>
      </c>
      <c r="AC140" s="12">
        <f>'RAW DATA-STEMH'!Y48</f>
        <v>12</v>
      </c>
      <c r="AD140" s="12">
        <f>'RAW DATA-STEMH'!Z48</f>
        <v>0</v>
      </c>
      <c r="AE140" s="12">
        <f>'RAW DATA-STEMH'!AA48</f>
        <v>29</v>
      </c>
      <c r="AF140" s="12">
        <f>'RAW DATA-STEMH'!AB48</f>
        <v>0</v>
      </c>
      <c r="AG140" s="12">
        <f>'RAW DATA-STEMH'!AC48</f>
        <v>0</v>
      </c>
      <c r="AH140" s="12">
        <f>'RAW DATA-STEMH'!AD48</f>
        <v>0</v>
      </c>
      <c r="AI140" s="12">
        <f>'RAW DATA-STEMH'!AE48</f>
        <v>0</v>
      </c>
      <c r="AJ140" s="12">
        <f>'RAW DATA-STEMH'!AF48</f>
        <v>0</v>
      </c>
      <c r="AK140" s="365">
        <f>'RAW DATA-STEMH'!AG48</f>
        <v>0</v>
      </c>
      <c r="AL140" s="12"/>
      <c r="AM140" s="12"/>
      <c r="AN140" s="364">
        <f>'RAW DATA-STEMH'!AH48</f>
        <v>0</v>
      </c>
      <c r="AO140" s="12">
        <f>'RAW DATA-STEMH'!AI48</f>
        <v>10</v>
      </c>
      <c r="AP140" s="12">
        <f>'RAW DATA-STEMH'!AJ48</f>
        <v>0</v>
      </c>
      <c r="AQ140" s="12">
        <f>'RAW DATA-STEMH'!AK48</f>
        <v>41</v>
      </c>
      <c r="AR140" s="12">
        <f>'RAW DATA-STEMH'!AL48</f>
        <v>0</v>
      </c>
      <c r="AS140" s="12">
        <f>'RAW DATA-STEMH'!AM48</f>
        <v>0</v>
      </c>
      <c r="AT140" s="12">
        <f>'RAW DATA-STEMH'!AN48</f>
        <v>0</v>
      </c>
      <c r="AU140" s="12">
        <f>'RAW DATA-STEMH'!AO48</f>
        <v>0</v>
      </c>
      <c r="AV140" s="12">
        <f>'RAW DATA-STEMH'!AP48</f>
        <v>0</v>
      </c>
      <c r="AW140" s="365">
        <f>'RAW DATA-STEMH'!AQ48</f>
        <v>0</v>
      </c>
      <c r="AX140" s="536"/>
    </row>
    <row r="141" spans="1:50" x14ac:dyDescent="0.25">
      <c r="A141" s="486"/>
      <c r="B141" s="484"/>
      <c r="C141" s="485"/>
      <c r="D141" s="366">
        <f t="shared" ref="D141:M141" si="104">SUM(D138:D140)</f>
        <v>0</v>
      </c>
      <c r="E141" s="11">
        <f t="shared" si="104"/>
        <v>16</v>
      </c>
      <c r="F141" s="11">
        <f t="shared" si="104"/>
        <v>0</v>
      </c>
      <c r="G141" s="11">
        <f t="shared" si="104"/>
        <v>52</v>
      </c>
      <c r="H141" s="11">
        <f t="shared" si="104"/>
        <v>0</v>
      </c>
      <c r="I141" s="11">
        <f t="shared" si="104"/>
        <v>0</v>
      </c>
      <c r="J141" s="11">
        <f t="shared" si="104"/>
        <v>0</v>
      </c>
      <c r="K141" s="11">
        <f t="shared" si="104"/>
        <v>0</v>
      </c>
      <c r="L141" s="11">
        <f t="shared" si="104"/>
        <v>0</v>
      </c>
      <c r="M141" s="367">
        <f t="shared" si="104"/>
        <v>0</v>
      </c>
      <c r="N141" s="12"/>
      <c r="O141" s="12"/>
      <c r="P141" s="366">
        <f t="shared" ref="P141:Y141" si="105">SUM(P138:P140)</f>
        <v>0</v>
      </c>
      <c r="Q141" s="11">
        <f t="shared" si="105"/>
        <v>17</v>
      </c>
      <c r="R141" s="11">
        <f t="shared" si="105"/>
        <v>0</v>
      </c>
      <c r="S141" s="11">
        <f t="shared" si="105"/>
        <v>45</v>
      </c>
      <c r="T141" s="11">
        <f t="shared" si="105"/>
        <v>0</v>
      </c>
      <c r="U141" s="11">
        <f t="shared" si="105"/>
        <v>0</v>
      </c>
      <c r="V141" s="11">
        <f t="shared" si="105"/>
        <v>0</v>
      </c>
      <c r="W141" s="11">
        <f t="shared" si="105"/>
        <v>0</v>
      </c>
      <c r="X141" s="11">
        <f t="shared" si="105"/>
        <v>0</v>
      </c>
      <c r="Y141" s="367">
        <f t="shared" si="105"/>
        <v>0</v>
      </c>
      <c r="Z141" s="12"/>
      <c r="AA141" s="12"/>
      <c r="AB141" s="366">
        <f t="shared" ref="AB141:AK141" si="106">SUM(AB138:AB140)</f>
        <v>0</v>
      </c>
      <c r="AC141" s="11">
        <f t="shared" si="106"/>
        <v>19</v>
      </c>
      <c r="AD141" s="11">
        <f t="shared" si="106"/>
        <v>0</v>
      </c>
      <c r="AE141" s="11">
        <f t="shared" si="106"/>
        <v>48</v>
      </c>
      <c r="AF141" s="11">
        <f t="shared" si="106"/>
        <v>0</v>
      </c>
      <c r="AG141" s="11">
        <f t="shared" si="106"/>
        <v>0</v>
      </c>
      <c r="AH141" s="11">
        <f t="shared" si="106"/>
        <v>0</v>
      </c>
      <c r="AI141" s="11">
        <f t="shared" si="106"/>
        <v>0</v>
      </c>
      <c r="AJ141" s="11">
        <f t="shared" si="106"/>
        <v>0</v>
      </c>
      <c r="AK141" s="367">
        <f t="shared" si="106"/>
        <v>0</v>
      </c>
      <c r="AL141" s="12"/>
      <c r="AM141" s="12"/>
      <c r="AN141" s="366">
        <f t="shared" ref="AN141:AW141" si="107">SUM(AN138:AN140)</f>
        <v>0</v>
      </c>
      <c r="AO141" s="11">
        <f t="shared" si="107"/>
        <v>23</v>
      </c>
      <c r="AP141" s="11">
        <f t="shared" si="107"/>
        <v>0</v>
      </c>
      <c r="AQ141" s="11">
        <f t="shared" si="107"/>
        <v>54</v>
      </c>
      <c r="AR141" s="11">
        <f t="shared" si="107"/>
        <v>0</v>
      </c>
      <c r="AS141" s="11">
        <f t="shared" si="107"/>
        <v>0</v>
      </c>
      <c r="AT141" s="11">
        <f t="shared" si="107"/>
        <v>0</v>
      </c>
      <c r="AU141" s="11">
        <f t="shared" si="107"/>
        <v>0</v>
      </c>
      <c r="AV141" s="11">
        <f t="shared" si="107"/>
        <v>0</v>
      </c>
      <c r="AW141" s="367">
        <f t="shared" si="107"/>
        <v>0</v>
      </c>
      <c r="AX141" s="536"/>
    </row>
    <row r="142" spans="1:50" ht="15.75" thickBot="1" x14ac:dyDescent="0.3">
      <c r="A142" s="486"/>
      <c r="B142" s="484"/>
      <c r="C142" s="485"/>
      <c r="D142" s="364"/>
      <c r="E142" s="12"/>
      <c r="F142" s="12"/>
      <c r="G142" s="12"/>
      <c r="H142" s="12"/>
      <c r="I142" s="12"/>
      <c r="J142" s="12"/>
      <c r="K142" s="12"/>
      <c r="L142" s="12"/>
      <c r="M142" s="365"/>
      <c r="N142" s="12"/>
      <c r="O142" s="12"/>
      <c r="P142" s="364"/>
      <c r="Q142" s="12"/>
      <c r="R142" s="12"/>
      <c r="S142" s="12"/>
      <c r="T142" s="12"/>
      <c r="U142" s="12"/>
      <c r="V142" s="12"/>
      <c r="W142" s="12"/>
      <c r="X142" s="12"/>
      <c r="Y142" s="365"/>
      <c r="Z142" s="12"/>
      <c r="AA142" s="12"/>
      <c r="AB142" s="364"/>
      <c r="AC142" s="12"/>
      <c r="AD142" s="12"/>
      <c r="AE142" s="12"/>
      <c r="AF142" s="12"/>
      <c r="AG142" s="12"/>
      <c r="AH142" s="12"/>
      <c r="AI142" s="12"/>
      <c r="AJ142" s="12"/>
      <c r="AK142" s="365"/>
      <c r="AL142" s="12"/>
      <c r="AM142" s="12"/>
      <c r="AN142" s="364"/>
      <c r="AO142" s="12"/>
      <c r="AP142" s="12"/>
      <c r="AQ142" s="12"/>
      <c r="AR142" s="12"/>
      <c r="AS142" s="12"/>
      <c r="AT142" s="12"/>
      <c r="AU142" s="12"/>
      <c r="AV142" s="12"/>
      <c r="AW142" s="365"/>
      <c r="AX142" s="536"/>
    </row>
    <row r="143" spans="1:50" ht="15" customHeight="1" x14ac:dyDescent="0.25">
      <c r="A143" s="1058" t="s">
        <v>303</v>
      </c>
      <c r="B143" s="304" t="s">
        <v>62</v>
      </c>
      <c r="C143" s="498" t="s">
        <v>95</v>
      </c>
      <c r="D143" s="364">
        <f>D138*'DATA - Awards Matrices'!$B$34</f>
        <v>0</v>
      </c>
      <c r="E143" s="12">
        <f>E138*'DATA - Awards Matrices'!$C$34</f>
        <v>5000</v>
      </c>
      <c r="F143" s="12">
        <f>F138*'DATA - Awards Matrices'!$D$34</f>
        <v>0</v>
      </c>
      <c r="G143" s="12">
        <f>G138*'DATA - Awards Matrices'!$E$34</f>
        <v>8500</v>
      </c>
      <c r="H143" s="12">
        <f>H138*'DATA - Awards Matrices'!$F$34</f>
        <v>0</v>
      </c>
      <c r="I143" s="12">
        <f>I138*'DATA - Awards Matrices'!$G$34</f>
        <v>0</v>
      </c>
      <c r="J143" s="12">
        <f>J138*'DATA - Awards Matrices'!$H$34</f>
        <v>0</v>
      </c>
      <c r="K143" s="12">
        <f>K138*'DATA - Awards Matrices'!$I$34</f>
        <v>0</v>
      </c>
      <c r="L143" s="12">
        <f>L138*'DATA - Awards Matrices'!$J$34</f>
        <v>0</v>
      </c>
      <c r="M143" s="365">
        <f>M138*'DATA - Awards Matrices'!$K$34</f>
        <v>0</v>
      </c>
      <c r="N143" s="12"/>
      <c r="O143" s="12"/>
      <c r="P143" s="364">
        <f>P138*'DATA - Awards Matrices'!$B$34</f>
        <v>0</v>
      </c>
      <c r="Q143" s="12">
        <f>Q138*'DATA - Awards Matrices'!$C$34</f>
        <v>4000</v>
      </c>
      <c r="R143" s="12">
        <f>R138*'DATA - Awards Matrices'!$D$34</f>
        <v>0</v>
      </c>
      <c r="S143" s="12">
        <f>S138*'DATA - Awards Matrices'!$E$34</f>
        <v>6000</v>
      </c>
      <c r="T143" s="12">
        <f>T138*'DATA - Awards Matrices'!$F$34</f>
        <v>0</v>
      </c>
      <c r="U143" s="12">
        <f>U138*'DATA - Awards Matrices'!$G$34</f>
        <v>0</v>
      </c>
      <c r="V143" s="12">
        <f>V138*'DATA - Awards Matrices'!$H$34</f>
        <v>0</v>
      </c>
      <c r="W143" s="12">
        <f>W138*'DATA - Awards Matrices'!$I$34</f>
        <v>0</v>
      </c>
      <c r="X143" s="12">
        <f>X138*'DATA - Awards Matrices'!$J$34</f>
        <v>0</v>
      </c>
      <c r="Y143" s="365">
        <f>Y138*'DATA - Awards Matrices'!$K$34</f>
        <v>0</v>
      </c>
      <c r="Z143" s="12"/>
      <c r="AA143" s="12"/>
      <c r="AB143" s="364">
        <f>AB138*'DATA - Awards Matrices'!$B$34</f>
        <v>0</v>
      </c>
      <c r="AC143" s="12">
        <f>AC138*'DATA - Awards Matrices'!$C$34</f>
        <v>2500</v>
      </c>
      <c r="AD143" s="12">
        <f>AD138*'DATA - Awards Matrices'!$D$34</f>
        <v>0</v>
      </c>
      <c r="AE143" s="12">
        <f>AE138*'DATA - Awards Matrices'!$E$34</f>
        <v>9500</v>
      </c>
      <c r="AF143" s="12">
        <f>AF138*'DATA - Awards Matrices'!$F$34</f>
        <v>0</v>
      </c>
      <c r="AG143" s="12">
        <f>AG138*'DATA - Awards Matrices'!$G$34</f>
        <v>0</v>
      </c>
      <c r="AH143" s="12">
        <f>AH138*'DATA - Awards Matrices'!$H$34</f>
        <v>0</v>
      </c>
      <c r="AI143" s="12">
        <f>AI138*'DATA - Awards Matrices'!$I$34</f>
        <v>0</v>
      </c>
      <c r="AJ143" s="12">
        <f>AJ138*'DATA - Awards Matrices'!$J$34</f>
        <v>0</v>
      </c>
      <c r="AK143" s="365">
        <f>AK138*'DATA - Awards Matrices'!$K$34</f>
        <v>0</v>
      </c>
      <c r="AL143" s="12"/>
      <c r="AM143" s="12"/>
      <c r="AN143" s="364">
        <f>AN138*'DATA - Awards Matrices'!$B$34</f>
        <v>0</v>
      </c>
      <c r="AO143" s="12">
        <f>AO138*'DATA - Awards Matrices'!$C$34</f>
        <v>5500</v>
      </c>
      <c r="AP143" s="12">
        <f>AP138*'DATA - Awards Matrices'!$D$34</f>
        <v>0</v>
      </c>
      <c r="AQ143" s="12">
        <f>AQ138*'DATA - Awards Matrices'!$E$34</f>
        <v>6500</v>
      </c>
      <c r="AR143" s="12">
        <f>AR138*'DATA - Awards Matrices'!$F$34</f>
        <v>0</v>
      </c>
      <c r="AS143" s="12">
        <f>AS138*'DATA - Awards Matrices'!$G$34</f>
        <v>0</v>
      </c>
      <c r="AT143" s="12">
        <f>AT138*'DATA - Awards Matrices'!$H$34</f>
        <v>0</v>
      </c>
      <c r="AU143" s="12">
        <f>AU138*'DATA - Awards Matrices'!$I$34</f>
        <v>0</v>
      </c>
      <c r="AV143" s="12">
        <f>AV138*'DATA - Awards Matrices'!$J$34</f>
        <v>0</v>
      </c>
      <c r="AW143" s="365">
        <f>AW138*'DATA - Awards Matrices'!$K$34</f>
        <v>0</v>
      </c>
      <c r="AX143" s="536"/>
    </row>
    <row r="144" spans="1:50" x14ac:dyDescent="0.25">
      <c r="A144" s="1059"/>
      <c r="B144" s="484" t="s">
        <v>62</v>
      </c>
      <c r="C144" s="499" t="s">
        <v>94</v>
      </c>
      <c r="D144" s="364">
        <f>D139*'DATA - Awards Matrices'!$B$35</f>
        <v>0</v>
      </c>
      <c r="E144" s="12">
        <f>E139*'DATA - Awards Matrices'!$C$35</f>
        <v>1000</v>
      </c>
      <c r="F144" s="12">
        <f>F139*'DATA - Awards Matrices'!$D$35</f>
        <v>0</v>
      </c>
      <c r="G144" s="12">
        <f>G139*'DATA - Awards Matrices'!$E$35</f>
        <v>0</v>
      </c>
      <c r="H144" s="12">
        <f>H139*'DATA - Awards Matrices'!$F$35</f>
        <v>0</v>
      </c>
      <c r="I144" s="12">
        <f>I139*'DATA - Awards Matrices'!$G$35</f>
        <v>0</v>
      </c>
      <c r="J144" s="12">
        <f>J139*'DATA - Awards Matrices'!$H$35</f>
        <v>0</v>
      </c>
      <c r="K144" s="12">
        <f>K139*'DATA - Awards Matrices'!$I$35</f>
        <v>0</v>
      </c>
      <c r="L144" s="12">
        <f>L139*'DATA - Awards Matrices'!$J$35</f>
        <v>0</v>
      </c>
      <c r="M144" s="365">
        <f>M139*'DATA - Awards Matrices'!$K$35</f>
        <v>0</v>
      </c>
      <c r="N144" s="12"/>
      <c r="O144" s="12"/>
      <c r="P144" s="364">
        <f>P139*'DATA - Awards Matrices'!$B$35</f>
        <v>0</v>
      </c>
      <c r="Q144" s="12">
        <f>Q139*'DATA - Awards Matrices'!$C$35</f>
        <v>3000</v>
      </c>
      <c r="R144" s="12">
        <f>R139*'DATA - Awards Matrices'!$D$35</f>
        <v>0</v>
      </c>
      <c r="S144" s="12">
        <f>S139*'DATA - Awards Matrices'!$E$35</f>
        <v>0</v>
      </c>
      <c r="T144" s="12">
        <f>T139*'DATA - Awards Matrices'!$F$35</f>
        <v>0</v>
      </c>
      <c r="U144" s="12">
        <f>U139*'DATA - Awards Matrices'!$G$35</f>
        <v>0</v>
      </c>
      <c r="V144" s="12">
        <f>V139*'DATA - Awards Matrices'!$H$35</f>
        <v>0</v>
      </c>
      <c r="W144" s="12">
        <f>W139*'DATA - Awards Matrices'!$I$35</f>
        <v>0</v>
      </c>
      <c r="X144" s="12">
        <f>X139*'DATA - Awards Matrices'!$J$35</f>
        <v>0</v>
      </c>
      <c r="Y144" s="365">
        <f>Y139*'DATA - Awards Matrices'!$K$35</f>
        <v>0</v>
      </c>
      <c r="Z144" s="12"/>
      <c r="AA144" s="12"/>
      <c r="AB144" s="364">
        <f>AB139*'DATA - Awards Matrices'!$B$35</f>
        <v>0</v>
      </c>
      <c r="AC144" s="12">
        <f>AC139*'DATA - Awards Matrices'!$C$35</f>
        <v>1000</v>
      </c>
      <c r="AD144" s="12">
        <f>AD139*'DATA - Awards Matrices'!$D$35</f>
        <v>0</v>
      </c>
      <c r="AE144" s="12">
        <f>AE139*'DATA - Awards Matrices'!$E$35</f>
        <v>0</v>
      </c>
      <c r="AF144" s="12">
        <f>AF139*'DATA - Awards Matrices'!$F$35</f>
        <v>0</v>
      </c>
      <c r="AG144" s="12">
        <f>AG139*'DATA - Awards Matrices'!$G$35</f>
        <v>0</v>
      </c>
      <c r="AH144" s="12">
        <f>AH139*'DATA - Awards Matrices'!$H$35</f>
        <v>0</v>
      </c>
      <c r="AI144" s="12">
        <f>AI139*'DATA - Awards Matrices'!$I$35</f>
        <v>0</v>
      </c>
      <c r="AJ144" s="12">
        <f>AJ139*'DATA - Awards Matrices'!$J$35</f>
        <v>0</v>
      </c>
      <c r="AK144" s="365">
        <f>AK139*'DATA - Awards Matrices'!$K$35</f>
        <v>0</v>
      </c>
      <c r="AL144" s="12"/>
      <c r="AM144" s="12"/>
      <c r="AN144" s="364">
        <f>AN139*'DATA - Awards Matrices'!$B$35</f>
        <v>0</v>
      </c>
      <c r="AO144" s="12">
        <f>AO139*'DATA - Awards Matrices'!$C$35</f>
        <v>1000</v>
      </c>
      <c r="AP144" s="12">
        <f>AP139*'DATA - Awards Matrices'!$D$35</f>
        <v>0</v>
      </c>
      <c r="AQ144" s="12">
        <f>AQ139*'DATA - Awards Matrices'!$E$35</f>
        <v>0</v>
      </c>
      <c r="AR144" s="12">
        <f>AR139*'DATA - Awards Matrices'!$F$35</f>
        <v>0</v>
      </c>
      <c r="AS144" s="12">
        <f>AS139*'DATA - Awards Matrices'!$G$35</f>
        <v>0</v>
      </c>
      <c r="AT144" s="12">
        <f>AT139*'DATA - Awards Matrices'!$H$35</f>
        <v>0</v>
      </c>
      <c r="AU144" s="12">
        <f>AU139*'DATA - Awards Matrices'!$I$35</f>
        <v>0</v>
      </c>
      <c r="AV144" s="12">
        <f>AV139*'DATA - Awards Matrices'!$J$35</f>
        <v>0</v>
      </c>
      <c r="AW144" s="365">
        <f>AW139*'DATA - Awards Matrices'!$K$35</f>
        <v>0</v>
      </c>
      <c r="AX144" s="536"/>
    </row>
    <row r="145" spans="1:50" ht="15.75" thickBot="1" x14ac:dyDescent="0.3">
      <c r="A145" s="1060"/>
      <c r="B145" s="487" t="s">
        <v>62</v>
      </c>
      <c r="C145" s="500" t="s">
        <v>93</v>
      </c>
      <c r="D145" s="364">
        <f>D140*'DATA - Awards Matrices'!$B$36</f>
        <v>0</v>
      </c>
      <c r="E145" s="12">
        <f>E140*'DATA - Awards Matrices'!$C$36</f>
        <v>2000</v>
      </c>
      <c r="F145" s="12">
        <f>F140*'DATA - Awards Matrices'!$D$36</f>
        <v>0</v>
      </c>
      <c r="G145" s="12">
        <f>G140*'DATA - Awards Matrices'!$E$36</f>
        <v>17500</v>
      </c>
      <c r="H145" s="12">
        <f>H140*'DATA - Awards Matrices'!$F$36</f>
        <v>0</v>
      </c>
      <c r="I145" s="12">
        <f>I140*'DATA - Awards Matrices'!$G$36</f>
        <v>0</v>
      </c>
      <c r="J145" s="12">
        <f>J140*'DATA - Awards Matrices'!$H$36</f>
        <v>0</v>
      </c>
      <c r="K145" s="12">
        <f>K140*'DATA - Awards Matrices'!$I$36</f>
        <v>0</v>
      </c>
      <c r="L145" s="12">
        <f>L140*'DATA - Awards Matrices'!$J$36</f>
        <v>0</v>
      </c>
      <c r="M145" s="365">
        <f>M140*'DATA - Awards Matrices'!$K$36</f>
        <v>0</v>
      </c>
      <c r="N145" s="12"/>
      <c r="O145" s="12"/>
      <c r="P145" s="364">
        <f>P140*'DATA - Awards Matrices'!$B$36</f>
        <v>0</v>
      </c>
      <c r="Q145" s="12">
        <f>Q140*'DATA - Awards Matrices'!$C$36</f>
        <v>1500</v>
      </c>
      <c r="R145" s="12">
        <f>R140*'DATA - Awards Matrices'!$D$36</f>
        <v>0</v>
      </c>
      <c r="S145" s="12">
        <f>S140*'DATA - Awards Matrices'!$E$36</f>
        <v>16500</v>
      </c>
      <c r="T145" s="12">
        <f>T140*'DATA - Awards Matrices'!$F$36</f>
        <v>0</v>
      </c>
      <c r="U145" s="12">
        <f>U140*'DATA - Awards Matrices'!$G$36</f>
        <v>0</v>
      </c>
      <c r="V145" s="12">
        <f>V140*'DATA - Awards Matrices'!$H$36</f>
        <v>0</v>
      </c>
      <c r="W145" s="12">
        <f>W140*'DATA - Awards Matrices'!$I$36</f>
        <v>0</v>
      </c>
      <c r="X145" s="12">
        <f>X140*'DATA - Awards Matrices'!$J$36</f>
        <v>0</v>
      </c>
      <c r="Y145" s="365">
        <f>Y140*'DATA - Awards Matrices'!$K$36</f>
        <v>0</v>
      </c>
      <c r="Z145" s="12"/>
      <c r="AA145" s="12"/>
      <c r="AB145" s="364">
        <f>AB140*'DATA - Awards Matrices'!$B$36</f>
        <v>0</v>
      </c>
      <c r="AC145" s="12">
        <f>AC140*'DATA - Awards Matrices'!$C$36</f>
        <v>6000</v>
      </c>
      <c r="AD145" s="12">
        <f>AD140*'DATA - Awards Matrices'!$D$36</f>
        <v>0</v>
      </c>
      <c r="AE145" s="12">
        <f>AE140*'DATA - Awards Matrices'!$E$36</f>
        <v>14500</v>
      </c>
      <c r="AF145" s="12">
        <f>AF140*'DATA - Awards Matrices'!$F$36</f>
        <v>0</v>
      </c>
      <c r="AG145" s="12">
        <f>AG140*'DATA - Awards Matrices'!$G$36</f>
        <v>0</v>
      </c>
      <c r="AH145" s="12">
        <f>AH140*'DATA - Awards Matrices'!$H$36</f>
        <v>0</v>
      </c>
      <c r="AI145" s="12">
        <f>AI140*'DATA - Awards Matrices'!$I$36</f>
        <v>0</v>
      </c>
      <c r="AJ145" s="12">
        <f>AJ140*'DATA - Awards Matrices'!$J$36</f>
        <v>0</v>
      </c>
      <c r="AK145" s="365">
        <f>AK140*'DATA - Awards Matrices'!$K$36</f>
        <v>0</v>
      </c>
      <c r="AL145" s="12"/>
      <c r="AM145" s="12"/>
      <c r="AN145" s="364">
        <f>AN140*'DATA - Awards Matrices'!$B$36</f>
        <v>0</v>
      </c>
      <c r="AO145" s="12">
        <f>AO140*'DATA - Awards Matrices'!$C$36</f>
        <v>5000</v>
      </c>
      <c r="AP145" s="12">
        <f>AP140*'DATA - Awards Matrices'!$D$36</f>
        <v>0</v>
      </c>
      <c r="AQ145" s="12">
        <f>AQ140*'DATA - Awards Matrices'!$E$36</f>
        <v>20500</v>
      </c>
      <c r="AR145" s="12">
        <f>AR140*'DATA - Awards Matrices'!$F$36</f>
        <v>0</v>
      </c>
      <c r="AS145" s="12">
        <f>AS140*'DATA - Awards Matrices'!$G$36</f>
        <v>0</v>
      </c>
      <c r="AT145" s="12">
        <f>AT140*'DATA - Awards Matrices'!$H$36</f>
        <v>0</v>
      </c>
      <c r="AU145" s="12">
        <f>AU140*'DATA - Awards Matrices'!$I$36</f>
        <v>0</v>
      </c>
      <c r="AV145" s="12">
        <f>AV140*'DATA - Awards Matrices'!$J$36</f>
        <v>0</v>
      </c>
      <c r="AW145" s="365">
        <f>AW140*'DATA - Awards Matrices'!$K$36</f>
        <v>0</v>
      </c>
      <c r="AX145" s="536"/>
    </row>
    <row r="146" spans="1:50" ht="30.75" thickBot="1" x14ac:dyDescent="0.3">
      <c r="A146" s="540" t="s">
        <v>304</v>
      </c>
      <c r="B146" s="487" t="str">
        <f>B140</f>
        <v>UNM-GA</v>
      </c>
      <c r="C146" s="488"/>
      <c r="D146" s="368">
        <f t="shared" ref="D146:M146" si="108">SUM(D143:D145)</f>
        <v>0</v>
      </c>
      <c r="E146" s="369">
        <f t="shared" si="108"/>
        <v>8000</v>
      </c>
      <c r="F146" s="369">
        <f t="shared" si="108"/>
        <v>0</v>
      </c>
      <c r="G146" s="369">
        <f t="shared" si="108"/>
        <v>26000</v>
      </c>
      <c r="H146" s="369">
        <f t="shared" si="108"/>
        <v>0</v>
      </c>
      <c r="I146" s="369">
        <f t="shared" si="108"/>
        <v>0</v>
      </c>
      <c r="J146" s="369">
        <f t="shared" si="108"/>
        <v>0</v>
      </c>
      <c r="K146" s="369">
        <f t="shared" si="108"/>
        <v>0</v>
      </c>
      <c r="L146" s="369">
        <f t="shared" si="108"/>
        <v>0</v>
      </c>
      <c r="M146" s="370">
        <f t="shared" si="108"/>
        <v>0</v>
      </c>
      <c r="N146" s="489">
        <f>SUM(D146:M146)/'DATA - Awards Matrices'!$L$36</f>
        <v>19.949149227459419</v>
      </c>
      <c r="O146" s="489"/>
      <c r="P146" s="368">
        <f t="shared" ref="P146:Y146" si="109">SUM(P143:P145)</f>
        <v>0</v>
      </c>
      <c r="Q146" s="369">
        <f t="shared" si="109"/>
        <v>8500</v>
      </c>
      <c r="R146" s="369">
        <f t="shared" si="109"/>
        <v>0</v>
      </c>
      <c r="S146" s="369">
        <f t="shared" si="109"/>
        <v>22500</v>
      </c>
      <c r="T146" s="369">
        <f t="shared" si="109"/>
        <v>0</v>
      </c>
      <c r="U146" s="369">
        <f t="shared" si="109"/>
        <v>0</v>
      </c>
      <c r="V146" s="369">
        <f t="shared" si="109"/>
        <v>0</v>
      </c>
      <c r="W146" s="369">
        <f t="shared" si="109"/>
        <v>0</v>
      </c>
      <c r="X146" s="369">
        <f t="shared" si="109"/>
        <v>0</v>
      </c>
      <c r="Y146" s="370">
        <f t="shared" si="109"/>
        <v>0</v>
      </c>
      <c r="Z146" s="489">
        <f>SUM(P146:Y146)/'DATA - Awards Matrices'!$L$36</f>
        <v>18.188930177977706</v>
      </c>
      <c r="AA146" s="489"/>
      <c r="AB146" s="368">
        <f t="shared" ref="AB146:AK146" si="110">SUM(AB143:AB145)</f>
        <v>0</v>
      </c>
      <c r="AC146" s="369">
        <f t="shared" si="110"/>
        <v>9500</v>
      </c>
      <c r="AD146" s="369">
        <f t="shared" si="110"/>
        <v>0</v>
      </c>
      <c r="AE146" s="369">
        <f t="shared" si="110"/>
        <v>24000</v>
      </c>
      <c r="AF146" s="369">
        <f t="shared" si="110"/>
        <v>0</v>
      </c>
      <c r="AG146" s="369">
        <f t="shared" si="110"/>
        <v>0</v>
      </c>
      <c r="AH146" s="369">
        <f t="shared" si="110"/>
        <v>0</v>
      </c>
      <c r="AI146" s="369">
        <f t="shared" si="110"/>
        <v>0</v>
      </c>
      <c r="AJ146" s="369">
        <f t="shared" si="110"/>
        <v>0</v>
      </c>
      <c r="AK146" s="370">
        <f t="shared" si="110"/>
        <v>0</v>
      </c>
      <c r="AL146" s="489">
        <f>SUM(AB146:AK146)/'DATA - Awards Matrices'!$L$36</f>
        <v>19.655779385879132</v>
      </c>
      <c r="AM146" s="489"/>
      <c r="AN146" s="368">
        <f t="shared" ref="AN146:AW146" si="111">SUM(AN143:AN145)</f>
        <v>0</v>
      </c>
      <c r="AO146" s="369">
        <f t="shared" si="111"/>
        <v>11500</v>
      </c>
      <c r="AP146" s="369">
        <f t="shared" si="111"/>
        <v>0</v>
      </c>
      <c r="AQ146" s="369">
        <f t="shared" si="111"/>
        <v>27000</v>
      </c>
      <c r="AR146" s="369">
        <f t="shared" si="111"/>
        <v>0</v>
      </c>
      <c r="AS146" s="369">
        <f t="shared" si="111"/>
        <v>0</v>
      </c>
      <c r="AT146" s="369">
        <f t="shared" si="111"/>
        <v>0</v>
      </c>
      <c r="AU146" s="369">
        <f t="shared" si="111"/>
        <v>0</v>
      </c>
      <c r="AV146" s="369">
        <f t="shared" si="111"/>
        <v>0</v>
      </c>
      <c r="AW146" s="370">
        <f t="shared" si="111"/>
        <v>0</v>
      </c>
      <c r="AX146" s="537">
        <f>SUM(AN146:AW146)/'DATA - Awards Matrices'!$L$36</f>
        <v>22.589477801681987</v>
      </c>
    </row>
    <row r="147" spans="1:50" ht="48.75" customHeight="1" thickBot="1" x14ac:dyDescent="0.3">
      <c r="A147" s="502"/>
      <c r="B147" s="503"/>
      <c r="C147" s="504"/>
      <c r="D147" s="505"/>
      <c r="E147" s="506"/>
      <c r="F147" s="506"/>
      <c r="G147" s="506"/>
      <c r="H147" s="506"/>
      <c r="I147" s="506"/>
      <c r="J147" s="506"/>
      <c r="K147" s="506"/>
      <c r="L147" s="506"/>
      <c r="M147" s="507"/>
      <c r="N147" s="508"/>
      <c r="O147" s="508"/>
      <c r="P147" s="505"/>
      <c r="Q147" s="506"/>
      <c r="R147" s="506"/>
      <c r="S147" s="506"/>
      <c r="T147" s="506"/>
      <c r="U147" s="506"/>
      <c r="V147" s="506"/>
      <c r="W147" s="506"/>
      <c r="X147" s="506"/>
      <c r="Y147" s="507"/>
      <c r="Z147" s="508"/>
      <c r="AA147" s="508"/>
      <c r="AB147" s="505"/>
      <c r="AC147" s="506"/>
      <c r="AD147" s="506"/>
      <c r="AE147" s="506"/>
      <c r="AF147" s="506"/>
      <c r="AG147" s="506"/>
      <c r="AH147" s="506"/>
      <c r="AI147" s="506"/>
      <c r="AJ147" s="506"/>
      <c r="AK147" s="507"/>
      <c r="AL147" s="508"/>
      <c r="AM147" s="508"/>
      <c r="AN147" s="505"/>
      <c r="AO147" s="506"/>
      <c r="AP147" s="506"/>
      <c r="AQ147" s="506"/>
      <c r="AR147" s="506"/>
      <c r="AS147" s="506"/>
      <c r="AT147" s="506"/>
      <c r="AU147" s="506"/>
      <c r="AV147" s="506"/>
      <c r="AW147" s="507"/>
      <c r="AX147" s="538"/>
    </row>
    <row r="148" spans="1:50" ht="15" customHeight="1" x14ac:dyDescent="0.25">
      <c r="A148" s="1058" t="s">
        <v>302</v>
      </c>
      <c r="B148" s="512" t="str">
        <f>'RAW DATA-Awards'!B49</f>
        <v>UNM-LA</v>
      </c>
      <c r="C148" s="498" t="str">
        <f>'RAW DATA-Awards'!C49</f>
        <v>1</v>
      </c>
      <c r="D148" s="481">
        <f>'RAW DATA-STEMH'!D49</f>
        <v>0</v>
      </c>
      <c r="E148" s="482">
        <f>'RAW DATA-STEMH'!E49</f>
        <v>0</v>
      </c>
      <c r="F148" s="482">
        <f>'RAW DATA-STEMH'!F49</f>
        <v>0</v>
      </c>
      <c r="G148" s="482">
        <f>'RAW DATA-STEMH'!G49</f>
        <v>4</v>
      </c>
      <c r="H148" s="482">
        <f>'RAW DATA-STEMH'!H49</f>
        <v>0</v>
      </c>
      <c r="I148" s="482">
        <f>'RAW DATA-STEMH'!I49</f>
        <v>0</v>
      </c>
      <c r="J148" s="482">
        <f>'RAW DATA-STEMH'!J49</f>
        <v>0</v>
      </c>
      <c r="K148" s="482">
        <f>'RAW DATA-STEMH'!K49</f>
        <v>0</v>
      </c>
      <c r="L148" s="482">
        <f>'RAW DATA-STEMH'!L49</f>
        <v>0</v>
      </c>
      <c r="M148" s="483">
        <f>'RAW DATA-STEMH'!M49</f>
        <v>0</v>
      </c>
      <c r="N148" s="482"/>
      <c r="O148" s="482"/>
      <c r="P148" s="481">
        <f>'RAW DATA-STEMH'!N49</f>
        <v>0</v>
      </c>
      <c r="Q148" s="482">
        <f>'RAW DATA-STEMH'!O49</f>
        <v>1</v>
      </c>
      <c r="R148" s="482">
        <f>'RAW DATA-STEMH'!P49</f>
        <v>0</v>
      </c>
      <c r="S148" s="482">
        <f>'RAW DATA-STEMH'!Q49</f>
        <v>3</v>
      </c>
      <c r="T148" s="482">
        <f>'RAW DATA-STEMH'!R49</f>
        <v>0</v>
      </c>
      <c r="U148" s="482">
        <f>'RAW DATA-STEMH'!S49</f>
        <v>0</v>
      </c>
      <c r="V148" s="482">
        <f>'RAW DATA-STEMH'!T49</f>
        <v>0</v>
      </c>
      <c r="W148" s="482">
        <f>'RAW DATA-STEMH'!U49</f>
        <v>0</v>
      </c>
      <c r="X148" s="482">
        <f>'RAW DATA-STEMH'!V49</f>
        <v>0</v>
      </c>
      <c r="Y148" s="483">
        <f>'RAW DATA-STEMH'!W49</f>
        <v>0</v>
      </c>
      <c r="Z148" s="482"/>
      <c r="AA148" s="482"/>
      <c r="AB148" s="481">
        <f>'RAW DATA-STEMH'!X49</f>
        <v>0</v>
      </c>
      <c r="AC148" s="482">
        <f>'RAW DATA-STEMH'!Y49</f>
        <v>0</v>
      </c>
      <c r="AD148" s="482">
        <f>'RAW DATA-STEMH'!Z49</f>
        <v>0</v>
      </c>
      <c r="AE148" s="482">
        <f>'RAW DATA-STEMH'!AA49</f>
        <v>4</v>
      </c>
      <c r="AF148" s="482">
        <f>'RAW DATA-STEMH'!AB49</f>
        <v>0</v>
      </c>
      <c r="AG148" s="482">
        <f>'RAW DATA-STEMH'!AC49</f>
        <v>0</v>
      </c>
      <c r="AH148" s="482">
        <f>'RAW DATA-STEMH'!AD49</f>
        <v>0</v>
      </c>
      <c r="AI148" s="482">
        <f>'RAW DATA-STEMH'!AE49</f>
        <v>0</v>
      </c>
      <c r="AJ148" s="482">
        <f>'RAW DATA-STEMH'!AF49</f>
        <v>0</v>
      </c>
      <c r="AK148" s="483">
        <f>'RAW DATA-STEMH'!AG49</f>
        <v>0</v>
      </c>
      <c r="AL148" s="482"/>
      <c r="AM148" s="482"/>
      <c r="AN148" s="481">
        <f>'RAW DATA-STEMH'!AH49</f>
        <v>0</v>
      </c>
      <c r="AO148" s="482">
        <f>'RAW DATA-STEMH'!AI49</f>
        <v>0</v>
      </c>
      <c r="AP148" s="482">
        <f>'RAW DATA-STEMH'!AJ49</f>
        <v>0</v>
      </c>
      <c r="AQ148" s="482">
        <f>'RAW DATA-STEMH'!AK49</f>
        <v>9</v>
      </c>
      <c r="AR148" s="482">
        <f>'RAW DATA-STEMH'!AL49</f>
        <v>0</v>
      </c>
      <c r="AS148" s="482">
        <f>'RAW DATA-STEMH'!AM49</f>
        <v>0</v>
      </c>
      <c r="AT148" s="482">
        <f>'RAW DATA-STEMH'!AN49</f>
        <v>0</v>
      </c>
      <c r="AU148" s="482">
        <f>'RAW DATA-STEMH'!AO49</f>
        <v>0</v>
      </c>
      <c r="AV148" s="482">
        <f>'RAW DATA-STEMH'!AP49</f>
        <v>0</v>
      </c>
      <c r="AW148" s="483">
        <f>'RAW DATA-STEMH'!AQ49</f>
        <v>0</v>
      </c>
      <c r="AX148" s="535"/>
    </row>
    <row r="149" spans="1:50" x14ac:dyDescent="0.25">
      <c r="A149" s="1059"/>
      <c r="B149" s="513" t="str">
        <f>'RAW DATA-Awards'!B50</f>
        <v>UNM-LA</v>
      </c>
      <c r="C149" s="499" t="str">
        <f>'RAW DATA-Awards'!C50</f>
        <v>2</v>
      </c>
      <c r="D149" s="364">
        <f>'RAW DATA-STEMH'!D50</f>
        <v>0</v>
      </c>
      <c r="E149" s="12">
        <f>'RAW DATA-STEMH'!E50</f>
        <v>0</v>
      </c>
      <c r="F149" s="12">
        <f>'RAW DATA-STEMH'!F50</f>
        <v>0</v>
      </c>
      <c r="G149" s="12">
        <f>'RAW DATA-STEMH'!G50</f>
        <v>3</v>
      </c>
      <c r="H149" s="12">
        <f>'RAW DATA-STEMH'!H50</f>
        <v>0</v>
      </c>
      <c r="I149" s="12">
        <f>'RAW DATA-STEMH'!I50</f>
        <v>0</v>
      </c>
      <c r="J149" s="12">
        <f>'RAW DATA-STEMH'!J50</f>
        <v>0</v>
      </c>
      <c r="K149" s="12">
        <f>'RAW DATA-STEMH'!K50</f>
        <v>0</v>
      </c>
      <c r="L149" s="12">
        <f>'RAW DATA-STEMH'!L50</f>
        <v>0</v>
      </c>
      <c r="M149" s="365">
        <f>'RAW DATA-STEMH'!M50</f>
        <v>0</v>
      </c>
      <c r="N149" s="12"/>
      <c r="O149" s="12"/>
      <c r="P149" s="364">
        <f>'RAW DATA-STEMH'!N50</f>
        <v>0</v>
      </c>
      <c r="Q149" s="12">
        <f>'RAW DATA-STEMH'!O50</f>
        <v>0</v>
      </c>
      <c r="R149" s="12">
        <f>'RAW DATA-STEMH'!P50</f>
        <v>0</v>
      </c>
      <c r="S149" s="12">
        <f>'RAW DATA-STEMH'!Q50</f>
        <v>3</v>
      </c>
      <c r="T149" s="12">
        <f>'RAW DATA-STEMH'!R50</f>
        <v>0</v>
      </c>
      <c r="U149" s="12">
        <f>'RAW DATA-STEMH'!S50</f>
        <v>0</v>
      </c>
      <c r="V149" s="12">
        <f>'RAW DATA-STEMH'!T50</f>
        <v>0</v>
      </c>
      <c r="W149" s="12">
        <f>'RAW DATA-STEMH'!U50</f>
        <v>0</v>
      </c>
      <c r="X149" s="12">
        <f>'RAW DATA-STEMH'!V50</f>
        <v>0</v>
      </c>
      <c r="Y149" s="365">
        <f>'RAW DATA-STEMH'!W50</f>
        <v>0</v>
      </c>
      <c r="Z149" s="12"/>
      <c r="AA149" s="12"/>
      <c r="AB149" s="364">
        <f>'RAW DATA-STEMH'!X50</f>
        <v>0</v>
      </c>
      <c r="AC149" s="12">
        <f>'RAW DATA-STEMH'!Y50</f>
        <v>0</v>
      </c>
      <c r="AD149" s="12">
        <f>'RAW DATA-STEMH'!Z50</f>
        <v>0</v>
      </c>
      <c r="AE149" s="12">
        <f>'RAW DATA-STEMH'!AA50</f>
        <v>18</v>
      </c>
      <c r="AF149" s="12">
        <f>'RAW DATA-STEMH'!AB50</f>
        <v>0</v>
      </c>
      <c r="AG149" s="12">
        <f>'RAW DATA-STEMH'!AC50</f>
        <v>0</v>
      </c>
      <c r="AH149" s="12">
        <f>'RAW DATA-STEMH'!AD50</f>
        <v>0</v>
      </c>
      <c r="AI149" s="12">
        <f>'RAW DATA-STEMH'!AE50</f>
        <v>0</v>
      </c>
      <c r="AJ149" s="12">
        <f>'RAW DATA-STEMH'!AF50</f>
        <v>0</v>
      </c>
      <c r="AK149" s="365">
        <f>'RAW DATA-STEMH'!AG50</f>
        <v>0</v>
      </c>
      <c r="AL149" s="12"/>
      <c r="AM149" s="12"/>
      <c r="AN149" s="364">
        <f>'RAW DATA-STEMH'!AH50</f>
        <v>0</v>
      </c>
      <c r="AO149" s="12">
        <f>'RAW DATA-STEMH'!AI50</f>
        <v>1</v>
      </c>
      <c r="AP149" s="12">
        <f>'RAW DATA-STEMH'!AJ50</f>
        <v>0</v>
      </c>
      <c r="AQ149" s="12">
        <f>'RAW DATA-STEMH'!AK50</f>
        <v>18</v>
      </c>
      <c r="AR149" s="12">
        <f>'RAW DATA-STEMH'!AL50</f>
        <v>0</v>
      </c>
      <c r="AS149" s="12">
        <f>'RAW DATA-STEMH'!AM50</f>
        <v>0</v>
      </c>
      <c r="AT149" s="12">
        <f>'RAW DATA-STEMH'!AN50</f>
        <v>0</v>
      </c>
      <c r="AU149" s="12">
        <f>'RAW DATA-STEMH'!AO50</f>
        <v>0</v>
      </c>
      <c r="AV149" s="12">
        <f>'RAW DATA-STEMH'!AP50</f>
        <v>0</v>
      </c>
      <c r="AW149" s="365">
        <f>'RAW DATA-STEMH'!AQ50</f>
        <v>0</v>
      </c>
      <c r="AX149" s="536"/>
    </row>
    <row r="150" spans="1:50" ht="15.75" thickBot="1" x14ac:dyDescent="0.3">
      <c r="A150" s="1060"/>
      <c r="B150" s="514" t="str">
        <f>'RAW DATA-Awards'!B51</f>
        <v>UNM-LA</v>
      </c>
      <c r="C150" s="500" t="str">
        <f>'RAW DATA-Awards'!C51</f>
        <v>3</v>
      </c>
      <c r="D150" s="364">
        <f>'RAW DATA-STEMH'!D51</f>
        <v>0</v>
      </c>
      <c r="E150" s="12">
        <f>'RAW DATA-STEMH'!E51</f>
        <v>0</v>
      </c>
      <c r="F150" s="12">
        <f>'RAW DATA-STEMH'!F51</f>
        <v>0</v>
      </c>
      <c r="G150" s="12">
        <f>'RAW DATA-STEMH'!G51</f>
        <v>0</v>
      </c>
      <c r="H150" s="12">
        <f>'RAW DATA-STEMH'!H51</f>
        <v>0</v>
      </c>
      <c r="I150" s="12">
        <f>'RAW DATA-STEMH'!I51</f>
        <v>0</v>
      </c>
      <c r="J150" s="12">
        <f>'RAW DATA-STEMH'!J51</f>
        <v>0</v>
      </c>
      <c r="K150" s="12">
        <f>'RAW DATA-STEMH'!K51</f>
        <v>0</v>
      </c>
      <c r="L150" s="12">
        <f>'RAW DATA-STEMH'!L51</f>
        <v>0</v>
      </c>
      <c r="M150" s="365">
        <f>'RAW DATA-STEMH'!M51</f>
        <v>0</v>
      </c>
      <c r="N150" s="12"/>
      <c r="O150" s="12"/>
      <c r="P150" s="364">
        <f>'RAW DATA-STEMH'!N51</f>
        <v>0</v>
      </c>
      <c r="Q150" s="12">
        <f>'RAW DATA-STEMH'!O51</f>
        <v>0</v>
      </c>
      <c r="R150" s="12">
        <f>'RAW DATA-STEMH'!P51</f>
        <v>0</v>
      </c>
      <c r="S150" s="12">
        <f>'RAW DATA-STEMH'!Q51</f>
        <v>0</v>
      </c>
      <c r="T150" s="12">
        <f>'RAW DATA-STEMH'!R51</f>
        <v>0</v>
      </c>
      <c r="U150" s="12">
        <f>'RAW DATA-STEMH'!S51</f>
        <v>0</v>
      </c>
      <c r="V150" s="12">
        <f>'RAW DATA-STEMH'!T51</f>
        <v>0</v>
      </c>
      <c r="W150" s="12">
        <f>'RAW DATA-STEMH'!U51</f>
        <v>0</v>
      </c>
      <c r="X150" s="12">
        <f>'RAW DATA-STEMH'!V51</f>
        <v>0</v>
      </c>
      <c r="Y150" s="365">
        <f>'RAW DATA-STEMH'!W51</f>
        <v>0</v>
      </c>
      <c r="Z150" s="12"/>
      <c r="AA150" s="12"/>
      <c r="AB150" s="364">
        <f>'RAW DATA-STEMH'!X51</f>
        <v>0</v>
      </c>
      <c r="AC150" s="12">
        <f>'RAW DATA-STEMH'!Y51</f>
        <v>0</v>
      </c>
      <c r="AD150" s="12">
        <f>'RAW DATA-STEMH'!Z51</f>
        <v>0</v>
      </c>
      <c r="AE150" s="12">
        <f>'RAW DATA-STEMH'!AA51</f>
        <v>0</v>
      </c>
      <c r="AF150" s="12">
        <f>'RAW DATA-STEMH'!AB51</f>
        <v>0</v>
      </c>
      <c r="AG150" s="12">
        <f>'RAW DATA-STEMH'!AC51</f>
        <v>0</v>
      </c>
      <c r="AH150" s="12">
        <f>'RAW DATA-STEMH'!AD51</f>
        <v>0</v>
      </c>
      <c r="AI150" s="12">
        <f>'RAW DATA-STEMH'!AE51</f>
        <v>0</v>
      </c>
      <c r="AJ150" s="12">
        <f>'RAW DATA-STEMH'!AF51</f>
        <v>0</v>
      </c>
      <c r="AK150" s="365">
        <f>'RAW DATA-STEMH'!AG51</f>
        <v>0</v>
      </c>
      <c r="AL150" s="12"/>
      <c r="AM150" s="12"/>
      <c r="AN150" s="364">
        <f>'RAW DATA-STEMH'!AH51</f>
        <v>0</v>
      </c>
      <c r="AO150" s="12">
        <f>'RAW DATA-STEMH'!AI51</f>
        <v>0</v>
      </c>
      <c r="AP150" s="12">
        <f>'RAW DATA-STEMH'!AJ51</f>
        <v>0</v>
      </c>
      <c r="AQ150" s="12">
        <f>'RAW DATA-STEMH'!AK51</f>
        <v>0</v>
      </c>
      <c r="AR150" s="12">
        <f>'RAW DATA-STEMH'!AL51</f>
        <v>0</v>
      </c>
      <c r="AS150" s="12">
        <f>'RAW DATA-STEMH'!AM51</f>
        <v>0</v>
      </c>
      <c r="AT150" s="12">
        <f>'RAW DATA-STEMH'!AN51</f>
        <v>0</v>
      </c>
      <c r="AU150" s="12">
        <f>'RAW DATA-STEMH'!AO51</f>
        <v>0</v>
      </c>
      <c r="AV150" s="12">
        <f>'RAW DATA-STEMH'!AP51</f>
        <v>0</v>
      </c>
      <c r="AW150" s="365">
        <f>'RAW DATA-STEMH'!AQ51</f>
        <v>0</v>
      </c>
      <c r="AX150" s="536"/>
    </row>
    <row r="151" spans="1:50" x14ac:dyDescent="0.25">
      <c r="A151" s="486"/>
      <c r="B151" s="484"/>
      <c r="C151" s="485"/>
      <c r="D151" s="366">
        <f t="shared" ref="D151:M151" si="112">SUM(D148:D150)</f>
        <v>0</v>
      </c>
      <c r="E151" s="11">
        <f t="shared" si="112"/>
        <v>0</v>
      </c>
      <c r="F151" s="11">
        <f t="shared" si="112"/>
        <v>0</v>
      </c>
      <c r="G151" s="11">
        <f t="shared" si="112"/>
        <v>7</v>
      </c>
      <c r="H151" s="11">
        <f t="shared" si="112"/>
        <v>0</v>
      </c>
      <c r="I151" s="11">
        <f t="shared" si="112"/>
        <v>0</v>
      </c>
      <c r="J151" s="11">
        <f t="shared" si="112"/>
        <v>0</v>
      </c>
      <c r="K151" s="11">
        <f t="shared" si="112"/>
        <v>0</v>
      </c>
      <c r="L151" s="11">
        <f t="shared" si="112"/>
        <v>0</v>
      </c>
      <c r="M151" s="367">
        <f t="shared" si="112"/>
        <v>0</v>
      </c>
      <c r="N151" s="12"/>
      <c r="O151" s="12"/>
      <c r="P151" s="366">
        <f t="shared" ref="P151:Y151" si="113">SUM(P148:P150)</f>
        <v>0</v>
      </c>
      <c r="Q151" s="11">
        <f t="shared" si="113"/>
        <v>1</v>
      </c>
      <c r="R151" s="11">
        <f t="shared" si="113"/>
        <v>0</v>
      </c>
      <c r="S151" s="11">
        <f t="shared" si="113"/>
        <v>6</v>
      </c>
      <c r="T151" s="11">
        <f t="shared" si="113"/>
        <v>0</v>
      </c>
      <c r="U151" s="11">
        <f t="shared" si="113"/>
        <v>0</v>
      </c>
      <c r="V151" s="11">
        <f t="shared" si="113"/>
        <v>0</v>
      </c>
      <c r="W151" s="11">
        <f t="shared" si="113"/>
        <v>0</v>
      </c>
      <c r="X151" s="11">
        <f t="shared" si="113"/>
        <v>0</v>
      </c>
      <c r="Y151" s="367">
        <f t="shared" si="113"/>
        <v>0</v>
      </c>
      <c r="Z151" s="12"/>
      <c r="AA151" s="12"/>
      <c r="AB151" s="366">
        <f t="shared" ref="AB151:AK151" si="114">SUM(AB148:AB150)</f>
        <v>0</v>
      </c>
      <c r="AC151" s="11">
        <f t="shared" si="114"/>
        <v>0</v>
      </c>
      <c r="AD151" s="11">
        <f t="shared" si="114"/>
        <v>0</v>
      </c>
      <c r="AE151" s="11">
        <f t="shared" si="114"/>
        <v>22</v>
      </c>
      <c r="AF151" s="11">
        <f t="shared" si="114"/>
        <v>0</v>
      </c>
      <c r="AG151" s="11">
        <f t="shared" si="114"/>
        <v>0</v>
      </c>
      <c r="AH151" s="11">
        <f t="shared" si="114"/>
        <v>0</v>
      </c>
      <c r="AI151" s="11">
        <f t="shared" si="114"/>
        <v>0</v>
      </c>
      <c r="AJ151" s="11">
        <f t="shared" si="114"/>
        <v>0</v>
      </c>
      <c r="AK151" s="367">
        <f t="shared" si="114"/>
        <v>0</v>
      </c>
      <c r="AL151" s="12"/>
      <c r="AM151" s="12"/>
      <c r="AN151" s="366">
        <f t="shared" ref="AN151:AW151" si="115">SUM(AN148:AN150)</f>
        <v>0</v>
      </c>
      <c r="AO151" s="11">
        <f t="shared" si="115"/>
        <v>1</v>
      </c>
      <c r="AP151" s="11">
        <f t="shared" si="115"/>
        <v>0</v>
      </c>
      <c r="AQ151" s="11">
        <f t="shared" si="115"/>
        <v>27</v>
      </c>
      <c r="AR151" s="11">
        <f t="shared" si="115"/>
        <v>0</v>
      </c>
      <c r="AS151" s="11">
        <f t="shared" si="115"/>
        <v>0</v>
      </c>
      <c r="AT151" s="11">
        <f t="shared" si="115"/>
        <v>0</v>
      </c>
      <c r="AU151" s="11">
        <f t="shared" si="115"/>
        <v>0</v>
      </c>
      <c r="AV151" s="11">
        <f t="shared" si="115"/>
        <v>0</v>
      </c>
      <c r="AW151" s="367">
        <f t="shared" si="115"/>
        <v>0</v>
      </c>
      <c r="AX151" s="536"/>
    </row>
    <row r="152" spans="1:50" ht="15.75" thickBot="1" x14ac:dyDescent="0.3">
      <c r="A152" s="486"/>
      <c r="B152" s="484"/>
      <c r="C152" s="485"/>
      <c r="D152" s="364"/>
      <c r="E152" s="12"/>
      <c r="F152" s="12"/>
      <c r="G152" s="12"/>
      <c r="H152" s="12"/>
      <c r="I152" s="12"/>
      <c r="J152" s="12"/>
      <c r="K152" s="12"/>
      <c r="L152" s="12"/>
      <c r="M152" s="365"/>
      <c r="N152" s="12"/>
      <c r="O152" s="12"/>
      <c r="P152" s="364"/>
      <c r="Q152" s="12"/>
      <c r="R152" s="12"/>
      <c r="S152" s="12"/>
      <c r="T152" s="12"/>
      <c r="U152" s="12"/>
      <c r="V152" s="12"/>
      <c r="W152" s="12"/>
      <c r="X152" s="12"/>
      <c r="Y152" s="365"/>
      <c r="Z152" s="12"/>
      <c r="AA152" s="12"/>
      <c r="AB152" s="364"/>
      <c r="AC152" s="12"/>
      <c r="AD152" s="12"/>
      <c r="AE152" s="12"/>
      <c r="AF152" s="12"/>
      <c r="AG152" s="12"/>
      <c r="AH152" s="12"/>
      <c r="AI152" s="12"/>
      <c r="AJ152" s="12"/>
      <c r="AK152" s="365"/>
      <c r="AL152" s="12"/>
      <c r="AM152" s="12"/>
      <c r="AN152" s="364"/>
      <c r="AO152" s="12"/>
      <c r="AP152" s="12"/>
      <c r="AQ152" s="12"/>
      <c r="AR152" s="12"/>
      <c r="AS152" s="12"/>
      <c r="AT152" s="12"/>
      <c r="AU152" s="12"/>
      <c r="AV152" s="12"/>
      <c r="AW152" s="365"/>
      <c r="AX152" s="536"/>
    </row>
    <row r="153" spans="1:50" ht="15" customHeight="1" x14ac:dyDescent="0.25">
      <c r="A153" s="1058" t="s">
        <v>303</v>
      </c>
      <c r="B153" s="512" t="s">
        <v>64</v>
      </c>
      <c r="C153" s="498" t="s">
        <v>95</v>
      </c>
      <c r="D153" s="364">
        <f>D148*'DATA - Awards Matrices'!$B$34</f>
        <v>0</v>
      </c>
      <c r="E153" s="12">
        <f>E148*'DATA - Awards Matrices'!$C$34</f>
        <v>0</v>
      </c>
      <c r="F153" s="12">
        <f>F148*'DATA - Awards Matrices'!$D$34</f>
        <v>0</v>
      </c>
      <c r="G153" s="12">
        <f>G148*'DATA - Awards Matrices'!$E$34</f>
        <v>2000</v>
      </c>
      <c r="H153" s="12">
        <f>H148*'DATA - Awards Matrices'!$F$34</f>
        <v>0</v>
      </c>
      <c r="I153" s="12">
        <f>I148*'DATA - Awards Matrices'!$G$34</f>
        <v>0</v>
      </c>
      <c r="J153" s="12">
        <f>J148*'DATA - Awards Matrices'!$H$34</f>
        <v>0</v>
      </c>
      <c r="K153" s="12">
        <f>K148*'DATA - Awards Matrices'!$I$34</f>
        <v>0</v>
      </c>
      <c r="L153" s="12">
        <f>L148*'DATA - Awards Matrices'!$J$34</f>
        <v>0</v>
      </c>
      <c r="M153" s="365">
        <f>M148*'DATA - Awards Matrices'!$K$34</f>
        <v>0</v>
      </c>
      <c r="N153" s="12"/>
      <c r="O153" s="12"/>
      <c r="P153" s="364">
        <f>P148*'DATA - Awards Matrices'!$B$34</f>
        <v>0</v>
      </c>
      <c r="Q153" s="12">
        <f>Q148*'DATA - Awards Matrices'!$C$34</f>
        <v>500</v>
      </c>
      <c r="R153" s="12">
        <f>R148*'DATA - Awards Matrices'!$D$34</f>
        <v>0</v>
      </c>
      <c r="S153" s="12">
        <f>S148*'DATA - Awards Matrices'!$E$34</f>
        <v>1500</v>
      </c>
      <c r="T153" s="12">
        <f>T148*'DATA - Awards Matrices'!$F$34</f>
        <v>0</v>
      </c>
      <c r="U153" s="12">
        <f>U148*'DATA - Awards Matrices'!$G$34</f>
        <v>0</v>
      </c>
      <c r="V153" s="12">
        <f>V148*'DATA - Awards Matrices'!$H$34</f>
        <v>0</v>
      </c>
      <c r="W153" s="12">
        <f>W148*'DATA - Awards Matrices'!$I$34</f>
        <v>0</v>
      </c>
      <c r="X153" s="12">
        <f>X148*'DATA - Awards Matrices'!$J$34</f>
        <v>0</v>
      </c>
      <c r="Y153" s="365">
        <f>Y148*'DATA - Awards Matrices'!$K$34</f>
        <v>0</v>
      </c>
      <c r="Z153" s="12"/>
      <c r="AA153" s="12"/>
      <c r="AB153" s="364">
        <f>AB148*'DATA - Awards Matrices'!$B$34</f>
        <v>0</v>
      </c>
      <c r="AC153" s="12">
        <f>AC148*'DATA - Awards Matrices'!$C$34</f>
        <v>0</v>
      </c>
      <c r="AD153" s="12">
        <f>AD148*'DATA - Awards Matrices'!$D$34</f>
        <v>0</v>
      </c>
      <c r="AE153" s="12">
        <f>AE148*'DATA - Awards Matrices'!$E$34</f>
        <v>2000</v>
      </c>
      <c r="AF153" s="12">
        <f>AF148*'DATA - Awards Matrices'!$F$34</f>
        <v>0</v>
      </c>
      <c r="AG153" s="12">
        <f>AG148*'DATA - Awards Matrices'!$G$34</f>
        <v>0</v>
      </c>
      <c r="AH153" s="12">
        <f>AH148*'DATA - Awards Matrices'!$H$34</f>
        <v>0</v>
      </c>
      <c r="AI153" s="12">
        <f>AI148*'DATA - Awards Matrices'!$I$34</f>
        <v>0</v>
      </c>
      <c r="AJ153" s="12">
        <f>AJ148*'DATA - Awards Matrices'!$J$34</f>
        <v>0</v>
      </c>
      <c r="AK153" s="365">
        <f>AK148*'DATA - Awards Matrices'!$K$34</f>
        <v>0</v>
      </c>
      <c r="AL153" s="12"/>
      <c r="AM153" s="12"/>
      <c r="AN153" s="364">
        <f>AN148*'DATA - Awards Matrices'!$B$34</f>
        <v>0</v>
      </c>
      <c r="AO153" s="12">
        <f>AO148*'DATA - Awards Matrices'!$C$34</f>
        <v>0</v>
      </c>
      <c r="AP153" s="12">
        <f>AP148*'DATA - Awards Matrices'!$D$34</f>
        <v>0</v>
      </c>
      <c r="AQ153" s="12">
        <f>AQ148*'DATA - Awards Matrices'!$E$34</f>
        <v>4500</v>
      </c>
      <c r="AR153" s="12">
        <f>AR148*'DATA - Awards Matrices'!$F$34</f>
        <v>0</v>
      </c>
      <c r="AS153" s="12">
        <f>AS148*'DATA - Awards Matrices'!$G$34</f>
        <v>0</v>
      </c>
      <c r="AT153" s="12">
        <f>AT148*'DATA - Awards Matrices'!$H$34</f>
        <v>0</v>
      </c>
      <c r="AU153" s="12">
        <f>AU148*'DATA - Awards Matrices'!$I$34</f>
        <v>0</v>
      </c>
      <c r="AV153" s="12">
        <f>AV148*'DATA - Awards Matrices'!$J$34</f>
        <v>0</v>
      </c>
      <c r="AW153" s="365">
        <f>AW148*'DATA - Awards Matrices'!$K$34</f>
        <v>0</v>
      </c>
      <c r="AX153" s="536"/>
    </row>
    <row r="154" spans="1:50" x14ac:dyDescent="0.25">
      <c r="A154" s="1059"/>
      <c r="B154" s="513" t="s">
        <v>64</v>
      </c>
      <c r="C154" s="499" t="s">
        <v>94</v>
      </c>
      <c r="D154" s="364">
        <f>D149*'DATA - Awards Matrices'!$B$35</f>
        <v>0</v>
      </c>
      <c r="E154" s="12">
        <f>E149*'DATA - Awards Matrices'!$C$35</f>
        <v>0</v>
      </c>
      <c r="F154" s="12">
        <f>F149*'DATA - Awards Matrices'!$D$35</f>
        <v>0</v>
      </c>
      <c r="G154" s="12">
        <f>G149*'DATA - Awards Matrices'!$E$35</f>
        <v>1500</v>
      </c>
      <c r="H154" s="12">
        <f>H149*'DATA - Awards Matrices'!$F$35</f>
        <v>0</v>
      </c>
      <c r="I154" s="12">
        <f>I149*'DATA - Awards Matrices'!$G$35</f>
        <v>0</v>
      </c>
      <c r="J154" s="12">
        <f>J149*'DATA - Awards Matrices'!$H$35</f>
        <v>0</v>
      </c>
      <c r="K154" s="12">
        <f>K149*'DATA - Awards Matrices'!$I$35</f>
        <v>0</v>
      </c>
      <c r="L154" s="12">
        <f>L149*'DATA - Awards Matrices'!$J$35</f>
        <v>0</v>
      </c>
      <c r="M154" s="365">
        <f>M149*'DATA - Awards Matrices'!$K$35</f>
        <v>0</v>
      </c>
      <c r="N154" s="12"/>
      <c r="O154" s="12"/>
      <c r="P154" s="364">
        <f>P149*'DATA - Awards Matrices'!$B$35</f>
        <v>0</v>
      </c>
      <c r="Q154" s="12">
        <f>Q149*'DATA - Awards Matrices'!$C$35</f>
        <v>0</v>
      </c>
      <c r="R154" s="12">
        <f>R149*'DATA - Awards Matrices'!$D$35</f>
        <v>0</v>
      </c>
      <c r="S154" s="12">
        <f>S149*'DATA - Awards Matrices'!$E$35</f>
        <v>1500</v>
      </c>
      <c r="T154" s="12">
        <f>T149*'DATA - Awards Matrices'!$F$35</f>
        <v>0</v>
      </c>
      <c r="U154" s="12">
        <f>U149*'DATA - Awards Matrices'!$G$35</f>
        <v>0</v>
      </c>
      <c r="V154" s="12">
        <f>V149*'DATA - Awards Matrices'!$H$35</f>
        <v>0</v>
      </c>
      <c r="W154" s="12">
        <f>W149*'DATA - Awards Matrices'!$I$35</f>
        <v>0</v>
      </c>
      <c r="X154" s="12">
        <f>X149*'DATA - Awards Matrices'!$J$35</f>
        <v>0</v>
      </c>
      <c r="Y154" s="365">
        <f>Y149*'DATA - Awards Matrices'!$K$35</f>
        <v>0</v>
      </c>
      <c r="Z154" s="12"/>
      <c r="AA154" s="12"/>
      <c r="AB154" s="364">
        <f>AB149*'DATA - Awards Matrices'!$B$35</f>
        <v>0</v>
      </c>
      <c r="AC154" s="12">
        <f>AC149*'DATA - Awards Matrices'!$C$35</f>
        <v>0</v>
      </c>
      <c r="AD154" s="12">
        <f>AD149*'DATA - Awards Matrices'!$D$35</f>
        <v>0</v>
      </c>
      <c r="AE154" s="12">
        <f>AE149*'DATA - Awards Matrices'!$E$35</f>
        <v>9000</v>
      </c>
      <c r="AF154" s="12">
        <f>AF149*'DATA - Awards Matrices'!$F$35</f>
        <v>0</v>
      </c>
      <c r="AG154" s="12">
        <f>AG149*'DATA - Awards Matrices'!$G$35</f>
        <v>0</v>
      </c>
      <c r="AH154" s="12">
        <f>AH149*'DATA - Awards Matrices'!$H$35</f>
        <v>0</v>
      </c>
      <c r="AI154" s="12">
        <f>AI149*'DATA - Awards Matrices'!$I$35</f>
        <v>0</v>
      </c>
      <c r="AJ154" s="12">
        <f>AJ149*'DATA - Awards Matrices'!$J$35</f>
        <v>0</v>
      </c>
      <c r="AK154" s="365">
        <f>AK149*'DATA - Awards Matrices'!$K$35</f>
        <v>0</v>
      </c>
      <c r="AL154" s="12"/>
      <c r="AM154" s="12"/>
      <c r="AN154" s="364">
        <f>AN149*'DATA - Awards Matrices'!$B$35</f>
        <v>0</v>
      </c>
      <c r="AO154" s="12">
        <f>AO149*'DATA - Awards Matrices'!$C$35</f>
        <v>500</v>
      </c>
      <c r="AP154" s="12">
        <f>AP149*'DATA - Awards Matrices'!$D$35</f>
        <v>0</v>
      </c>
      <c r="AQ154" s="12">
        <f>AQ149*'DATA - Awards Matrices'!$E$35</f>
        <v>9000</v>
      </c>
      <c r="AR154" s="12">
        <f>AR149*'DATA - Awards Matrices'!$F$35</f>
        <v>0</v>
      </c>
      <c r="AS154" s="12">
        <f>AS149*'DATA - Awards Matrices'!$G$35</f>
        <v>0</v>
      </c>
      <c r="AT154" s="12">
        <f>AT149*'DATA - Awards Matrices'!$H$35</f>
        <v>0</v>
      </c>
      <c r="AU154" s="12">
        <f>AU149*'DATA - Awards Matrices'!$I$35</f>
        <v>0</v>
      </c>
      <c r="AV154" s="12">
        <f>AV149*'DATA - Awards Matrices'!$J$35</f>
        <v>0</v>
      </c>
      <c r="AW154" s="365">
        <f>AW149*'DATA - Awards Matrices'!$K$35</f>
        <v>0</v>
      </c>
      <c r="AX154" s="536"/>
    </row>
    <row r="155" spans="1:50" ht="15.75" thickBot="1" x14ac:dyDescent="0.3">
      <c r="A155" s="1060"/>
      <c r="B155" s="514" t="s">
        <v>64</v>
      </c>
      <c r="C155" s="500" t="s">
        <v>93</v>
      </c>
      <c r="D155" s="364">
        <f>D150*'DATA - Awards Matrices'!$B$36</f>
        <v>0</v>
      </c>
      <c r="E155" s="12">
        <f>E150*'DATA - Awards Matrices'!$C$36</f>
        <v>0</v>
      </c>
      <c r="F155" s="12">
        <f>F150*'DATA - Awards Matrices'!$D$36</f>
        <v>0</v>
      </c>
      <c r="G155" s="12">
        <f>G150*'DATA - Awards Matrices'!$E$36</f>
        <v>0</v>
      </c>
      <c r="H155" s="12">
        <f>H150*'DATA - Awards Matrices'!$F$36</f>
        <v>0</v>
      </c>
      <c r="I155" s="12">
        <f>I150*'DATA - Awards Matrices'!$G$36</f>
        <v>0</v>
      </c>
      <c r="J155" s="12">
        <f>J150*'DATA - Awards Matrices'!$H$36</f>
        <v>0</v>
      </c>
      <c r="K155" s="12">
        <f>K150*'DATA - Awards Matrices'!$I$36</f>
        <v>0</v>
      </c>
      <c r="L155" s="12">
        <f>L150*'DATA - Awards Matrices'!$J$36</f>
        <v>0</v>
      </c>
      <c r="M155" s="365">
        <f>M150*'DATA - Awards Matrices'!$K$36</f>
        <v>0</v>
      </c>
      <c r="N155" s="12"/>
      <c r="O155" s="12"/>
      <c r="P155" s="364">
        <f>P150*'DATA - Awards Matrices'!$B$36</f>
        <v>0</v>
      </c>
      <c r="Q155" s="12">
        <f>Q150*'DATA - Awards Matrices'!$C$36</f>
        <v>0</v>
      </c>
      <c r="R155" s="12">
        <f>R150*'DATA - Awards Matrices'!$D$36</f>
        <v>0</v>
      </c>
      <c r="S155" s="12">
        <f>S150*'DATA - Awards Matrices'!$E$36</f>
        <v>0</v>
      </c>
      <c r="T155" s="12">
        <f>T150*'DATA - Awards Matrices'!$F$36</f>
        <v>0</v>
      </c>
      <c r="U155" s="12">
        <f>U150*'DATA - Awards Matrices'!$G$36</f>
        <v>0</v>
      </c>
      <c r="V155" s="12">
        <f>V150*'DATA - Awards Matrices'!$H$36</f>
        <v>0</v>
      </c>
      <c r="W155" s="12">
        <f>W150*'DATA - Awards Matrices'!$I$36</f>
        <v>0</v>
      </c>
      <c r="X155" s="12">
        <f>X150*'DATA - Awards Matrices'!$J$36</f>
        <v>0</v>
      </c>
      <c r="Y155" s="365">
        <f>Y150*'DATA - Awards Matrices'!$K$36</f>
        <v>0</v>
      </c>
      <c r="Z155" s="12"/>
      <c r="AA155" s="12"/>
      <c r="AB155" s="364">
        <f>AB150*'DATA - Awards Matrices'!$B$36</f>
        <v>0</v>
      </c>
      <c r="AC155" s="12">
        <f>AC150*'DATA - Awards Matrices'!$C$36</f>
        <v>0</v>
      </c>
      <c r="AD155" s="12">
        <f>AD150*'DATA - Awards Matrices'!$D$36</f>
        <v>0</v>
      </c>
      <c r="AE155" s="12">
        <f>AE150*'DATA - Awards Matrices'!$E$36</f>
        <v>0</v>
      </c>
      <c r="AF155" s="12">
        <f>AF150*'DATA - Awards Matrices'!$F$36</f>
        <v>0</v>
      </c>
      <c r="AG155" s="12">
        <f>AG150*'DATA - Awards Matrices'!$G$36</f>
        <v>0</v>
      </c>
      <c r="AH155" s="12">
        <f>AH150*'DATA - Awards Matrices'!$H$36</f>
        <v>0</v>
      </c>
      <c r="AI155" s="12">
        <f>AI150*'DATA - Awards Matrices'!$I$36</f>
        <v>0</v>
      </c>
      <c r="AJ155" s="12">
        <f>AJ150*'DATA - Awards Matrices'!$J$36</f>
        <v>0</v>
      </c>
      <c r="AK155" s="365">
        <f>AK150*'DATA - Awards Matrices'!$K$36</f>
        <v>0</v>
      </c>
      <c r="AL155" s="12"/>
      <c r="AM155" s="12"/>
      <c r="AN155" s="364">
        <f>AN150*'DATA - Awards Matrices'!$B$36</f>
        <v>0</v>
      </c>
      <c r="AO155" s="12">
        <f>AO150*'DATA - Awards Matrices'!$C$36</f>
        <v>0</v>
      </c>
      <c r="AP155" s="12">
        <f>AP150*'DATA - Awards Matrices'!$D$36</f>
        <v>0</v>
      </c>
      <c r="AQ155" s="12">
        <f>AQ150*'DATA - Awards Matrices'!$E$36</f>
        <v>0</v>
      </c>
      <c r="AR155" s="12">
        <f>AR150*'DATA - Awards Matrices'!$F$36</f>
        <v>0</v>
      </c>
      <c r="AS155" s="12">
        <f>AS150*'DATA - Awards Matrices'!$G$36</f>
        <v>0</v>
      </c>
      <c r="AT155" s="12">
        <f>AT150*'DATA - Awards Matrices'!$H$36</f>
        <v>0</v>
      </c>
      <c r="AU155" s="12">
        <f>AU150*'DATA - Awards Matrices'!$I$36</f>
        <v>0</v>
      </c>
      <c r="AV155" s="12">
        <f>AV150*'DATA - Awards Matrices'!$J$36</f>
        <v>0</v>
      </c>
      <c r="AW155" s="365">
        <f>AW150*'DATA - Awards Matrices'!$K$36</f>
        <v>0</v>
      </c>
      <c r="AX155" s="536"/>
    </row>
    <row r="156" spans="1:50" ht="30.75" thickBot="1" x14ac:dyDescent="0.3">
      <c r="A156" s="480" t="s">
        <v>304</v>
      </c>
      <c r="B156" s="487" t="str">
        <f>B150</f>
        <v>UNM-LA</v>
      </c>
      <c r="C156" s="488"/>
      <c r="D156" s="368">
        <f t="shared" ref="D156:M156" si="116">SUM(D153:D155)</f>
        <v>0</v>
      </c>
      <c r="E156" s="369">
        <f t="shared" si="116"/>
        <v>0</v>
      </c>
      <c r="F156" s="369">
        <f t="shared" si="116"/>
        <v>0</v>
      </c>
      <c r="G156" s="369">
        <f t="shared" si="116"/>
        <v>3500</v>
      </c>
      <c r="H156" s="369">
        <f t="shared" si="116"/>
        <v>0</v>
      </c>
      <c r="I156" s="369">
        <f t="shared" si="116"/>
        <v>0</v>
      </c>
      <c r="J156" s="369">
        <f t="shared" si="116"/>
        <v>0</v>
      </c>
      <c r="K156" s="369">
        <f t="shared" si="116"/>
        <v>0</v>
      </c>
      <c r="L156" s="369">
        <f t="shared" si="116"/>
        <v>0</v>
      </c>
      <c r="M156" s="370">
        <f t="shared" si="116"/>
        <v>0</v>
      </c>
      <c r="N156" s="489">
        <f>SUM(D156:M156)/'DATA - Awards Matrices'!$L$36</f>
        <v>2.0535888910619988</v>
      </c>
      <c r="O156" s="489"/>
      <c r="P156" s="368">
        <f t="shared" ref="P156:Y156" si="117">SUM(P153:P155)</f>
        <v>0</v>
      </c>
      <c r="Q156" s="369">
        <f t="shared" si="117"/>
        <v>500</v>
      </c>
      <c r="R156" s="369">
        <f t="shared" si="117"/>
        <v>0</v>
      </c>
      <c r="S156" s="369">
        <f t="shared" si="117"/>
        <v>3000</v>
      </c>
      <c r="T156" s="369">
        <f t="shared" si="117"/>
        <v>0</v>
      </c>
      <c r="U156" s="369">
        <f t="shared" si="117"/>
        <v>0</v>
      </c>
      <c r="V156" s="369">
        <f t="shared" si="117"/>
        <v>0</v>
      </c>
      <c r="W156" s="369">
        <f t="shared" si="117"/>
        <v>0</v>
      </c>
      <c r="X156" s="369">
        <f t="shared" si="117"/>
        <v>0</v>
      </c>
      <c r="Y156" s="370">
        <f t="shared" si="117"/>
        <v>0</v>
      </c>
      <c r="Z156" s="489">
        <f>SUM(P156:Y156)/'DATA - Awards Matrices'!$L$36</f>
        <v>2.0535888910619988</v>
      </c>
      <c r="AA156" s="489"/>
      <c r="AB156" s="368">
        <f t="shared" ref="AB156:AK156" si="118">SUM(AB153:AB155)</f>
        <v>0</v>
      </c>
      <c r="AC156" s="369">
        <f t="shared" si="118"/>
        <v>0</v>
      </c>
      <c r="AD156" s="369">
        <f t="shared" si="118"/>
        <v>0</v>
      </c>
      <c r="AE156" s="369">
        <f t="shared" si="118"/>
        <v>11000</v>
      </c>
      <c r="AF156" s="369">
        <f t="shared" si="118"/>
        <v>0</v>
      </c>
      <c r="AG156" s="369">
        <f t="shared" si="118"/>
        <v>0</v>
      </c>
      <c r="AH156" s="369">
        <f t="shared" si="118"/>
        <v>0</v>
      </c>
      <c r="AI156" s="369">
        <f t="shared" si="118"/>
        <v>0</v>
      </c>
      <c r="AJ156" s="369">
        <f t="shared" si="118"/>
        <v>0</v>
      </c>
      <c r="AK156" s="370">
        <f t="shared" si="118"/>
        <v>0</v>
      </c>
      <c r="AL156" s="489">
        <f>SUM(AB156:AK156)/'DATA - Awards Matrices'!$L$36</f>
        <v>6.4541365147662821</v>
      </c>
      <c r="AM156" s="489"/>
      <c r="AN156" s="368">
        <f t="shared" ref="AN156:AW156" si="119">SUM(AN153:AN155)</f>
        <v>0</v>
      </c>
      <c r="AO156" s="369">
        <f t="shared" si="119"/>
        <v>500</v>
      </c>
      <c r="AP156" s="369">
        <f t="shared" si="119"/>
        <v>0</v>
      </c>
      <c r="AQ156" s="369">
        <f t="shared" si="119"/>
        <v>13500</v>
      </c>
      <c r="AR156" s="369">
        <f t="shared" si="119"/>
        <v>0</v>
      </c>
      <c r="AS156" s="369">
        <f t="shared" si="119"/>
        <v>0</v>
      </c>
      <c r="AT156" s="369">
        <f t="shared" si="119"/>
        <v>0</v>
      </c>
      <c r="AU156" s="369">
        <f t="shared" si="119"/>
        <v>0</v>
      </c>
      <c r="AV156" s="369">
        <f t="shared" si="119"/>
        <v>0</v>
      </c>
      <c r="AW156" s="370">
        <f t="shared" si="119"/>
        <v>0</v>
      </c>
      <c r="AX156" s="537">
        <f>SUM(AN156:AW156)/'DATA - Awards Matrices'!$L$36</f>
        <v>8.2143555642479953</v>
      </c>
    </row>
    <row r="157" spans="1:50" ht="38.25" customHeight="1" thickBot="1" x14ac:dyDescent="0.3">
      <c r="A157" s="502"/>
      <c r="B157" s="503"/>
      <c r="C157" s="504"/>
      <c r="D157" s="505"/>
      <c r="E157" s="506"/>
      <c r="F157" s="506"/>
      <c r="G157" s="506"/>
      <c r="H157" s="506"/>
      <c r="I157" s="506"/>
      <c r="J157" s="506"/>
      <c r="K157" s="506"/>
      <c r="L157" s="506"/>
      <c r="M157" s="507"/>
      <c r="N157" s="508"/>
      <c r="O157" s="508"/>
      <c r="P157" s="505"/>
      <c r="Q157" s="506"/>
      <c r="R157" s="506"/>
      <c r="S157" s="506"/>
      <c r="T157" s="506"/>
      <c r="U157" s="506"/>
      <c r="V157" s="506"/>
      <c r="W157" s="506"/>
      <c r="X157" s="506"/>
      <c r="Y157" s="507"/>
      <c r="Z157" s="508"/>
      <c r="AA157" s="508"/>
      <c r="AB157" s="505"/>
      <c r="AC157" s="506"/>
      <c r="AD157" s="506"/>
      <c r="AE157" s="506"/>
      <c r="AF157" s="506"/>
      <c r="AG157" s="506"/>
      <c r="AH157" s="506"/>
      <c r="AI157" s="506"/>
      <c r="AJ157" s="506"/>
      <c r="AK157" s="507"/>
      <c r="AL157" s="508"/>
      <c r="AM157" s="508"/>
      <c r="AN157" s="505"/>
      <c r="AO157" s="506"/>
      <c r="AP157" s="506"/>
      <c r="AQ157" s="506"/>
      <c r="AR157" s="506"/>
      <c r="AS157" s="506"/>
      <c r="AT157" s="506"/>
      <c r="AU157" s="506"/>
      <c r="AV157" s="506"/>
      <c r="AW157" s="507"/>
      <c r="AX157" s="538"/>
    </row>
    <row r="158" spans="1:50" ht="15" customHeight="1" x14ac:dyDescent="0.25">
      <c r="A158" s="1058" t="s">
        <v>302</v>
      </c>
      <c r="B158" s="512" t="str">
        <f>'RAW DATA-Awards'!B52</f>
        <v>UNM-TA</v>
      </c>
      <c r="C158" s="498" t="str">
        <f>'RAW DATA-Awards'!C52</f>
        <v>1</v>
      </c>
      <c r="D158" s="481">
        <f>'RAW DATA-STEMH'!D52</f>
        <v>0</v>
      </c>
      <c r="E158" s="482">
        <f>'RAW DATA-STEMH'!E52</f>
        <v>9</v>
      </c>
      <c r="F158" s="482">
        <f>'RAW DATA-STEMH'!F52</f>
        <v>0</v>
      </c>
      <c r="G158" s="482">
        <f>'RAW DATA-STEMH'!G52</f>
        <v>2</v>
      </c>
      <c r="H158" s="482">
        <f>'RAW DATA-STEMH'!H52</f>
        <v>0</v>
      </c>
      <c r="I158" s="482">
        <f>'RAW DATA-STEMH'!I52</f>
        <v>0</v>
      </c>
      <c r="J158" s="482">
        <f>'RAW DATA-STEMH'!J52</f>
        <v>0</v>
      </c>
      <c r="K158" s="482">
        <f>'RAW DATA-STEMH'!K52</f>
        <v>0</v>
      </c>
      <c r="L158" s="482">
        <f>'RAW DATA-STEMH'!L52</f>
        <v>0</v>
      </c>
      <c r="M158" s="483">
        <f>'RAW DATA-STEMH'!M52</f>
        <v>0</v>
      </c>
      <c r="N158" s="482"/>
      <c r="O158" s="482"/>
      <c r="P158" s="481">
        <f>'RAW DATA-STEMH'!N52</f>
        <v>0</v>
      </c>
      <c r="Q158" s="482">
        <f>'RAW DATA-STEMH'!O52</f>
        <v>3</v>
      </c>
      <c r="R158" s="482">
        <f>'RAW DATA-STEMH'!P52</f>
        <v>0</v>
      </c>
      <c r="S158" s="482">
        <f>'RAW DATA-STEMH'!Q52</f>
        <v>7</v>
      </c>
      <c r="T158" s="482">
        <f>'RAW DATA-STEMH'!R52</f>
        <v>0</v>
      </c>
      <c r="U158" s="482">
        <f>'RAW DATA-STEMH'!S52</f>
        <v>0</v>
      </c>
      <c r="V158" s="482">
        <f>'RAW DATA-STEMH'!T52</f>
        <v>0</v>
      </c>
      <c r="W158" s="482">
        <f>'RAW DATA-STEMH'!U52</f>
        <v>0</v>
      </c>
      <c r="X158" s="482">
        <f>'RAW DATA-STEMH'!V52</f>
        <v>0</v>
      </c>
      <c r="Y158" s="483">
        <f>'RAW DATA-STEMH'!W52</f>
        <v>0</v>
      </c>
      <c r="Z158" s="482"/>
      <c r="AA158" s="482"/>
      <c r="AB158" s="481">
        <f>'RAW DATA-STEMH'!X52</f>
        <v>0</v>
      </c>
      <c r="AC158" s="482">
        <f>'RAW DATA-STEMH'!Y52</f>
        <v>6</v>
      </c>
      <c r="AD158" s="482">
        <f>'RAW DATA-STEMH'!Z52</f>
        <v>0</v>
      </c>
      <c r="AE158" s="482">
        <f>'RAW DATA-STEMH'!AA52</f>
        <v>9</v>
      </c>
      <c r="AF158" s="482">
        <f>'RAW DATA-STEMH'!AB52</f>
        <v>0</v>
      </c>
      <c r="AG158" s="482">
        <f>'RAW DATA-STEMH'!AC52</f>
        <v>0</v>
      </c>
      <c r="AH158" s="482">
        <f>'RAW DATA-STEMH'!AD52</f>
        <v>0</v>
      </c>
      <c r="AI158" s="482">
        <f>'RAW DATA-STEMH'!AE52</f>
        <v>0</v>
      </c>
      <c r="AJ158" s="482">
        <f>'RAW DATA-STEMH'!AF52</f>
        <v>0</v>
      </c>
      <c r="AK158" s="483">
        <f>'RAW DATA-STEMH'!AG52</f>
        <v>0</v>
      </c>
      <c r="AL158" s="482"/>
      <c r="AM158" s="482"/>
      <c r="AN158" s="481">
        <f>'RAW DATA-STEMH'!AH52</f>
        <v>0</v>
      </c>
      <c r="AO158" s="482">
        <f>'RAW DATA-STEMH'!AI52</f>
        <v>6</v>
      </c>
      <c r="AP158" s="482">
        <f>'RAW DATA-STEMH'!AJ52</f>
        <v>0</v>
      </c>
      <c r="AQ158" s="482">
        <f>'RAW DATA-STEMH'!AK52</f>
        <v>22</v>
      </c>
      <c r="AR158" s="482">
        <f>'RAW DATA-STEMH'!AL52</f>
        <v>0</v>
      </c>
      <c r="AS158" s="482">
        <f>'RAW DATA-STEMH'!AM52</f>
        <v>0</v>
      </c>
      <c r="AT158" s="482">
        <f>'RAW DATA-STEMH'!AN52</f>
        <v>0</v>
      </c>
      <c r="AU158" s="482">
        <f>'RAW DATA-STEMH'!AO52</f>
        <v>0</v>
      </c>
      <c r="AV158" s="482">
        <f>'RAW DATA-STEMH'!AP52</f>
        <v>0</v>
      </c>
      <c r="AW158" s="483">
        <f>'RAW DATA-STEMH'!AQ52</f>
        <v>0</v>
      </c>
      <c r="AX158" s="535"/>
    </row>
    <row r="159" spans="1:50" x14ac:dyDescent="0.25">
      <c r="A159" s="1059"/>
      <c r="B159" s="513" t="str">
        <f>'RAW DATA-Awards'!B53</f>
        <v>UNM-TA</v>
      </c>
      <c r="C159" s="499" t="str">
        <f>'RAW DATA-Awards'!C53</f>
        <v>2</v>
      </c>
      <c r="D159" s="364">
        <f>'RAW DATA-STEMH'!D53</f>
        <v>0</v>
      </c>
      <c r="E159" s="12">
        <f>'RAW DATA-STEMH'!E53</f>
        <v>3</v>
      </c>
      <c r="F159" s="12">
        <f>'RAW DATA-STEMH'!F53</f>
        <v>0</v>
      </c>
      <c r="G159" s="12">
        <f>'RAW DATA-STEMH'!G53</f>
        <v>0</v>
      </c>
      <c r="H159" s="12">
        <f>'RAW DATA-STEMH'!H53</f>
        <v>0</v>
      </c>
      <c r="I159" s="12">
        <f>'RAW DATA-STEMH'!I53</f>
        <v>0</v>
      </c>
      <c r="J159" s="12">
        <f>'RAW DATA-STEMH'!J53</f>
        <v>0</v>
      </c>
      <c r="K159" s="12">
        <f>'RAW DATA-STEMH'!K53</f>
        <v>0</v>
      </c>
      <c r="L159" s="12">
        <f>'RAW DATA-STEMH'!L53</f>
        <v>0</v>
      </c>
      <c r="M159" s="365">
        <f>'RAW DATA-STEMH'!M53</f>
        <v>0</v>
      </c>
      <c r="N159" s="12"/>
      <c r="O159" s="12"/>
      <c r="P159" s="364">
        <f>'RAW DATA-STEMH'!N53</f>
        <v>0</v>
      </c>
      <c r="Q159" s="12">
        <f>'RAW DATA-STEMH'!O53</f>
        <v>7</v>
      </c>
      <c r="R159" s="12">
        <f>'RAW DATA-STEMH'!P53</f>
        <v>0</v>
      </c>
      <c r="S159" s="12">
        <f>'RAW DATA-STEMH'!Q53</f>
        <v>0</v>
      </c>
      <c r="T159" s="12">
        <f>'RAW DATA-STEMH'!R53</f>
        <v>0</v>
      </c>
      <c r="U159" s="12">
        <f>'RAW DATA-STEMH'!S53</f>
        <v>0</v>
      </c>
      <c r="V159" s="12">
        <f>'RAW DATA-STEMH'!T53</f>
        <v>0</v>
      </c>
      <c r="W159" s="12">
        <f>'RAW DATA-STEMH'!U53</f>
        <v>0</v>
      </c>
      <c r="X159" s="12">
        <f>'RAW DATA-STEMH'!V53</f>
        <v>0</v>
      </c>
      <c r="Y159" s="365">
        <f>'RAW DATA-STEMH'!W53</f>
        <v>0</v>
      </c>
      <c r="Z159" s="12"/>
      <c r="AA159" s="12"/>
      <c r="AB159" s="364">
        <f>'RAW DATA-STEMH'!X53</f>
        <v>0</v>
      </c>
      <c r="AC159" s="12">
        <f>'RAW DATA-STEMH'!Y53</f>
        <v>10</v>
      </c>
      <c r="AD159" s="12">
        <f>'RAW DATA-STEMH'!Z53</f>
        <v>0</v>
      </c>
      <c r="AE159" s="12">
        <f>'RAW DATA-STEMH'!AA53</f>
        <v>0</v>
      </c>
      <c r="AF159" s="12">
        <f>'RAW DATA-STEMH'!AB53</f>
        <v>0</v>
      </c>
      <c r="AG159" s="12">
        <f>'RAW DATA-STEMH'!AC53</f>
        <v>0</v>
      </c>
      <c r="AH159" s="12">
        <f>'RAW DATA-STEMH'!AD53</f>
        <v>0</v>
      </c>
      <c r="AI159" s="12">
        <f>'RAW DATA-STEMH'!AE53</f>
        <v>0</v>
      </c>
      <c r="AJ159" s="12">
        <f>'RAW DATA-STEMH'!AF53</f>
        <v>0</v>
      </c>
      <c r="AK159" s="365">
        <f>'RAW DATA-STEMH'!AG53</f>
        <v>0</v>
      </c>
      <c r="AL159" s="12"/>
      <c r="AM159" s="12"/>
      <c r="AN159" s="364">
        <f>'RAW DATA-STEMH'!AH53</f>
        <v>0</v>
      </c>
      <c r="AO159" s="12">
        <f>'RAW DATA-STEMH'!AI53</f>
        <v>8</v>
      </c>
      <c r="AP159" s="12">
        <f>'RAW DATA-STEMH'!AJ53</f>
        <v>0</v>
      </c>
      <c r="AQ159" s="12">
        <f>'RAW DATA-STEMH'!AK53</f>
        <v>0</v>
      </c>
      <c r="AR159" s="12">
        <f>'RAW DATA-STEMH'!AL53</f>
        <v>0</v>
      </c>
      <c r="AS159" s="12">
        <f>'RAW DATA-STEMH'!AM53</f>
        <v>0</v>
      </c>
      <c r="AT159" s="12">
        <f>'RAW DATA-STEMH'!AN53</f>
        <v>0</v>
      </c>
      <c r="AU159" s="12">
        <f>'RAW DATA-STEMH'!AO53</f>
        <v>0</v>
      </c>
      <c r="AV159" s="12">
        <f>'RAW DATA-STEMH'!AP53</f>
        <v>0</v>
      </c>
      <c r="AW159" s="365">
        <f>'RAW DATA-STEMH'!AQ53</f>
        <v>0</v>
      </c>
      <c r="AX159" s="536"/>
    </row>
    <row r="160" spans="1:50" ht="15.75" thickBot="1" x14ac:dyDescent="0.3">
      <c r="A160" s="1060"/>
      <c r="B160" s="514" t="str">
        <f>'RAW DATA-Awards'!B54</f>
        <v>UNM-TA</v>
      </c>
      <c r="C160" s="500" t="str">
        <f>'RAW DATA-Awards'!C54</f>
        <v>3</v>
      </c>
      <c r="D160" s="364">
        <f>'RAW DATA-STEMH'!D54</f>
        <v>11</v>
      </c>
      <c r="E160" s="12">
        <f>'RAW DATA-STEMH'!E54</f>
        <v>8</v>
      </c>
      <c r="F160" s="12">
        <f>'RAW DATA-STEMH'!F54</f>
        <v>0</v>
      </c>
      <c r="G160" s="12">
        <f>'RAW DATA-STEMH'!G54</f>
        <v>0</v>
      </c>
      <c r="H160" s="12">
        <f>'RAW DATA-STEMH'!H54</f>
        <v>0</v>
      </c>
      <c r="I160" s="12">
        <f>'RAW DATA-STEMH'!I54</f>
        <v>0</v>
      </c>
      <c r="J160" s="12">
        <f>'RAW DATA-STEMH'!J54</f>
        <v>0</v>
      </c>
      <c r="K160" s="12">
        <f>'RAW DATA-STEMH'!K54</f>
        <v>0</v>
      </c>
      <c r="L160" s="12">
        <f>'RAW DATA-STEMH'!L54</f>
        <v>0</v>
      </c>
      <c r="M160" s="365">
        <f>'RAW DATA-STEMH'!M54</f>
        <v>0</v>
      </c>
      <c r="N160" s="12"/>
      <c r="O160" s="12"/>
      <c r="P160" s="364">
        <f>'RAW DATA-STEMH'!N54</f>
        <v>8</v>
      </c>
      <c r="Q160" s="12">
        <f>'RAW DATA-STEMH'!O54</f>
        <v>7</v>
      </c>
      <c r="R160" s="12">
        <f>'RAW DATA-STEMH'!P54</f>
        <v>0</v>
      </c>
      <c r="S160" s="12">
        <f>'RAW DATA-STEMH'!Q54</f>
        <v>9</v>
      </c>
      <c r="T160" s="12">
        <f>'RAW DATA-STEMH'!R54</f>
        <v>0</v>
      </c>
      <c r="U160" s="12">
        <f>'RAW DATA-STEMH'!S54</f>
        <v>0</v>
      </c>
      <c r="V160" s="12">
        <f>'RAW DATA-STEMH'!T54</f>
        <v>0</v>
      </c>
      <c r="W160" s="12">
        <f>'RAW DATA-STEMH'!U54</f>
        <v>0</v>
      </c>
      <c r="X160" s="12">
        <f>'RAW DATA-STEMH'!V54</f>
        <v>0</v>
      </c>
      <c r="Y160" s="365">
        <f>'RAW DATA-STEMH'!W54</f>
        <v>0</v>
      </c>
      <c r="Z160" s="12"/>
      <c r="AA160" s="12"/>
      <c r="AB160" s="364">
        <f>'RAW DATA-STEMH'!X54</f>
        <v>15</v>
      </c>
      <c r="AC160" s="12">
        <f>'RAW DATA-STEMH'!Y54</f>
        <v>7</v>
      </c>
      <c r="AD160" s="12">
        <f>'RAW DATA-STEMH'!Z54</f>
        <v>0</v>
      </c>
      <c r="AE160" s="12">
        <f>'RAW DATA-STEMH'!AA54</f>
        <v>0</v>
      </c>
      <c r="AF160" s="12">
        <f>'RAW DATA-STEMH'!AB54</f>
        <v>0</v>
      </c>
      <c r="AG160" s="12">
        <f>'RAW DATA-STEMH'!AC54</f>
        <v>0</v>
      </c>
      <c r="AH160" s="12">
        <f>'RAW DATA-STEMH'!AD54</f>
        <v>0</v>
      </c>
      <c r="AI160" s="12">
        <f>'RAW DATA-STEMH'!AE54</f>
        <v>0</v>
      </c>
      <c r="AJ160" s="12">
        <f>'RAW DATA-STEMH'!AF54</f>
        <v>0</v>
      </c>
      <c r="AK160" s="365">
        <f>'RAW DATA-STEMH'!AG54</f>
        <v>0</v>
      </c>
      <c r="AL160" s="12"/>
      <c r="AM160" s="12"/>
      <c r="AN160" s="364">
        <f>'RAW DATA-STEMH'!AH54</f>
        <v>6</v>
      </c>
      <c r="AO160" s="12">
        <f>'RAW DATA-STEMH'!AI54</f>
        <v>13</v>
      </c>
      <c r="AP160" s="12">
        <f>'RAW DATA-STEMH'!AJ54</f>
        <v>0</v>
      </c>
      <c r="AQ160" s="12">
        <f>'RAW DATA-STEMH'!AK54</f>
        <v>6</v>
      </c>
      <c r="AR160" s="12">
        <f>'RAW DATA-STEMH'!AL54</f>
        <v>0</v>
      </c>
      <c r="AS160" s="12">
        <f>'RAW DATA-STEMH'!AM54</f>
        <v>0</v>
      </c>
      <c r="AT160" s="12">
        <f>'RAW DATA-STEMH'!AN54</f>
        <v>0</v>
      </c>
      <c r="AU160" s="12">
        <f>'RAW DATA-STEMH'!AO54</f>
        <v>0</v>
      </c>
      <c r="AV160" s="12">
        <f>'RAW DATA-STEMH'!AP54</f>
        <v>0</v>
      </c>
      <c r="AW160" s="365">
        <f>'RAW DATA-STEMH'!AQ54</f>
        <v>0</v>
      </c>
      <c r="AX160" s="536"/>
    </row>
    <row r="161" spans="1:50" x14ac:dyDescent="0.25">
      <c r="A161" s="486"/>
      <c r="B161" s="484"/>
      <c r="C161" s="485"/>
      <c r="D161" s="366">
        <f t="shared" ref="D161:M161" si="120">SUM(D158:D160)</f>
        <v>11</v>
      </c>
      <c r="E161" s="11">
        <f t="shared" si="120"/>
        <v>20</v>
      </c>
      <c r="F161" s="11">
        <f t="shared" si="120"/>
        <v>0</v>
      </c>
      <c r="G161" s="11">
        <f t="shared" si="120"/>
        <v>2</v>
      </c>
      <c r="H161" s="11">
        <f t="shared" si="120"/>
        <v>0</v>
      </c>
      <c r="I161" s="11">
        <f t="shared" si="120"/>
        <v>0</v>
      </c>
      <c r="J161" s="11">
        <f t="shared" si="120"/>
        <v>0</v>
      </c>
      <c r="K161" s="11">
        <f t="shared" si="120"/>
        <v>0</v>
      </c>
      <c r="L161" s="11">
        <f t="shared" si="120"/>
        <v>0</v>
      </c>
      <c r="M161" s="367">
        <f t="shared" si="120"/>
        <v>0</v>
      </c>
      <c r="N161" s="12"/>
      <c r="O161" s="12"/>
      <c r="P161" s="366">
        <f t="shared" ref="P161:Y161" si="121">SUM(P158:P160)</f>
        <v>8</v>
      </c>
      <c r="Q161" s="11">
        <f t="shared" si="121"/>
        <v>17</v>
      </c>
      <c r="R161" s="11">
        <f t="shared" si="121"/>
        <v>0</v>
      </c>
      <c r="S161" s="11">
        <f t="shared" si="121"/>
        <v>16</v>
      </c>
      <c r="T161" s="11">
        <f t="shared" si="121"/>
        <v>0</v>
      </c>
      <c r="U161" s="11">
        <f t="shared" si="121"/>
        <v>0</v>
      </c>
      <c r="V161" s="11">
        <f t="shared" si="121"/>
        <v>0</v>
      </c>
      <c r="W161" s="11">
        <f t="shared" si="121"/>
        <v>0</v>
      </c>
      <c r="X161" s="11">
        <f t="shared" si="121"/>
        <v>0</v>
      </c>
      <c r="Y161" s="367">
        <f t="shared" si="121"/>
        <v>0</v>
      </c>
      <c r="Z161" s="12"/>
      <c r="AA161" s="12"/>
      <c r="AB161" s="366">
        <f t="shared" ref="AB161:AK161" si="122">SUM(AB158:AB160)</f>
        <v>15</v>
      </c>
      <c r="AC161" s="11">
        <f t="shared" si="122"/>
        <v>23</v>
      </c>
      <c r="AD161" s="11">
        <f t="shared" si="122"/>
        <v>0</v>
      </c>
      <c r="AE161" s="11">
        <f t="shared" si="122"/>
        <v>9</v>
      </c>
      <c r="AF161" s="11">
        <f t="shared" si="122"/>
        <v>0</v>
      </c>
      <c r="AG161" s="11">
        <f t="shared" si="122"/>
        <v>0</v>
      </c>
      <c r="AH161" s="11">
        <f t="shared" si="122"/>
        <v>0</v>
      </c>
      <c r="AI161" s="11">
        <f t="shared" si="122"/>
        <v>0</v>
      </c>
      <c r="AJ161" s="11">
        <f t="shared" si="122"/>
        <v>0</v>
      </c>
      <c r="AK161" s="367">
        <f t="shared" si="122"/>
        <v>0</v>
      </c>
      <c r="AL161" s="12"/>
      <c r="AM161" s="12"/>
      <c r="AN161" s="366">
        <f t="shared" ref="AN161:AW161" si="123">SUM(AN158:AN160)</f>
        <v>6</v>
      </c>
      <c r="AO161" s="11">
        <f t="shared" si="123"/>
        <v>27</v>
      </c>
      <c r="AP161" s="11">
        <f t="shared" si="123"/>
        <v>0</v>
      </c>
      <c r="AQ161" s="11">
        <f t="shared" si="123"/>
        <v>28</v>
      </c>
      <c r="AR161" s="11">
        <f t="shared" si="123"/>
        <v>0</v>
      </c>
      <c r="AS161" s="11">
        <f t="shared" si="123"/>
        <v>0</v>
      </c>
      <c r="AT161" s="11">
        <f t="shared" si="123"/>
        <v>0</v>
      </c>
      <c r="AU161" s="11">
        <f t="shared" si="123"/>
        <v>0</v>
      </c>
      <c r="AV161" s="11">
        <f t="shared" si="123"/>
        <v>0</v>
      </c>
      <c r="AW161" s="367">
        <f t="shared" si="123"/>
        <v>0</v>
      </c>
      <c r="AX161" s="536"/>
    </row>
    <row r="162" spans="1:50" ht="15.75" thickBot="1" x14ac:dyDescent="0.3">
      <c r="A162" s="486"/>
      <c r="B162" s="484"/>
      <c r="C162" s="485"/>
      <c r="D162" s="364"/>
      <c r="E162" s="12"/>
      <c r="F162" s="12"/>
      <c r="G162" s="12"/>
      <c r="H162" s="12"/>
      <c r="I162" s="12"/>
      <c r="J162" s="12"/>
      <c r="K162" s="12"/>
      <c r="L162" s="12"/>
      <c r="M162" s="365"/>
      <c r="N162" s="12"/>
      <c r="O162" s="12"/>
      <c r="P162" s="364"/>
      <c r="Q162" s="12"/>
      <c r="R162" s="12"/>
      <c r="S162" s="12"/>
      <c r="T162" s="12"/>
      <c r="U162" s="12"/>
      <c r="V162" s="12"/>
      <c r="W162" s="12"/>
      <c r="X162" s="12"/>
      <c r="Y162" s="365"/>
      <c r="Z162" s="12"/>
      <c r="AA162" s="12"/>
      <c r="AB162" s="364"/>
      <c r="AC162" s="12"/>
      <c r="AD162" s="12"/>
      <c r="AE162" s="12"/>
      <c r="AF162" s="12"/>
      <c r="AG162" s="12"/>
      <c r="AH162" s="12"/>
      <c r="AI162" s="12"/>
      <c r="AJ162" s="12"/>
      <c r="AK162" s="365"/>
      <c r="AL162" s="12"/>
      <c r="AM162" s="12"/>
      <c r="AN162" s="364"/>
      <c r="AO162" s="12"/>
      <c r="AP162" s="12"/>
      <c r="AQ162" s="12"/>
      <c r="AR162" s="12"/>
      <c r="AS162" s="12"/>
      <c r="AT162" s="12"/>
      <c r="AU162" s="12"/>
      <c r="AV162" s="12"/>
      <c r="AW162" s="365"/>
      <c r="AX162" s="536"/>
    </row>
    <row r="163" spans="1:50" ht="15" customHeight="1" x14ac:dyDescent="0.25">
      <c r="A163" s="1058" t="s">
        <v>303</v>
      </c>
      <c r="B163" s="512" t="s">
        <v>66</v>
      </c>
      <c r="C163" s="498" t="s">
        <v>95</v>
      </c>
      <c r="D163" s="364">
        <f>D158*'DATA - Awards Matrices'!$B$34</f>
        <v>0</v>
      </c>
      <c r="E163" s="12">
        <f>E158*'DATA - Awards Matrices'!$C$34</f>
        <v>4500</v>
      </c>
      <c r="F163" s="12">
        <f>F158*'DATA - Awards Matrices'!$D$34</f>
        <v>0</v>
      </c>
      <c r="G163" s="12">
        <f>G158*'DATA - Awards Matrices'!$E$34</f>
        <v>1000</v>
      </c>
      <c r="H163" s="12">
        <f>H158*'DATA - Awards Matrices'!$F$34</f>
        <v>0</v>
      </c>
      <c r="I163" s="12">
        <f>I158*'DATA - Awards Matrices'!$G$34</f>
        <v>0</v>
      </c>
      <c r="J163" s="12">
        <f>J158*'DATA - Awards Matrices'!$H$34</f>
        <v>0</v>
      </c>
      <c r="K163" s="12">
        <f>K158*'DATA - Awards Matrices'!$I$34</f>
        <v>0</v>
      </c>
      <c r="L163" s="12">
        <f>L158*'DATA - Awards Matrices'!$J$34</f>
        <v>0</v>
      </c>
      <c r="M163" s="365">
        <f>M158*'DATA - Awards Matrices'!$K$34</f>
        <v>0</v>
      </c>
      <c r="N163" s="12"/>
      <c r="O163" s="12"/>
      <c r="P163" s="364">
        <f>P158*'DATA - Awards Matrices'!$B$34</f>
        <v>0</v>
      </c>
      <c r="Q163" s="12">
        <f>Q158*'DATA - Awards Matrices'!$C$34</f>
        <v>1500</v>
      </c>
      <c r="R163" s="12">
        <f>R158*'DATA - Awards Matrices'!$D$34</f>
        <v>0</v>
      </c>
      <c r="S163" s="12">
        <f>S158*'DATA - Awards Matrices'!$E$34</f>
        <v>3500</v>
      </c>
      <c r="T163" s="12">
        <f>T158*'DATA - Awards Matrices'!$F$34</f>
        <v>0</v>
      </c>
      <c r="U163" s="12">
        <f>U158*'DATA - Awards Matrices'!$G$34</f>
        <v>0</v>
      </c>
      <c r="V163" s="12">
        <f>V158*'DATA - Awards Matrices'!$H$34</f>
        <v>0</v>
      </c>
      <c r="W163" s="12">
        <f>W158*'DATA - Awards Matrices'!$I$34</f>
        <v>0</v>
      </c>
      <c r="X163" s="12">
        <f>X158*'DATA - Awards Matrices'!$J$34</f>
        <v>0</v>
      </c>
      <c r="Y163" s="365">
        <f>Y158*'DATA - Awards Matrices'!$K$34</f>
        <v>0</v>
      </c>
      <c r="Z163" s="12"/>
      <c r="AA163" s="12"/>
      <c r="AB163" s="364">
        <f>AB158*'DATA - Awards Matrices'!$B$34</f>
        <v>0</v>
      </c>
      <c r="AC163" s="12">
        <f>AC158*'DATA - Awards Matrices'!$C$34</f>
        <v>3000</v>
      </c>
      <c r="AD163" s="12">
        <f>AD158*'DATA - Awards Matrices'!$D$34</f>
        <v>0</v>
      </c>
      <c r="AE163" s="12">
        <f>AE158*'DATA - Awards Matrices'!$E$34</f>
        <v>4500</v>
      </c>
      <c r="AF163" s="12">
        <f>AF158*'DATA - Awards Matrices'!$F$34</f>
        <v>0</v>
      </c>
      <c r="AG163" s="12">
        <f>AG158*'DATA - Awards Matrices'!$G$34</f>
        <v>0</v>
      </c>
      <c r="AH163" s="12">
        <f>AH158*'DATA - Awards Matrices'!$H$34</f>
        <v>0</v>
      </c>
      <c r="AI163" s="12">
        <f>AI158*'DATA - Awards Matrices'!$I$34</f>
        <v>0</v>
      </c>
      <c r="AJ163" s="12">
        <f>AJ158*'DATA - Awards Matrices'!$J$34</f>
        <v>0</v>
      </c>
      <c r="AK163" s="365">
        <f>AK158*'DATA - Awards Matrices'!$K$34</f>
        <v>0</v>
      </c>
      <c r="AL163" s="12"/>
      <c r="AM163" s="12"/>
      <c r="AN163" s="364">
        <f>AN158*'DATA - Awards Matrices'!$B$34</f>
        <v>0</v>
      </c>
      <c r="AO163" s="12">
        <f>AO158*'DATA - Awards Matrices'!$C$34</f>
        <v>3000</v>
      </c>
      <c r="AP163" s="12">
        <f>AP158*'DATA - Awards Matrices'!$D$34</f>
        <v>0</v>
      </c>
      <c r="AQ163" s="12">
        <f>AQ158*'DATA - Awards Matrices'!$E$34</f>
        <v>11000</v>
      </c>
      <c r="AR163" s="12">
        <f>AR158*'DATA - Awards Matrices'!$F$34</f>
        <v>0</v>
      </c>
      <c r="AS163" s="12">
        <f>AS158*'DATA - Awards Matrices'!$G$34</f>
        <v>0</v>
      </c>
      <c r="AT163" s="12">
        <f>AT158*'DATA - Awards Matrices'!$H$34</f>
        <v>0</v>
      </c>
      <c r="AU163" s="12">
        <f>AU158*'DATA - Awards Matrices'!$I$34</f>
        <v>0</v>
      </c>
      <c r="AV163" s="12">
        <f>AV158*'DATA - Awards Matrices'!$J$34</f>
        <v>0</v>
      </c>
      <c r="AW163" s="365">
        <f>AW158*'DATA - Awards Matrices'!$K$34</f>
        <v>0</v>
      </c>
      <c r="AX163" s="536"/>
    </row>
    <row r="164" spans="1:50" x14ac:dyDescent="0.25">
      <c r="A164" s="1059"/>
      <c r="B164" s="513" t="s">
        <v>66</v>
      </c>
      <c r="C164" s="499" t="s">
        <v>94</v>
      </c>
      <c r="D164" s="364">
        <f>D159*'DATA - Awards Matrices'!$B$35</f>
        <v>0</v>
      </c>
      <c r="E164" s="12">
        <f>E159*'DATA - Awards Matrices'!$C$35</f>
        <v>1500</v>
      </c>
      <c r="F164" s="12">
        <f>F159*'DATA - Awards Matrices'!$D$35</f>
        <v>0</v>
      </c>
      <c r="G164" s="12">
        <f>G159*'DATA - Awards Matrices'!$E$35</f>
        <v>0</v>
      </c>
      <c r="H164" s="12">
        <f>H159*'DATA - Awards Matrices'!$F$35</f>
        <v>0</v>
      </c>
      <c r="I164" s="12">
        <f>I159*'DATA - Awards Matrices'!$G$35</f>
        <v>0</v>
      </c>
      <c r="J164" s="12">
        <f>J159*'DATA - Awards Matrices'!$H$35</f>
        <v>0</v>
      </c>
      <c r="K164" s="12">
        <f>K159*'DATA - Awards Matrices'!$I$35</f>
        <v>0</v>
      </c>
      <c r="L164" s="12">
        <f>L159*'DATA - Awards Matrices'!$J$35</f>
        <v>0</v>
      </c>
      <c r="M164" s="365">
        <f>M159*'DATA - Awards Matrices'!$K$35</f>
        <v>0</v>
      </c>
      <c r="N164" s="12"/>
      <c r="O164" s="12"/>
      <c r="P164" s="364">
        <f>P159*'DATA - Awards Matrices'!$B$35</f>
        <v>0</v>
      </c>
      <c r="Q164" s="12">
        <f>Q159*'DATA - Awards Matrices'!$C$35</f>
        <v>3500</v>
      </c>
      <c r="R164" s="12">
        <f>R159*'DATA - Awards Matrices'!$D$35</f>
        <v>0</v>
      </c>
      <c r="S164" s="12">
        <f>S159*'DATA - Awards Matrices'!$E$35</f>
        <v>0</v>
      </c>
      <c r="T164" s="12">
        <f>T159*'DATA - Awards Matrices'!$F$35</f>
        <v>0</v>
      </c>
      <c r="U164" s="12">
        <f>U159*'DATA - Awards Matrices'!$G$35</f>
        <v>0</v>
      </c>
      <c r="V164" s="12">
        <f>V159*'DATA - Awards Matrices'!$H$35</f>
        <v>0</v>
      </c>
      <c r="W164" s="12">
        <f>W159*'DATA - Awards Matrices'!$I$35</f>
        <v>0</v>
      </c>
      <c r="X164" s="12">
        <f>X159*'DATA - Awards Matrices'!$J$35</f>
        <v>0</v>
      </c>
      <c r="Y164" s="365">
        <f>Y159*'DATA - Awards Matrices'!$K$35</f>
        <v>0</v>
      </c>
      <c r="Z164" s="12"/>
      <c r="AA164" s="12"/>
      <c r="AB164" s="364">
        <f>AB159*'DATA - Awards Matrices'!$B$35</f>
        <v>0</v>
      </c>
      <c r="AC164" s="12">
        <f>AC159*'DATA - Awards Matrices'!$C$35</f>
        <v>5000</v>
      </c>
      <c r="AD164" s="12">
        <f>AD159*'DATA - Awards Matrices'!$D$35</f>
        <v>0</v>
      </c>
      <c r="AE164" s="12">
        <f>AE159*'DATA - Awards Matrices'!$E$35</f>
        <v>0</v>
      </c>
      <c r="AF164" s="12">
        <f>AF159*'DATA - Awards Matrices'!$F$35</f>
        <v>0</v>
      </c>
      <c r="AG164" s="12">
        <f>AG159*'DATA - Awards Matrices'!$G$35</f>
        <v>0</v>
      </c>
      <c r="AH164" s="12">
        <f>AH159*'DATA - Awards Matrices'!$H$35</f>
        <v>0</v>
      </c>
      <c r="AI164" s="12">
        <f>AI159*'DATA - Awards Matrices'!$I$35</f>
        <v>0</v>
      </c>
      <c r="AJ164" s="12">
        <f>AJ159*'DATA - Awards Matrices'!$J$35</f>
        <v>0</v>
      </c>
      <c r="AK164" s="365">
        <f>AK159*'DATA - Awards Matrices'!$K$35</f>
        <v>0</v>
      </c>
      <c r="AL164" s="12"/>
      <c r="AM164" s="12"/>
      <c r="AN164" s="364">
        <f>AN159*'DATA - Awards Matrices'!$B$35</f>
        <v>0</v>
      </c>
      <c r="AO164" s="12">
        <f>AO159*'DATA - Awards Matrices'!$C$35</f>
        <v>4000</v>
      </c>
      <c r="AP164" s="12">
        <f>AP159*'DATA - Awards Matrices'!$D$35</f>
        <v>0</v>
      </c>
      <c r="AQ164" s="12">
        <f>AQ159*'DATA - Awards Matrices'!$E$35</f>
        <v>0</v>
      </c>
      <c r="AR164" s="12">
        <f>AR159*'DATA - Awards Matrices'!$F$35</f>
        <v>0</v>
      </c>
      <c r="AS164" s="12">
        <f>AS159*'DATA - Awards Matrices'!$G$35</f>
        <v>0</v>
      </c>
      <c r="AT164" s="12">
        <f>AT159*'DATA - Awards Matrices'!$H$35</f>
        <v>0</v>
      </c>
      <c r="AU164" s="12">
        <f>AU159*'DATA - Awards Matrices'!$I$35</f>
        <v>0</v>
      </c>
      <c r="AV164" s="12">
        <f>AV159*'DATA - Awards Matrices'!$J$35</f>
        <v>0</v>
      </c>
      <c r="AW164" s="365">
        <f>AW159*'DATA - Awards Matrices'!$K$35</f>
        <v>0</v>
      </c>
      <c r="AX164" s="536"/>
    </row>
    <row r="165" spans="1:50" ht="15.75" thickBot="1" x14ac:dyDescent="0.3">
      <c r="A165" s="1060"/>
      <c r="B165" s="514" t="s">
        <v>66</v>
      </c>
      <c r="C165" s="500" t="s">
        <v>93</v>
      </c>
      <c r="D165" s="364">
        <f>D160*'DATA - Awards Matrices'!$B$36</f>
        <v>5500</v>
      </c>
      <c r="E165" s="12">
        <f>E160*'DATA - Awards Matrices'!$C$36</f>
        <v>4000</v>
      </c>
      <c r="F165" s="12">
        <f>F160*'DATA - Awards Matrices'!$D$36</f>
        <v>0</v>
      </c>
      <c r="G165" s="12">
        <f>G160*'DATA - Awards Matrices'!$E$36</f>
        <v>0</v>
      </c>
      <c r="H165" s="12">
        <f>H160*'DATA - Awards Matrices'!$F$36</f>
        <v>0</v>
      </c>
      <c r="I165" s="12">
        <f>I160*'DATA - Awards Matrices'!$G$36</f>
        <v>0</v>
      </c>
      <c r="J165" s="12">
        <f>J160*'DATA - Awards Matrices'!$H$36</f>
        <v>0</v>
      </c>
      <c r="K165" s="12">
        <f>K160*'DATA - Awards Matrices'!$I$36</f>
        <v>0</v>
      </c>
      <c r="L165" s="12">
        <f>L160*'DATA - Awards Matrices'!$J$36</f>
        <v>0</v>
      </c>
      <c r="M165" s="365">
        <f>M160*'DATA - Awards Matrices'!$K$36</f>
        <v>0</v>
      </c>
      <c r="N165" s="12"/>
      <c r="O165" s="12"/>
      <c r="P165" s="364">
        <f>P160*'DATA - Awards Matrices'!$B$36</f>
        <v>4000</v>
      </c>
      <c r="Q165" s="12">
        <f>Q160*'DATA - Awards Matrices'!$C$36</f>
        <v>3500</v>
      </c>
      <c r="R165" s="12">
        <f>R160*'DATA - Awards Matrices'!$D$36</f>
        <v>0</v>
      </c>
      <c r="S165" s="12">
        <f>S160*'DATA - Awards Matrices'!$E$36</f>
        <v>4500</v>
      </c>
      <c r="T165" s="12">
        <f>T160*'DATA - Awards Matrices'!$F$36</f>
        <v>0</v>
      </c>
      <c r="U165" s="12">
        <f>U160*'DATA - Awards Matrices'!$G$36</f>
        <v>0</v>
      </c>
      <c r="V165" s="12">
        <f>V160*'DATA - Awards Matrices'!$H$36</f>
        <v>0</v>
      </c>
      <c r="W165" s="12">
        <f>W160*'DATA - Awards Matrices'!$I$36</f>
        <v>0</v>
      </c>
      <c r="X165" s="12">
        <f>X160*'DATA - Awards Matrices'!$J$36</f>
        <v>0</v>
      </c>
      <c r="Y165" s="365">
        <f>Y160*'DATA - Awards Matrices'!$K$36</f>
        <v>0</v>
      </c>
      <c r="Z165" s="12"/>
      <c r="AA165" s="12"/>
      <c r="AB165" s="364">
        <f>AB160*'DATA - Awards Matrices'!$B$36</f>
        <v>7500</v>
      </c>
      <c r="AC165" s="12">
        <f>AC160*'DATA - Awards Matrices'!$C$36</f>
        <v>3500</v>
      </c>
      <c r="AD165" s="12">
        <f>AD160*'DATA - Awards Matrices'!$D$36</f>
        <v>0</v>
      </c>
      <c r="AE165" s="12">
        <f>AE160*'DATA - Awards Matrices'!$E$36</f>
        <v>0</v>
      </c>
      <c r="AF165" s="12">
        <f>AF160*'DATA - Awards Matrices'!$F$36</f>
        <v>0</v>
      </c>
      <c r="AG165" s="12">
        <f>AG160*'DATA - Awards Matrices'!$G$36</f>
        <v>0</v>
      </c>
      <c r="AH165" s="12">
        <f>AH160*'DATA - Awards Matrices'!$H$36</f>
        <v>0</v>
      </c>
      <c r="AI165" s="12">
        <f>AI160*'DATA - Awards Matrices'!$I$36</f>
        <v>0</v>
      </c>
      <c r="AJ165" s="12">
        <f>AJ160*'DATA - Awards Matrices'!$J$36</f>
        <v>0</v>
      </c>
      <c r="AK165" s="365">
        <f>AK160*'DATA - Awards Matrices'!$K$36</f>
        <v>0</v>
      </c>
      <c r="AL165" s="12"/>
      <c r="AM165" s="12"/>
      <c r="AN165" s="364">
        <f>AN160*'DATA - Awards Matrices'!$B$36</f>
        <v>3000</v>
      </c>
      <c r="AO165" s="12">
        <f>AO160*'DATA - Awards Matrices'!$C$36</f>
        <v>6500</v>
      </c>
      <c r="AP165" s="12">
        <f>AP160*'DATA - Awards Matrices'!$D$36</f>
        <v>0</v>
      </c>
      <c r="AQ165" s="12">
        <f>AQ160*'DATA - Awards Matrices'!$E$36</f>
        <v>3000</v>
      </c>
      <c r="AR165" s="12">
        <f>AR160*'DATA - Awards Matrices'!$F$36</f>
        <v>0</v>
      </c>
      <c r="AS165" s="12">
        <f>AS160*'DATA - Awards Matrices'!$G$36</f>
        <v>0</v>
      </c>
      <c r="AT165" s="12">
        <f>AT160*'DATA - Awards Matrices'!$H$36</f>
        <v>0</v>
      </c>
      <c r="AU165" s="12">
        <f>AU160*'DATA - Awards Matrices'!$I$36</f>
        <v>0</v>
      </c>
      <c r="AV165" s="12">
        <f>AV160*'DATA - Awards Matrices'!$J$36</f>
        <v>0</v>
      </c>
      <c r="AW165" s="365">
        <f>AW160*'DATA - Awards Matrices'!$K$36</f>
        <v>0</v>
      </c>
      <c r="AX165" s="536"/>
    </row>
    <row r="166" spans="1:50" ht="30.75" thickBot="1" x14ac:dyDescent="0.3">
      <c r="A166" s="480" t="s">
        <v>304</v>
      </c>
      <c r="B166" s="487" t="str">
        <f>B160</f>
        <v>UNM-TA</v>
      </c>
      <c r="C166" s="488"/>
      <c r="D166" s="368">
        <f t="shared" ref="D166:M166" si="124">SUM(D163:D165)</f>
        <v>5500</v>
      </c>
      <c r="E166" s="369">
        <f t="shared" si="124"/>
        <v>10000</v>
      </c>
      <c r="F166" s="369">
        <f t="shared" si="124"/>
        <v>0</v>
      </c>
      <c r="G166" s="369">
        <f t="shared" si="124"/>
        <v>1000</v>
      </c>
      <c r="H166" s="369">
        <f t="shared" si="124"/>
        <v>0</v>
      </c>
      <c r="I166" s="369">
        <f t="shared" si="124"/>
        <v>0</v>
      </c>
      <c r="J166" s="369">
        <f t="shared" si="124"/>
        <v>0</v>
      </c>
      <c r="K166" s="369">
        <f t="shared" si="124"/>
        <v>0</v>
      </c>
      <c r="L166" s="369">
        <f t="shared" si="124"/>
        <v>0</v>
      </c>
      <c r="M166" s="370">
        <f t="shared" si="124"/>
        <v>0</v>
      </c>
      <c r="N166" s="489">
        <f>SUM(D166:M166)/'DATA - Awards Matrices'!$L$36</f>
        <v>9.6812047721494228</v>
      </c>
      <c r="O166" s="489"/>
      <c r="P166" s="368">
        <f t="shared" ref="P166:Y166" si="125">SUM(P163:P165)</f>
        <v>4000</v>
      </c>
      <c r="Q166" s="369">
        <f t="shared" si="125"/>
        <v>8500</v>
      </c>
      <c r="R166" s="369">
        <f t="shared" si="125"/>
        <v>0</v>
      </c>
      <c r="S166" s="369">
        <f t="shared" si="125"/>
        <v>8000</v>
      </c>
      <c r="T166" s="369">
        <f t="shared" si="125"/>
        <v>0</v>
      </c>
      <c r="U166" s="369">
        <f t="shared" si="125"/>
        <v>0</v>
      </c>
      <c r="V166" s="369">
        <f t="shared" si="125"/>
        <v>0</v>
      </c>
      <c r="W166" s="369">
        <f t="shared" si="125"/>
        <v>0</v>
      </c>
      <c r="X166" s="369">
        <f t="shared" si="125"/>
        <v>0</v>
      </c>
      <c r="Y166" s="370">
        <f t="shared" si="125"/>
        <v>0</v>
      </c>
      <c r="Z166" s="489">
        <f>SUM(P166:Y166)/'DATA - Awards Matrices'!$L$36</f>
        <v>12.028163504791708</v>
      </c>
      <c r="AA166" s="489"/>
      <c r="AB166" s="368">
        <f t="shared" ref="AB166:AK166" si="126">SUM(AB163:AB165)</f>
        <v>7500</v>
      </c>
      <c r="AC166" s="369">
        <f t="shared" si="126"/>
        <v>11500</v>
      </c>
      <c r="AD166" s="369">
        <f t="shared" si="126"/>
        <v>0</v>
      </c>
      <c r="AE166" s="369">
        <f t="shared" si="126"/>
        <v>4500</v>
      </c>
      <c r="AF166" s="369">
        <f t="shared" si="126"/>
        <v>0</v>
      </c>
      <c r="AG166" s="369">
        <f t="shared" si="126"/>
        <v>0</v>
      </c>
      <c r="AH166" s="369">
        <f t="shared" si="126"/>
        <v>0</v>
      </c>
      <c r="AI166" s="369">
        <f t="shared" si="126"/>
        <v>0</v>
      </c>
      <c r="AJ166" s="369">
        <f t="shared" si="126"/>
        <v>0</v>
      </c>
      <c r="AK166" s="370">
        <f t="shared" si="126"/>
        <v>0</v>
      </c>
      <c r="AL166" s="489">
        <f>SUM(AB166:AK166)/'DATA - Awards Matrices'!$L$36</f>
        <v>13.788382554273422</v>
      </c>
      <c r="AM166" s="489"/>
      <c r="AN166" s="368">
        <f t="shared" ref="AN166:AW166" si="127">SUM(AN163:AN165)</f>
        <v>3000</v>
      </c>
      <c r="AO166" s="369">
        <f t="shared" si="127"/>
        <v>13500</v>
      </c>
      <c r="AP166" s="369">
        <f t="shared" si="127"/>
        <v>0</v>
      </c>
      <c r="AQ166" s="369">
        <f t="shared" si="127"/>
        <v>14000</v>
      </c>
      <c r="AR166" s="369">
        <f t="shared" si="127"/>
        <v>0</v>
      </c>
      <c r="AS166" s="369">
        <f t="shared" si="127"/>
        <v>0</v>
      </c>
      <c r="AT166" s="369">
        <f t="shared" si="127"/>
        <v>0</v>
      </c>
      <c r="AU166" s="369">
        <f t="shared" si="127"/>
        <v>0</v>
      </c>
      <c r="AV166" s="369">
        <f t="shared" si="127"/>
        <v>0</v>
      </c>
      <c r="AW166" s="370">
        <f t="shared" si="127"/>
        <v>0</v>
      </c>
      <c r="AX166" s="537">
        <f>SUM(AN166:AW166)/'DATA - Awards Matrices'!$L$36</f>
        <v>17.89556033639742</v>
      </c>
    </row>
    <row r="167" spans="1:50" ht="39.75" customHeight="1" thickBot="1" x14ac:dyDescent="0.3">
      <c r="A167" s="502"/>
      <c r="B167" s="503"/>
      <c r="C167" s="504"/>
      <c r="D167" s="505"/>
      <c r="E167" s="506"/>
      <c r="F167" s="506"/>
      <c r="G167" s="506"/>
      <c r="H167" s="506"/>
      <c r="I167" s="506"/>
      <c r="J167" s="506"/>
      <c r="K167" s="506"/>
      <c r="L167" s="506"/>
      <c r="M167" s="507"/>
      <c r="N167" s="508"/>
      <c r="O167" s="508"/>
      <c r="P167" s="505"/>
      <c r="Q167" s="506"/>
      <c r="R167" s="506"/>
      <c r="S167" s="506"/>
      <c r="T167" s="506"/>
      <c r="U167" s="506"/>
      <c r="V167" s="506"/>
      <c r="W167" s="506"/>
      <c r="X167" s="506"/>
      <c r="Y167" s="507"/>
      <c r="Z167" s="508"/>
      <c r="AA167" s="508"/>
      <c r="AB167" s="505"/>
      <c r="AC167" s="506"/>
      <c r="AD167" s="506"/>
      <c r="AE167" s="506"/>
      <c r="AF167" s="506"/>
      <c r="AG167" s="506"/>
      <c r="AH167" s="506"/>
      <c r="AI167" s="506"/>
      <c r="AJ167" s="506"/>
      <c r="AK167" s="507"/>
      <c r="AL167" s="508"/>
      <c r="AM167" s="508"/>
      <c r="AN167" s="505"/>
      <c r="AO167" s="506"/>
      <c r="AP167" s="506"/>
      <c r="AQ167" s="506"/>
      <c r="AR167" s="506"/>
      <c r="AS167" s="506"/>
      <c r="AT167" s="506"/>
      <c r="AU167" s="506"/>
      <c r="AV167" s="506"/>
      <c r="AW167" s="507"/>
      <c r="AX167" s="538"/>
    </row>
    <row r="168" spans="1:50" ht="15" customHeight="1" x14ac:dyDescent="0.25">
      <c r="A168" s="1058" t="s">
        <v>302</v>
      </c>
      <c r="B168" s="512" t="str">
        <f>'RAW DATA-Awards'!B55</f>
        <v>UNM-VA</v>
      </c>
      <c r="C168" s="498" t="str">
        <f>'RAW DATA-Awards'!C55</f>
        <v>1</v>
      </c>
      <c r="D168" s="481">
        <f>'RAW DATA-STEMH'!D55</f>
        <v>0</v>
      </c>
      <c r="E168" s="482">
        <f>'RAW DATA-STEMH'!E55</f>
        <v>0</v>
      </c>
      <c r="F168" s="482">
        <f>'RAW DATA-STEMH'!F55</f>
        <v>0</v>
      </c>
      <c r="G168" s="482">
        <f>'RAW DATA-STEMH'!G55</f>
        <v>28</v>
      </c>
      <c r="H168" s="482">
        <f>'RAW DATA-STEMH'!H55</f>
        <v>0</v>
      </c>
      <c r="I168" s="482">
        <f>'RAW DATA-STEMH'!I55</f>
        <v>0</v>
      </c>
      <c r="J168" s="482">
        <f>'RAW DATA-STEMH'!J55</f>
        <v>0</v>
      </c>
      <c r="K168" s="482">
        <f>'RAW DATA-STEMH'!K55</f>
        <v>0</v>
      </c>
      <c r="L168" s="482">
        <f>'RAW DATA-STEMH'!L55</f>
        <v>0</v>
      </c>
      <c r="M168" s="483">
        <f>'RAW DATA-STEMH'!M55</f>
        <v>0</v>
      </c>
      <c r="N168" s="482"/>
      <c r="O168" s="482"/>
      <c r="P168" s="481">
        <f>'RAW DATA-STEMH'!N55</f>
        <v>0</v>
      </c>
      <c r="Q168" s="482">
        <f>'RAW DATA-STEMH'!O55</f>
        <v>0</v>
      </c>
      <c r="R168" s="482">
        <f>'RAW DATA-STEMH'!P55</f>
        <v>0</v>
      </c>
      <c r="S168" s="482">
        <f>'RAW DATA-STEMH'!Q55</f>
        <v>41</v>
      </c>
      <c r="T168" s="482">
        <f>'RAW DATA-STEMH'!R55</f>
        <v>0</v>
      </c>
      <c r="U168" s="482">
        <f>'RAW DATA-STEMH'!S55</f>
        <v>0</v>
      </c>
      <c r="V168" s="482">
        <f>'RAW DATA-STEMH'!T55</f>
        <v>0</v>
      </c>
      <c r="W168" s="482">
        <f>'RAW DATA-STEMH'!U55</f>
        <v>0</v>
      </c>
      <c r="X168" s="482">
        <f>'RAW DATA-STEMH'!V55</f>
        <v>0</v>
      </c>
      <c r="Y168" s="483">
        <f>'RAW DATA-STEMH'!W55</f>
        <v>0</v>
      </c>
      <c r="Z168" s="482"/>
      <c r="AA168" s="482"/>
      <c r="AB168" s="481">
        <f>'RAW DATA-STEMH'!X55</f>
        <v>0</v>
      </c>
      <c r="AC168" s="482">
        <f>'RAW DATA-STEMH'!Y55</f>
        <v>0</v>
      </c>
      <c r="AD168" s="482">
        <f>'RAW DATA-STEMH'!Z55</f>
        <v>0</v>
      </c>
      <c r="AE168" s="482">
        <f>'RAW DATA-STEMH'!AA55</f>
        <v>18</v>
      </c>
      <c r="AF168" s="482">
        <f>'RAW DATA-STEMH'!AB55</f>
        <v>0</v>
      </c>
      <c r="AG168" s="482">
        <f>'RAW DATA-STEMH'!AC55</f>
        <v>0</v>
      </c>
      <c r="AH168" s="482">
        <f>'RAW DATA-STEMH'!AD55</f>
        <v>0</v>
      </c>
      <c r="AI168" s="482">
        <f>'RAW DATA-STEMH'!AE55</f>
        <v>0</v>
      </c>
      <c r="AJ168" s="482">
        <f>'RAW DATA-STEMH'!AF55</f>
        <v>0</v>
      </c>
      <c r="AK168" s="483">
        <f>'RAW DATA-STEMH'!AG55</f>
        <v>0</v>
      </c>
      <c r="AL168" s="482"/>
      <c r="AM168" s="482"/>
      <c r="AN168" s="481">
        <f>'RAW DATA-STEMH'!AH55</f>
        <v>0</v>
      </c>
      <c r="AO168" s="482">
        <f>'RAW DATA-STEMH'!AI55</f>
        <v>0</v>
      </c>
      <c r="AP168" s="482">
        <f>'RAW DATA-STEMH'!AJ55</f>
        <v>0</v>
      </c>
      <c r="AQ168" s="482">
        <f>'RAW DATA-STEMH'!AK55</f>
        <v>23</v>
      </c>
      <c r="AR168" s="482">
        <f>'RAW DATA-STEMH'!AL55</f>
        <v>0</v>
      </c>
      <c r="AS168" s="482">
        <f>'RAW DATA-STEMH'!AM55</f>
        <v>0</v>
      </c>
      <c r="AT168" s="482">
        <f>'RAW DATA-STEMH'!AN55</f>
        <v>0</v>
      </c>
      <c r="AU168" s="482">
        <f>'RAW DATA-STEMH'!AO55</f>
        <v>0</v>
      </c>
      <c r="AV168" s="482">
        <f>'RAW DATA-STEMH'!AP55</f>
        <v>0</v>
      </c>
      <c r="AW168" s="483">
        <f>'RAW DATA-STEMH'!AQ55</f>
        <v>0</v>
      </c>
      <c r="AX168" s="535"/>
    </row>
    <row r="169" spans="1:50" x14ac:dyDescent="0.25">
      <c r="A169" s="1059"/>
      <c r="B169" s="513" t="str">
        <f>'RAW DATA-Awards'!B56</f>
        <v>UNM-VA</v>
      </c>
      <c r="C169" s="499" t="str">
        <f>'RAW DATA-Awards'!C56</f>
        <v>2</v>
      </c>
      <c r="D169" s="364">
        <f>'RAW DATA-STEMH'!D56</f>
        <v>0</v>
      </c>
      <c r="E169" s="12">
        <f>'RAW DATA-STEMH'!E56</f>
        <v>4</v>
      </c>
      <c r="F169" s="12">
        <f>'RAW DATA-STEMH'!F56</f>
        <v>0</v>
      </c>
      <c r="G169" s="12">
        <f>'RAW DATA-STEMH'!G56</f>
        <v>5</v>
      </c>
      <c r="H169" s="12">
        <f>'RAW DATA-STEMH'!H56</f>
        <v>0</v>
      </c>
      <c r="I169" s="12">
        <f>'RAW DATA-STEMH'!I56</f>
        <v>0</v>
      </c>
      <c r="J169" s="12">
        <f>'RAW DATA-STEMH'!J56</f>
        <v>0</v>
      </c>
      <c r="K169" s="12">
        <f>'RAW DATA-STEMH'!K56</f>
        <v>0</v>
      </c>
      <c r="L169" s="12">
        <f>'RAW DATA-STEMH'!L56</f>
        <v>0</v>
      </c>
      <c r="M169" s="365">
        <f>'RAW DATA-STEMH'!M56</f>
        <v>0</v>
      </c>
      <c r="N169" s="12"/>
      <c r="O169" s="12"/>
      <c r="P169" s="364">
        <f>'RAW DATA-STEMH'!N56</f>
        <v>0</v>
      </c>
      <c r="Q169" s="12">
        <f>'RAW DATA-STEMH'!O56</f>
        <v>3</v>
      </c>
      <c r="R169" s="12">
        <f>'RAW DATA-STEMH'!P56</f>
        <v>0</v>
      </c>
      <c r="S169" s="12">
        <f>'RAW DATA-STEMH'!Q56</f>
        <v>8</v>
      </c>
      <c r="T169" s="12">
        <f>'RAW DATA-STEMH'!R56</f>
        <v>0</v>
      </c>
      <c r="U169" s="12">
        <f>'RAW DATA-STEMH'!S56</f>
        <v>0</v>
      </c>
      <c r="V169" s="12">
        <f>'RAW DATA-STEMH'!T56</f>
        <v>0</v>
      </c>
      <c r="W169" s="12">
        <f>'RAW DATA-STEMH'!U56</f>
        <v>0</v>
      </c>
      <c r="X169" s="12">
        <f>'RAW DATA-STEMH'!V56</f>
        <v>0</v>
      </c>
      <c r="Y169" s="365">
        <f>'RAW DATA-STEMH'!W56</f>
        <v>0</v>
      </c>
      <c r="Z169" s="12"/>
      <c r="AA169" s="12"/>
      <c r="AB169" s="364">
        <f>'RAW DATA-STEMH'!X56</f>
        <v>0</v>
      </c>
      <c r="AC169" s="12">
        <f>'RAW DATA-STEMH'!Y56</f>
        <v>2</v>
      </c>
      <c r="AD169" s="12">
        <f>'RAW DATA-STEMH'!Z56</f>
        <v>0</v>
      </c>
      <c r="AE169" s="12">
        <f>'RAW DATA-STEMH'!AA56</f>
        <v>10</v>
      </c>
      <c r="AF169" s="12">
        <f>'RAW DATA-STEMH'!AB56</f>
        <v>0</v>
      </c>
      <c r="AG169" s="12">
        <f>'RAW DATA-STEMH'!AC56</f>
        <v>0</v>
      </c>
      <c r="AH169" s="12">
        <f>'RAW DATA-STEMH'!AD56</f>
        <v>0</v>
      </c>
      <c r="AI169" s="12">
        <f>'RAW DATA-STEMH'!AE56</f>
        <v>0</v>
      </c>
      <c r="AJ169" s="12">
        <f>'RAW DATA-STEMH'!AF56</f>
        <v>0</v>
      </c>
      <c r="AK169" s="365">
        <f>'RAW DATA-STEMH'!AG56</f>
        <v>0</v>
      </c>
      <c r="AL169" s="12"/>
      <c r="AM169" s="12"/>
      <c r="AN169" s="364">
        <f>'RAW DATA-STEMH'!AH56</f>
        <v>0</v>
      </c>
      <c r="AO169" s="12">
        <f>'RAW DATA-STEMH'!AI56</f>
        <v>0</v>
      </c>
      <c r="AP169" s="12">
        <f>'RAW DATA-STEMH'!AJ56</f>
        <v>0</v>
      </c>
      <c r="AQ169" s="12">
        <f>'RAW DATA-STEMH'!AK56</f>
        <v>6</v>
      </c>
      <c r="AR169" s="12">
        <f>'RAW DATA-STEMH'!AL56</f>
        <v>0</v>
      </c>
      <c r="AS169" s="12">
        <f>'RAW DATA-STEMH'!AM56</f>
        <v>0</v>
      </c>
      <c r="AT169" s="12">
        <f>'RAW DATA-STEMH'!AN56</f>
        <v>0</v>
      </c>
      <c r="AU169" s="12">
        <f>'RAW DATA-STEMH'!AO56</f>
        <v>0</v>
      </c>
      <c r="AV169" s="12">
        <f>'RAW DATA-STEMH'!AP56</f>
        <v>0</v>
      </c>
      <c r="AW169" s="365">
        <f>'RAW DATA-STEMH'!AQ56</f>
        <v>0</v>
      </c>
      <c r="AX169" s="536"/>
    </row>
    <row r="170" spans="1:50" ht="15.75" thickBot="1" x14ac:dyDescent="0.3">
      <c r="A170" s="1060"/>
      <c r="B170" s="514" t="str">
        <f>'RAW DATA-Awards'!B57</f>
        <v>UNM-VA</v>
      </c>
      <c r="C170" s="500" t="str">
        <f>'RAW DATA-Awards'!C57</f>
        <v>3</v>
      </c>
      <c r="D170" s="364">
        <f>'RAW DATA-STEMH'!D57</f>
        <v>0</v>
      </c>
      <c r="E170" s="12">
        <f>'RAW DATA-STEMH'!E57</f>
        <v>0</v>
      </c>
      <c r="F170" s="12">
        <f>'RAW DATA-STEMH'!F57</f>
        <v>0</v>
      </c>
      <c r="G170" s="12">
        <f>'RAW DATA-STEMH'!G57</f>
        <v>14</v>
      </c>
      <c r="H170" s="12">
        <f>'RAW DATA-STEMH'!H57</f>
        <v>0</v>
      </c>
      <c r="I170" s="12">
        <f>'RAW DATA-STEMH'!I57</f>
        <v>0</v>
      </c>
      <c r="J170" s="12">
        <f>'RAW DATA-STEMH'!J57</f>
        <v>0</v>
      </c>
      <c r="K170" s="12">
        <f>'RAW DATA-STEMH'!K57</f>
        <v>0</v>
      </c>
      <c r="L170" s="12">
        <f>'RAW DATA-STEMH'!L57</f>
        <v>0</v>
      </c>
      <c r="M170" s="365">
        <f>'RAW DATA-STEMH'!M57</f>
        <v>0</v>
      </c>
      <c r="N170" s="12"/>
      <c r="O170" s="12"/>
      <c r="P170" s="364">
        <f>'RAW DATA-STEMH'!N57</f>
        <v>0</v>
      </c>
      <c r="Q170" s="12">
        <f>'RAW DATA-STEMH'!O57</f>
        <v>50</v>
      </c>
      <c r="R170" s="12">
        <f>'RAW DATA-STEMH'!P57</f>
        <v>0</v>
      </c>
      <c r="S170" s="12">
        <f>'RAW DATA-STEMH'!Q57</f>
        <v>12</v>
      </c>
      <c r="T170" s="12">
        <f>'RAW DATA-STEMH'!R57</f>
        <v>0</v>
      </c>
      <c r="U170" s="12">
        <f>'RAW DATA-STEMH'!S57</f>
        <v>0</v>
      </c>
      <c r="V170" s="12">
        <f>'RAW DATA-STEMH'!T57</f>
        <v>0</v>
      </c>
      <c r="W170" s="12">
        <f>'RAW DATA-STEMH'!U57</f>
        <v>0</v>
      </c>
      <c r="X170" s="12">
        <f>'RAW DATA-STEMH'!V57</f>
        <v>0</v>
      </c>
      <c r="Y170" s="365">
        <f>'RAW DATA-STEMH'!W57</f>
        <v>0</v>
      </c>
      <c r="Z170" s="12"/>
      <c r="AA170" s="12"/>
      <c r="AB170" s="364">
        <f>'RAW DATA-STEMH'!X57</f>
        <v>59</v>
      </c>
      <c r="AC170" s="12">
        <f>'RAW DATA-STEMH'!Y57</f>
        <v>1</v>
      </c>
      <c r="AD170" s="12">
        <f>'RAW DATA-STEMH'!Z57</f>
        <v>0</v>
      </c>
      <c r="AE170" s="12">
        <f>'RAW DATA-STEMH'!AA57</f>
        <v>12</v>
      </c>
      <c r="AF170" s="12">
        <f>'RAW DATA-STEMH'!AB57</f>
        <v>0</v>
      </c>
      <c r="AG170" s="12">
        <f>'RAW DATA-STEMH'!AC57</f>
        <v>0</v>
      </c>
      <c r="AH170" s="12">
        <f>'RAW DATA-STEMH'!AD57</f>
        <v>0</v>
      </c>
      <c r="AI170" s="12">
        <f>'RAW DATA-STEMH'!AE57</f>
        <v>0</v>
      </c>
      <c r="AJ170" s="12">
        <f>'RAW DATA-STEMH'!AF57</f>
        <v>0</v>
      </c>
      <c r="AK170" s="365">
        <f>'RAW DATA-STEMH'!AG57</f>
        <v>0</v>
      </c>
      <c r="AL170" s="12"/>
      <c r="AM170" s="12"/>
      <c r="AN170" s="364">
        <f>'RAW DATA-STEMH'!AH57</f>
        <v>61</v>
      </c>
      <c r="AO170" s="12">
        <f>'RAW DATA-STEMH'!AI57</f>
        <v>2</v>
      </c>
      <c r="AP170" s="12">
        <f>'RAW DATA-STEMH'!AJ57</f>
        <v>0</v>
      </c>
      <c r="AQ170" s="12">
        <f>'RAW DATA-STEMH'!AK57</f>
        <v>16</v>
      </c>
      <c r="AR170" s="12">
        <f>'RAW DATA-STEMH'!AL57</f>
        <v>0</v>
      </c>
      <c r="AS170" s="12">
        <f>'RAW DATA-STEMH'!AM57</f>
        <v>0</v>
      </c>
      <c r="AT170" s="12">
        <f>'RAW DATA-STEMH'!AN57</f>
        <v>0</v>
      </c>
      <c r="AU170" s="12">
        <f>'RAW DATA-STEMH'!AO57</f>
        <v>0</v>
      </c>
      <c r="AV170" s="12">
        <f>'RAW DATA-STEMH'!AP57</f>
        <v>0</v>
      </c>
      <c r="AW170" s="365">
        <f>'RAW DATA-STEMH'!AQ57</f>
        <v>0</v>
      </c>
      <c r="AX170" s="536"/>
    </row>
    <row r="171" spans="1:50" x14ac:dyDescent="0.25">
      <c r="A171" s="486"/>
      <c r="B171" s="484"/>
      <c r="C171" s="485"/>
      <c r="D171" s="366">
        <f t="shared" ref="D171:M171" si="128">SUM(D168:D170)</f>
        <v>0</v>
      </c>
      <c r="E171" s="11">
        <f t="shared" si="128"/>
        <v>4</v>
      </c>
      <c r="F171" s="11">
        <f t="shared" si="128"/>
        <v>0</v>
      </c>
      <c r="G171" s="11">
        <f t="shared" si="128"/>
        <v>47</v>
      </c>
      <c r="H171" s="11">
        <f t="shared" si="128"/>
        <v>0</v>
      </c>
      <c r="I171" s="11">
        <f t="shared" si="128"/>
        <v>0</v>
      </c>
      <c r="J171" s="11">
        <f t="shared" si="128"/>
        <v>0</v>
      </c>
      <c r="K171" s="11">
        <f t="shared" si="128"/>
        <v>0</v>
      </c>
      <c r="L171" s="11">
        <f t="shared" si="128"/>
        <v>0</v>
      </c>
      <c r="M171" s="367">
        <f t="shared" si="128"/>
        <v>0</v>
      </c>
      <c r="N171" s="12"/>
      <c r="O171" s="12"/>
      <c r="P171" s="366">
        <f t="shared" ref="P171:Y171" si="129">SUM(P168:P170)</f>
        <v>0</v>
      </c>
      <c r="Q171" s="11">
        <f t="shared" si="129"/>
        <v>53</v>
      </c>
      <c r="R171" s="11">
        <f t="shared" si="129"/>
        <v>0</v>
      </c>
      <c r="S171" s="11">
        <f t="shared" si="129"/>
        <v>61</v>
      </c>
      <c r="T171" s="11">
        <f t="shared" si="129"/>
        <v>0</v>
      </c>
      <c r="U171" s="11">
        <f t="shared" si="129"/>
        <v>0</v>
      </c>
      <c r="V171" s="11">
        <f t="shared" si="129"/>
        <v>0</v>
      </c>
      <c r="W171" s="11">
        <f t="shared" si="129"/>
        <v>0</v>
      </c>
      <c r="X171" s="11">
        <f t="shared" si="129"/>
        <v>0</v>
      </c>
      <c r="Y171" s="367">
        <f t="shared" si="129"/>
        <v>0</v>
      </c>
      <c r="Z171" s="12"/>
      <c r="AA171" s="12"/>
      <c r="AB171" s="366">
        <f t="shared" ref="AB171:AK171" si="130">SUM(AB168:AB170)</f>
        <v>59</v>
      </c>
      <c r="AC171" s="11">
        <f t="shared" si="130"/>
        <v>3</v>
      </c>
      <c r="AD171" s="11">
        <f t="shared" si="130"/>
        <v>0</v>
      </c>
      <c r="AE171" s="11">
        <f t="shared" si="130"/>
        <v>40</v>
      </c>
      <c r="AF171" s="11">
        <f t="shared" si="130"/>
        <v>0</v>
      </c>
      <c r="AG171" s="11">
        <f t="shared" si="130"/>
        <v>0</v>
      </c>
      <c r="AH171" s="11">
        <f t="shared" si="130"/>
        <v>0</v>
      </c>
      <c r="AI171" s="11">
        <f t="shared" si="130"/>
        <v>0</v>
      </c>
      <c r="AJ171" s="11">
        <f t="shared" si="130"/>
        <v>0</v>
      </c>
      <c r="AK171" s="367">
        <f t="shared" si="130"/>
        <v>0</v>
      </c>
      <c r="AL171" s="12"/>
      <c r="AM171" s="12"/>
      <c r="AN171" s="366">
        <f t="shared" ref="AN171:AW171" si="131">SUM(AN168:AN170)</f>
        <v>61</v>
      </c>
      <c r="AO171" s="11">
        <f t="shared" si="131"/>
        <v>2</v>
      </c>
      <c r="AP171" s="11">
        <f t="shared" si="131"/>
        <v>0</v>
      </c>
      <c r="AQ171" s="11">
        <f t="shared" si="131"/>
        <v>45</v>
      </c>
      <c r="AR171" s="11">
        <f t="shared" si="131"/>
        <v>0</v>
      </c>
      <c r="AS171" s="11">
        <f t="shared" si="131"/>
        <v>0</v>
      </c>
      <c r="AT171" s="11">
        <f t="shared" si="131"/>
        <v>0</v>
      </c>
      <c r="AU171" s="11">
        <f t="shared" si="131"/>
        <v>0</v>
      </c>
      <c r="AV171" s="11">
        <f t="shared" si="131"/>
        <v>0</v>
      </c>
      <c r="AW171" s="367">
        <f t="shared" si="131"/>
        <v>0</v>
      </c>
      <c r="AX171" s="536"/>
    </row>
    <row r="172" spans="1:50" ht="15.75" thickBot="1" x14ac:dyDescent="0.3">
      <c r="A172" s="486"/>
      <c r="B172" s="484"/>
      <c r="C172" s="485"/>
      <c r="D172" s="364"/>
      <c r="E172" s="12"/>
      <c r="F172" s="12"/>
      <c r="G172" s="12"/>
      <c r="H172" s="12"/>
      <c r="I172" s="12"/>
      <c r="J172" s="12"/>
      <c r="K172" s="12"/>
      <c r="L172" s="12"/>
      <c r="M172" s="365"/>
      <c r="N172" s="12"/>
      <c r="O172" s="12"/>
      <c r="P172" s="364"/>
      <c r="Q172" s="12"/>
      <c r="R172" s="12"/>
      <c r="S172" s="12"/>
      <c r="T172" s="12"/>
      <c r="U172" s="12"/>
      <c r="V172" s="12"/>
      <c r="W172" s="12"/>
      <c r="X172" s="12"/>
      <c r="Y172" s="365"/>
      <c r="Z172" s="12"/>
      <c r="AA172" s="12"/>
      <c r="AB172" s="364"/>
      <c r="AC172" s="12"/>
      <c r="AD172" s="12"/>
      <c r="AE172" s="12"/>
      <c r="AF172" s="12"/>
      <c r="AG172" s="12"/>
      <c r="AH172" s="12"/>
      <c r="AI172" s="12"/>
      <c r="AJ172" s="12"/>
      <c r="AK172" s="365"/>
      <c r="AL172" s="12"/>
      <c r="AM172" s="12"/>
      <c r="AN172" s="364"/>
      <c r="AO172" s="12"/>
      <c r="AP172" s="12"/>
      <c r="AQ172" s="12"/>
      <c r="AR172" s="12"/>
      <c r="AS172" s="12"/>
      <c r="AT172" s="12"/>
      <c r="AU172" s="12"/>
      <c r="AV172" s="12"/>
      <c r="AW172" s="365"/>
      <c r="AX172" s="536"/>
    </row>
    <row r="173" spans="1:50" ht="15" customHeight="1" x14ac:dyDescent="0.25">
      <c r="A173" s="1058" t="s">
        <v>303</v>
      </c>
      <c r="B173" s="512" t="s">
        <v>68</v>
      </c>
      <c r="C173" s="498" t="s">
        <v>95</v>
      </c>
      <c r="D173" s="364">
        <f>D168*'DATA - Awards Matrices'!$B$34</f>
        <v>0</v>
      </c>
      <c r="E173" s="12">
        <f>E168*'DATA - Awards Matrices'!$C$34</f>
        <v>0</v>
      </c>
      <c r="F173" s="12">
        <f>F168*'DATA - Awards Matrices'!$D$34</f>
        <v>0</v>
      </c>
      <c r="G173" s="12">
        <f>G168*'DATA - Awards Matrices'!$E$34</f>
        <v>14000</v>
      </c>
      <c r="H173" s="12">
        <f>H168*'DATA - Awards Matrices'!$F$34</f>
        <v>0</v>
      </c>
      <c r="I173" s="12">
        <f>I168*'DATA - Awards Matrices'!$G$34</f>
        <v>0</v>
      </c>
      <c r="J173" s="12">
        <f>J168*'DATA - Awards Matrices'!$H$34</f>
        <v>0</v>
      </c>
      <c r="K173" s="12">
        <f>K168*'DATA - Awards Matrices'!$I$34</f>
        <v>0</v>
      </c>
      <c r="L173" s="12">
        <f>L168*'DATA - Awards Matrices'!$J$34</f>
        <v>0</v>
      </c>
      <c r="M173" s="365">
        <f>M168*'DATA - Awards Matrices'!$K$34</f>
        <v>0</v>
      </c>
      <c r="N173" s="12"/>
      <c r="O173" s="12"/>
      <c r="P173" s="364">
        <f>P168*'DATA - Awards Matrices'!$B$34</f>
        <v>0</v>
      </c>
      <c r="Q173" s="12">
        <f>Q168*'DATA - Awards Matrices'!$C$34</f>
        <v>0</v>
      </c>
      <c r="R173" s="12">
        <f>R168*'DATA - Awards Matrices'!$D$34</f>
        <v>0</v>
      </c>
      <c r="S173" s="12">
        <f>S168*'DATA - Awards Matrices'!$E$34</f>
        <v>20500</v>
      </c>
      <c r="T173" s="12">
        <f>T168*'DATA - Awards Matrices'!$F$34</f>
        <v>0</v>
      </c>
      <c r="U173" s="12">
        <f>U168*'DATA - Awards Matrices'!$G$34</f>
        <v>0</v>
      </c>
      <c r="V173" s="12">
        <f>V168*'DATA - Awards Matrices'!$H$34</f>
        <v>0</v>
      </c>
      <c r="W173" s="12">
        <f>W168*'DATA - Awards Matrices'!$I$34</f>
        <v>0</v>
      </c>
      <c r="X173" s="12">
        <f>X168*'DATA - Awards Matrices'!$J$34</f>
        <v>0</v>
      </c>
      <c r="Y173" s="365">
        <f>Y168*'DATA - Awards Matrices'!$K$34</f>
        <v>0</v>
      </c>
      <c r="Z173" s="12"/>
      <c r="AA173" s="12"/>
      <c r="AB173" s="364">
        <f>AB168*'DATA - Awards Matrices'!$B$34</f>
        <v>0</v>
      </c>
      <c r="AC173" s="12">
        <f>AC168*'DATA - Awards Matrices'!$C$34</f>
        <v>0</v>
      </c>
      <c r="AD173" s="12">
        <f>AD168*'DATA - Awards Matrices'!$D$34</f>
        <v>0</v>
      </c>
      <c r="AE173" s="12">
        <f>AE168*'DATA - Awards Matrices'!$E$34</f>
        <v>9000</v>
      </c>
      <c r="AF173" s="12">
        <f>AF168*'DATA - Awards Matrices'!$F$34</f>
        <v>0</v>
      </c>
      <c r="AG173" s="12">
        <f>AG168*'DATA - Awards Matrices'!$G$34</f>
        <v>0</v>
      </c>
      <c r="AH173" s="12">
        <f>AH168*'DATA - Awards Matrices'!$H$34</f>
        <v>0</v>
      </c>
      <c r="AI173" s="12">
        <f>AI168*'DATA - Awards Matrices'!$I$34</f>
        <v>0</v>
      </c>
      <c r="AJ173" s="12">
        <f>AJ168*'DATA - Awards Matrices'!$J$34</f>
        <v>0</v>
      </c>
      <c r="AK173" s="365">
        <f>AK168*'DATA - Awards Matrices'!$K$34</f>
        <v>0</v>
      </c>
      <c r="AL173" s="12"/>
      <c r="AM173" s="12"/>
      <c r="AN173" s="364">
        <f>AN168*'DATA - Awards Matrices'!$B$34</f>
        <v>0</v>
      </c>
      <c r="AO173" s="12">
        <f>AO168*'DATA - Awards Matrices'!$C$34</f>
        <v>0</v>
      </c>
      <c r="AP173" s="12">
        <f>AP168*'DATA - Awards Matrices'!$D$34</f>
        <v>0</v>
      </c>
      <c r="AQ173" s="12">
        <f>AQ168*'DATA - Awards Matrices'!$E$34</f>
        <v>11500</v>
      </c>
      <c r="AR173" s="12">
        <f>AR168*'DATA - Awards Matrices'!$F$34</f>
        <v>0</v>
      </c>
      <c r="AS173" s="12">
        <f>AS168*'DATA - Awards Matrices'!$G$34</f>
        <v>0</v>
      </c>
      <c r="AT173" s="12">
        <f>AT168*'DATA - Awards Matrices'!$H$34</f>
        <v>0</v>
      </c>
      <c r="AU173" s="12">
        <f>AU168*'DATA - Awards Matrices'!$I$34</f>
        <v>0</v>
      </c>
      <c r="AV173" s="12">
        <f>AV168*'DATA - Awards Matrices'!$J$34</f>
        <v>0</v>
      </c>
      <c r="AW173" s="365">
        <f>AW168*'DATA - Awards Matrices'!$K$34</f>
        <v>0</v>
      </c>
      <c r="AX173" s="536"/>
    </row>
    <row r="174" spans="1:50" x14ac:dyDescent="0.25">
      <c r="A174" s="1059"/>
      <c r="B174" s="513" t="s">
        <v>68</v>
      </c>
      <c r="C174" s="499" t="s">
        <v>94</v>
      </c>
      <c r="D174" s="364">
        <f>D169*'DATA - Awards Matrices'!$B$35</f>
        <v>0</v>
      </c>
      <c r="E174" s="12">
        <f>E169*'DATA - Awards Matrices'!$C$35</f>
        <v>2000</v>
      </c>
      <c r="F174" s="12">
        <f>F169*'DATA - Awards Matrices'!$D$35</f>
        <v>0</v>
      </c>
      <c r="G174" s="12">
        <f>G169*'DATA - Awards Matrices'!$E$35</f>
        <v>2500</v>
      </c>
      <c r="H174" s="12">
        <f>H169*'DATA - Awards Matrices'!$F$35</f>
        <v>0</v>
      </c>
      <c r="I174" s="12">
        <f>I169*'DATA - Awards Matrices'!$G$35</f>
        <v>0</v>
      </c>
      <c r="J174" s="12">
        <f>J169*'DATA - Awards Matrices'!$H$35</f>
        <v>0</v>
      </c>
      <c r="K174" s="12">
        <f>K169*'DATA - Awards Matrices'!$I$35</f>
        <v>0</v>
      </c>
      <c r="L174" s="12">
        <f>L169*'DATA - Awards Matrices'!$J$35</f>
        <v>0</v>
      </c>
      <c r="M174" s="365">
        <f>M169*'DATA - Awards Matrices'!$K$35</f>
        <v>0</v>
      </c>
      <c r="N174" s="12"/>
      <c r="O174" s="12"/>
      <c r="P174" s="364">
        <f>P169*'DATA - Awards Matrices'!$B$35</f>
        <v>0</v>
      </c>
      <c r="Q174" s="12">
        <f>Q169*'DATA - Awards Matrices'!$C$35</f>
        <v>1500</v>
      </c>
      <c r="R174" s="12">
        <f>R169*'DATA - Awards Matrices'!$D$35</f>
        <v>0</v>
      </c>
      <c r="S174" s="12">
        <f>S169*'DATA - Awards Matrices'!$E$35</f>
        <v>4000</v>
      </c>
      <c r="T174" s="12">
        <f>T169*'DATA - Awards Matrices'!$F$35</f>
        <v>0</v>
      </c>
      <c r="U174" s="12">
        <f>U169*'DATA - Awards Matrices'!$G$35</f>
        <v>0</v>
      </c>
      <c r="V174" s="12">
        <f>V169*'DATA - Awards Matrices'!$H$35</f>
        <v>0</v>
      </c>
      <c r="W174" s="12">
        <f>W169*'DATA - Awards Matrices'!$I$35</f>
        <v>0</v>
      </c>
      <c r="X174" s="12">
        <f>X169*'DATA - Awards Matrices'!$J$35</f>
        <v>0</v>
      </c>
      <c r="Y174" s="365">
        <f>Y169*'DATA - Awards Matrices'!$K$35</f>
        <v>0</v>
      </c>
      <c r="Z174" s="12"/>
      <c r="AA174" s="12"/>
      <c r="AB174" s="364">
        <f>AB169*'DATA - Awards Matrices'!$B$35</f>
        <v>0</v>
      </c>
      <c r="AC174" s="12">
        <f>AC169*'DATA - Awards Matrices'!$C$35</f>
        <v>1000</v>
      </c>
      <c r="AD174" s="12">
        <f>AD169*'DATA - Awards Matrices'!$D$35</f>
        <v>0</v>
      </c>
      <c r="AE174" s="12">
        <f>AE169*'DATA - Awards Matrices'!$E$35</f>
        <v>5000</v>
      </c>
      <c r="AF174" s="12">
        <f>AF169*'DATA - Awards Matrices'!$F$35</f>
        <v>0</v>
      </c>
      <c r="AG174" s="12">
        <f>AG169*'DATA - Awards Matrices'!$G$35</f>
        <v>0</v>
      </c>
      <c r="AH174" s="12">
        <f>AH169*'DATA - Awards Matrices'!$H$35</f>
        <v>0</v>
      </c>
      <c r="AI174" s="12">
        <f>AI169*'DATA - Awards Matrices'!$I$35</f>
        <v>0</v>
      </c>
      <c r="AJ174" s="12">
        <f>AJ169*'DATA - Awards Matrices'!$J$35</f>
        <v>0</v>
      </c>
      <c r="AK174" s="365">
        <f>AK169*'DATA - Awards Matrices'!$K$35</f>
        <v>0</v>
      </c>
      <c r="AL174" s="12"/>
      <c r="AM174" s="12"/>
      <c r="AN174" s="364">
        <f>AN169*'DATA - Awards Matrices'!$B$35</f>
        <v>0</v>
      </c>
      <c r="AO174" s="12">
        <f>AO169*'DATA - Awards Matrices'!$C$35</f>
        <v>0</v>
      </c>
      <c r="AP174" s="12">
        <f>AP169*'DATA - Awards Matrices'!$D$35</f>
        <v>0</v>
      </c>
      <c r="AQ174" s="12">
        <f>AQ169*'DATA - Awards Matrices'!$E$35</f>
        <v>3000</v>
      </c>
      <c r="AR174" s="12">
        <f>AR169*'DATA - Awards Matrices'!$F$35</f>
        <v>0</v>
      </c>
      <c r="AS174" s="12">
        <f>AS169*'DATA - Awards Matrices'!$G$35</f>
        <v>0</v>
      </c>
      <c r="AT174" s="12">
        <f>AT169*'DATA - Awards Matrices'!$H$35</f>
        <v>0</v>
      </c>
      <c r="AU174" s="12">
        <f>AU169*'DATA - Awards Matrices'!$I$35</f>
        <v>0</v>
      </c>
      <c r="AV174" s="12">
        <f>AV169*'DATA - Awards Matrices'!$J$35</f>
        <v>0</v>
      </c>
      <c r="AW174" s="365">
        <f>AW169*'DATA - Awards Matrices'!$K$35</f>
        <v>0</v>
      </c>
      <c r="AX174" s="536"/>
    </row>
    <row r="175" spans="1:50" ht="15.75" thickBot="1" x14ac:dyDescent="0.3">
      <c r="A175" s="1060"/>
      <c r="B175" s="514" t="s">
        <v>68</v>
      </c>
      <c r="C175" s="500" t="s">
        <v>93</v>
      </c>
      <c r="D175" s="364">
        <f>D170*'DATA - Awards Matrices'!$B$36</f>
        <v>0</v>
      </c>
      <c r="E175" s="12">
        <f>E170*'DATA - Awards Matrices'!$C$36</f>
        <v>0</v>
      </c>
      <c r="F175" s="12">
        <f>F170*'DATA - Awards Matrices'!$D$36</f>
        <v>0</v>
      </c>
      <c r="G175" s="12">
        <f>G170*'DATA - Awards Matrices'!$E$36</f>
        <v>7000</v>
      </c>
      <c r="H175" s="12">
        <f>H170*'DATA - Awards Matrices'!$F$36</f>
        <v>0</v>
      </c>
      <c r="I175" s="12">
        <f>I170*'DATA - Awards Matrices'!$G$36</f>
        <v>0</v>
      </c>
      <c r="J175" s="12">
        <f>J170*'DATA - Awards Matrices'!$H$36</f>
        <v>0</v>
      </c>
      <c r="K175" s="12">
        <f>K170*'DATA - Awards Matrices'!$I$36</f>
        <v>0</v>
      </c>
      <c r="L175" s="12">
        <f>L170*'DATA - Awards Matrices'!$J$36</f>
        <v>0</v>
      </c>
      <c r="M175" s="365">
        <f>M170*'DATA - Awards Matrices'!$K$36</f>
        <v>0</v>
      </c>
      <c r="N175" s="12"/>
      <c r="O175" s="12"/>
      <c r="P175" s="364">
        <f>P170*'DATA - Awards Matrices'!$B$36</f>
        <v>0</v>
      </c>
      <c r="Q175" s="12">
        <f>Q170*'DATA - Awards Matrices'!$C$36</f>
        <v>25000</v>
      </c>
      <c r="R175" s="12">
        <f>R170*'DATA - Awards Matrices'!$D$36</f>
        <v>0</v>
      </c>
      <c r="S175" s="12">
        <f>S170*'DATA - Awards Matrices'!$E$36</f>
        <v>6000</v>
      </c>
      <c r="T175" s="12">
        <f>T170*'DATA - Awards Matrices'!$F$36</f>
        <v>0</v>
      </c>
      <c r="U175" s="12">
        <f>U170*'DATA - Awards Matrices'!$G$36</f>
        <v>0</v>
      </c>
      <c r="V175" s="12">
        <f>V170*'DATA - Awards Matrices'!$H$36</f>
        <v>0</v>
      </c>
      <c r="W175" s="12">
        <f>W170*'DATA - Awards Matrices'!$I$36</f>
        <v>0</v>
      </c>
      <c r="X175" s="12">
        <f>X170*'DATA - Awards Matrices'!$J$36</f>
        <v>0</v>
      </c>
      <c r="Y175" s="365">
        <f>Y170*'DATA - Awards Matrices'!$K$36</f>
        <v>0</v>
      </c>
      <c r="Z175" s="12"/>
      <c r="AA175" s="12"/>
      <c r="AB175" s="364">
        <f>AB170*'DATA - Awards Matrices'!$B$36</f>
        <v>29500</v>
      </c>
      <c r="AC175" s="12">
        <f>AC170*'DATA - Awards Matrices'!$C$36</f>
        <v>500</v>
      </c>
      <c r="AD175" s="12">
        <f>AD170*'DATA - Awards Matrices'!$D$36</f>
        <v>0</v>
      </c>
      <c r="AE175" s="12">
        <f>AE170*'DATA - Awards Matrices'!$E$36</f>
        <v>6000</v>
      </c>
      <c r="AF175" s="12">
        <f>AF170*'DATA - Awards Matrices'!$F$36</f>
        <v>0</v>
      </c>
      <c r="AG175" s="12">
        <f>AG170*'DATA - Awards Matrices'!$G$36</f>
        <v>0</v>
      </c>
      <c r="AH175" s="12">
        <f>AH170*'DATA - Awards Matrices'!$H$36</f>
        <v>0</v>
      </c>
      <c r="AI175" s="12">
        <f>AI170*'DATA - Awards Matrices'!$I$36</f>
        <v>0</v>
      </c>
      <c r="AJ175" s="12">
        <f>AJ170*'DATA - Awards Matrices'!$J$36</f>
        <v>0</v>
      </c>
      <c r="AK175" s="365">
        <f>AK170*'DATA - Awards Matrices'!$K$36</f>
        <v>0</v>
      </c>
      <c r="AL175" s="12"/>
      <c r="AM175" s="12"/>
      <c r="AN175" s="364">
        <f>AN170*'DATA - Awards Matrices'!$B$36</f>
        <v>30500</v>
      </c>
      <c r="AO175" s="12">
        <f>AO170*'DATA - Awards Matrices'!$C$36</f>
        <v>1000</v>
      </c>
      <c r="AP175" s="12">
        <f>AP170*'DATA - Awards Matrices'!$D$36</f>
        <v>0</v>
      </c>
      <c r="AQ175" s="12">
        <f>AQ170*'DATA - Awards Matrices'!$E$36</f>
        <v>8000</v>
      </c>
      <c r="AR175" s="12">
        <f>AR170*'DATA - Awards Matrices'!$F$36</f>
        <v>0</v>
      </c>
      <c r="AS175" s="12">
        <f>AS170*'DATA - Awards Matrices'!$G$36</f>
        <v>0</v>
      </c>
      <c r="AT175" s="12">
        <f>AT170*'DATA - Awards Matrices'!$H$36</f>
        <v>0</v>
      </c>
      <c r="AU175" s="12">
        <f>AU170*'DATA - Awards Matrices'!$I$36</f>
        <v>0</v>
      </c>
      <c r="AV175" s="12">
        <f>AV170*'DATA - Awards Matrices'!$J$36</f>
        <v>0</v>
      </c>
      <c r="AW175" s="365">
        <f>AW170*'DATA - Awards Matrices'!$K$36</f>
        <v>0</v>
      </c>
      <c r="AX175" s="536"/>
    </row>
    <row r="176" spans="1:50" ht="30.75" thickBot="1" x14ac:dyDescent="0.3">
      <c r="A176" s="480" t="s">
        <v>304</v>
      </c>
      <c r="B176" s="487" t="str">
        <f>B170</f>
        <v>UNM-VA</v>
      </c>
      <c r="C176" s="488"/>
      <c r="D176" s="368">
        <f t="shared" ref="D176:M176" si="132">SUM(D173:D175)</f>
        <v>0</v>
      </c>
      <c r="E176" s="369">
        <f t="shared" si="132"/>
        <v>2000</v>
      </c>
      <c r="F176" s="369">
        <f t="shared" si="132"/>
        <v>0</v>
      </c>
      <c r="G176" s="369">
        <f t="shared" si="132"/>
        <v>23500</v>
      </c>
      <c r="H176" s="369">
        <f t="shared" si="132"/>
        <v>0</v>
      </c>
      <c r="I176" s="369">
        <f t="shared" si="132"/>
        <v>0</v>
      </c>
      <c r="J176" s="369">
        <f t="shared" si="132"/>
        <v>0</v>
      </c>
      <c r="K176" s="369">
        <f t="shared" si="132"/>
        <v>0</v>
      </c>
      <c r="L176" s="369">
        <f t="shared" si="132"/>
        <v>0</v>
      </c>
      <c r="M176" s="370">
        <f t="shared" si="132"/>
        <v>0</v>
      </c>
      <c r="N176" s="489">
        <f>SUM(D176:M176)/'DATA - Awards Matrices'!$L$36</f>
        <v>14.961861920594563</v>
      </c>
      <c r="O176" s="489"/>
      <c r="P176" s="368">
        <f t="shared" ref="P176:Y176" si="133">SUM(P173:P175)</f>
        <v>0</v>
      </c>
      <c r="Q176" s="369">
        <f t="shared" si="133"/>
        <v>26500</v>
      </c>
      <c r="R176" s="369">
        <f t="shared" si="133"/>
        <v>0</v>
      </c>
      <c r="S176" s="369">
        <f t="shared" si="133"/>
        <v>30500</v>
      </c>
      <c r="T176" s="369">
        <f t="shared" si="133"/>
        <v>0</v>
      </c>
      <c r="U176" s="369">
        <f t="shared" si="133"/>
        <v>0</v>
      </c>
      <c r="V176" s="369">
        <f t="shared" si="133"/>
        <v>0</v>
      </c>
      <c r="W176" s="369">
        <f t="shared" si="133"/>
        <v>0</v>
      </c>
      <c r="X176" s="369">
        <f t="shared" si="133"/>
        <v>0</v>
      </c>
      <c r="Y176" s="370">
        <f t="shared" si="133"/>
        <v>0</v>
      </c>
      <c r="Z176" s="489">
        <f>SUM(P176:Y176)/'DATA - Awards Matrices'!$L$36</f>
        <v>33.444161940152554</v>
      </c>
      <c r="AA176" s="489"/>
      <c r="AB176" s="368">
        <f t="shared" ref="AB176:AK176" si="134">SUM(AB173:AB175)</f>
        <v>29500</v>
      </c>
      <c r="AC176" s="369">
        <f t="shared" si="134"/>
        <v>1500</v>
      </c>
      <c r="AD176" s="369">
        <f t="shared" si="134"/>
        <v>0</v>
      </c>
      <c r="AE176" s="369">
        <f t="shared" si="134"/>
        <v>20000</v>
      </c>
      <c r="AF176" s="369">
        <f t="shared" si="134"/>
        <v>0</v>
      </c>
      <c r="AG176" s="369">
        <f t="shared" si="134"/>
        <v>0</v>
      </c>
      <c r="AH176" s="369">
        <f t="shared" si="134"/>
        <v>0</v>
      </c>
      <c r="AI176" s="369">
        <f t="shared" si="134"/>
        <v>0</v>
      </c>
      <c r="AJ176" s="369">
        <f t="shared" si="134"/>
        <v>0</v>
      </c>
      <c r="AK176" s="370">
        <f t="shared" si="134"/>
        <v>0</v>
      </c>
      <c r="AL176" s="489">
        <f>SUM(AB176:AK176)/'DATA - Awards Matrices'!$L$36</f>
        <v>29.923723841189126</v>
      </c>
      <c r="AM176" s="489"/>
      <c r="AN176" s="368">
        <f t="shared" ref="AN176:AW176" si="135">SUM(AN173:AN175)</f>
        <v>30500</v>
      </c>
      <c r="AO176" s="369">
        <f t="shared" si="135"/>
        <v>1000</v>
      </c>
      <c r="AP176" s="369">
        <f t="shared" si="135"/>
        <v>0</v>
      </c>
      <c r="AQ176" s="369">
        <f t="shared" si="135"/>
        <v>22500</v>
      </c>
      <c r="AR176" s="369">
        <f t="shared" si="135"/>
        <v>0</v>
      </c>
      <c r="AS176" s="369">
        <f t="shared" si="135"/>
        <v>0</v>
      </c>
      <c r="AT176" s="369">
        <f t="shared" si="135"/>
        <v>0</v>
      </c>
      <c r="AU176" s="369">
        <f t="shared" si="135"/>
        <v>0</v>
      </c>
      <c r="AV176" s="369">
        <f t="shared" si="135"/>
        <v>0</v>
      </c>
      <c r="AW176" s="370">
        <f t="shared" si="135"/>
        <v>0</v>
      </c>
      <c r="AX176" s="537">
        <f>SUM(AN176:AW176)/'DATA - Awards Matrices'!$L$36</f>
        <v>31.683942890670842</v>
      </c>
    </row>
    <row r="177" spans="1:50" ht="39.75" customHeight="1" thickBot="1" x14ac:dyDescent="0.3">
      <c r="A177" s="502"/>
      <c r="B177" s="503"/>
      <c r="C177" s="504"/>
      <c r="D177" s="505"/>
      <c r="E177" s="506"/>
      <c r="F177" s="506"/>
      <c r="G177" s="506"/>
      <c r="H177" s="506"/>
      <c r="I177" s="506"/>
      <c r="J177" s="506"/>
      <c r="K177" s="506"/>
      <c r="L177" s="506"/>
      <c r="M177" s="507"/>
      <c r="N177" s="508"/>
      <c r="O177" s="508"/>
      <c r="P177" s="505"/>
      <c r="Q177" s="506"/>
      <c r="R177" s="506"/>
      <c r="S177" s="506"/>
      <c r="T177" s="506"/>
      <c r="U177" s="506"/>
      <c r="V177" s="506"/>
      <c r="W177" s="506"/>
      <c r="X177" s="506"/>
      <c r="Y177" s="507"/>
      <c r="Z177" s="508"/>
      <c r="AA177" s="508"/>
      <c r="AB177" s="505"/>
      <c r="AC177" s="506"/>
      <c r="AD177" s="506"/>
      <c r="AE177" s="506"/>
      <c r="AF177" s="506"/>
      <c r="AG177" s="506"/>
      <c r="AH177" s="506"/>
      <c r="AI177" s="506"/>
      <c r="AJ177" s="506"/>
      <c r="AK177" s="507"/>
      <c r="AL177" s="508"/>
      <c r="AM177" s="508"/>
      <c r="AN177" s="505"/>
      <c r="AO177" s="506"/>
      <c r="AP177" s="506"/>
      <c r="AQ177" s="506"/>
      <c r="AR177" s="506"/>
      <c r="AS177" s="506"/>
      <c r="AT177" s="506"/>
      <c r="AU177" s="506"/>
      <c r="AV177" s="506"/>
      <c r="AW177" s="507"/>
      <c r="AX177" s="538"/>
    </row>
    <row r="178" spans="1:50" ht="15" customHeight="1" x14ac:dyDescent="0.25">
      <c r="A178" s="1058" t="s">
        <v>302</v>
      </c>
      <c r="B178" s="512" t="str">
        <f>'RAW DATA-Awards'!B58</f>
        <v>CNM</v>
      </c>
      <c r="C178" s="498" t="str">
        <f>'RAW DATA-Awards'!C58</f>
        <v>1</v>
      </c>
      <c r="D178" s="481">
        <f>'RAW DATA-STEMH'!D58</f>
        <v>0</v>
      </c>
      <c r="E178" s="482">
        <f>'RAW DATA-STEMH'!E58</f>
        <v>128</v>
      </c>
      <c r="F178" s="482">
        <f>'RAW DATA-STEMH'!F58</f>
        <v>7</v>
      </c>
      <c r="G178" s="482">
        <f>'RAW DATA-STEMH'!G58</f>
        <v>174</v>
      </c>
      <c r="H178" s="482">
        <f>'RAW DATA-STEMH'!H58</f>
        <v>0</v>
      </c>
      <c r="I178" s="482">
        <f>'RAW DATA-STEMH'!I58</f>
        <v>0</v>
      </c>
      <c r="J178" s="482">
        <f>'RAW DATA-STEMH'!J58</f>
        <v>0</v>
      </c>
      <c r="K178" s="482">
        <f>'RAW DATA-STEMH'!K58</f>
        <v>0</v>
      </c>
      <c r="L178" s="482">
        <f>'RAW DATA-STEMH'!L58</f>
        <v>0</v>
      </c>
      <c r="M178" s="483">
        <f>'RAW DATA-STEMH'!M58</f>
        <v>0</v>
      </c>
      <c r="N178" s="482"/>
      <c r="O178" s="482"/>
      <c r="P178" s="481">
        <f>'RAW DATA-STEMH'!N58</f>
        <v>7</v>
      </c>
      <c r="Q178" s="482">
        <f>'RAW DATA-STEMH'!O58</f>
        <v>126</v>
      </c>
      <c r="R178" s="482">
        <f>'RAW DATA-STEMH'!P58</f>
        <v>5</v>
      </c>
      <c r="S178" s="482">
        <f>'RAW DATA-STEMH'!Q58</f>
        <v>169</v>
      </c>
      <c r="T178" s="482">
        <f>'RAW DATA-STEMH'!R58</f>
        <v>0</v>
      </c>
      <c r="U178" s="482">
        <f>'RAW DATA-STEMH'!S58</f>
        <v>0</v>
      </c>
      <c r="V178" s="482">
        <f>'RAW DATA-STEMH'!T58</f>
        <v>0</v>
      </c>
      <c r="W178" s="482">
        <f>'RAW DATA-STEMH'!U58</f>
        <v>0</v>
      </c>
      <c r="X178" s="482">
        <f>'RAW DATA-STEMH'!V58</f>
        <v>0</v>
      </c>
      <c r="Y178" s="483">
        <f>'RAW DATA-STEMH'!W58</f>
        <v>0</v>
      </c>
      <c r="Z178" s="482"/>
      <c r="AA178" s="482"/>
      <c r="AB178" s="481">
        <f>'RAW DATA-STEMH'!X58</f>
        <v>0</v>
      </c>
      <c r="AC178" s="482">
        <f>'RAW DATA-STEMH'!Y58</f>
        <v>73</v>
      </c>
      <c r="AD178" s="482">
        <f>'RAW DATA-STEMH'!Z58</f>
        <v>7</v>
      </c>
      <c r="AE178" s="482">
        <f>'RAW DATA-STEMH'!AA58</f>
        <v>146</v>
      </c>
      <c r="AF178" s="482">
        <f>'RAW DATA-STEMH'!AB58</f>
        <v>0</v>
      </c>
      <c r="AG178" s="482">
        <f>'RAW DATA-STEMH'!AC58</f>
        <v>0</v>
      </c>
      <c r="AH178" s="482">
        <f>'RAW DATA-STEMH'!AD58</f>
        <v>0</v>
      </c>
      <c r="AI178" s="482">
        <f>'RAW DATA-STEMH'!AE58</f>
        <v>0</v>
      </c>
      <c r="AJ178" s="482">
        <f>'RAW DATA-STEMH'!AF58</f>
        <v>0</v>
      </c>
      <c r="AK178" s="483">
        <f>'RAW DATA-STEMH'!AG58</f>
        <v>0</v>
      </c>
      <c r="AL178" s="482"/>
      <c r="AM178" s="482"/>
      <c r="AN178" s="481">
        <f>'RAW DATA-STEMH'!AH58</f>
        <v>0</v>
      </c>
      <c r="AO178" s="482">
        <f>'RAW DATA-STEMH'!AI58</f>
        <v>39</v>
      </c>
      <c r="AP178" s="482">
        <f>'RAW DATA-STEMH'!AJ58</f>
        <v>4</v>
      </c>
      <c r="AQ178" s="482">
        <f>'RAW DATA-STEMH'!AK58</f>
        <v>145</v>
      </c>
      <c r="AR178" s="482">
        <f>'RAW DATA-STEMH'!AL58</f>
        <v>0</v>
      </c>
      <c r="AS178" s="482">
        <f>'RAW DATA-STEMH'!AM58</f>
        <v>0</v>
      </c>
      <c r="AT178" s="482">
        <f>'RAW DATA-STEMH'!AN58</f>
        <v>0</v>
      </c>
      <c r="AU178" s="482">
        <f>'RAW DATA-STEMH'!AO58</f>
        <v>0</v>
      </c>
      <c r="AV178" s="482">
        <f>'RAW DATA-STEMH'!AP58</f>
        <v>0</v>
      </c>
      <c r="AW178" s="483">
        <f>'RAW DATA-STEMH'!AQ58</f>
        <v>0</v>
      </c>
      <c r="AX178" s="535"/>
    </row>
    <row r="179" spans="1:50" x14ac:dyDescent="0.25">
      <c r="A179" s="1059"/>
      <c r="B179" s="513" t="str">
        <f>'RAW DATA-Awards'!B59</f>
        <v>CNM</v>
      </c>
      <c r="C179" s="499" t="str">
        <f>'RAW DATA-Awards'!C59</f>
        <v>2</v>
      </c>
      <c r="D179" s="364">
        <f>'RAW DATA-STEMH'!D59</f>
        <v>15</v>
      </c>
      <c r="E179" s="12">
        <f>'RAW DATA-STEMH'!E59</f>
        <v>81</v>
      </c>
      <c r="F179" s="12">
        <f>'RAW DATA-STEMH'!F59</f>
        <v>0</v>
      </c>
      <c r="G179" s="12">
        <f>'RAW DATA-STEMH'!G59</f>
        <v>67</v>
      </c>
      <c r="H179" s="12">
        <f>'RAW DATA-STEMH'!H59</f>
        <v>0</v>
      </c>
      <c r="I179" s="12">
        <f>'RAW DATA-STEMH'!I59</f>
        <v>0</v>
      </c>
      <c r="J179" s="12">
        <f>'RAW DATA-STEMH'!J59</f>
        <v>0</v>
      </c>
      <c r="K179" s="12">
        <f>'RAW DATA-STEMH'!K59</f>
        <v>0</v>
      </c>
      <c r="L179" s="12">
        <f>'RAW DATA-STEMH'!L59</f>
        <v>0</v>
      </c>
      <c r="M179" s="365">
        <f>'RAW DATA-STEMH'!M59</f>
        <v>0</v>
      </c>
      <c r="N179" s="12"/>
      <c r="O179" s="12"/>
      <c r="P179" s="364">
        <f>'RAW DATA-STEMH'!N59</f>
        <v>9</v>
      </c>
      <c r="Q179" s="12">
        <f>'RAW DATA-STEMH'!O59</f>
        <v>54</v>
      </c>
      <c r="R179" s="12">
        <f>'RAW DATA-STEMH'!P59</f>
        <v>0</v>
      </c>
      <c r="S179" s="12">
        <f>'RAW DATA-STEMH'!Q59</f>
        <v>64</v>
      </c>
      <c r="T179" s="12">
        <f>'RAW DATA-STEMH'!R59</f>
        <v>0</v>
      </c>
      <c r="U179" s="12">
        <f>'RAW DATA-STEMH'!S59</f>
        <v>0</v>
      </c>
      <c r="V179" s="12">
        <f>'RAW DATA-STEMH'!T59</f>
        <v>0</v>
      </c>
      <c r="W179" s="12">
        <f>'RAW DATA-STEMH'!U59</f>
        <v>0</v>
      </c>
      <c r="X179" s="12">
        <f>'RAW DATA-STEMH'!V59</f>
        <v>0</v>
      </c>
      <c r="Y179" s="365">
        <f>'RAW DATA-STEMH'!W59</f>
        <v>0</v>
      </c>
      <c r="Z179" s="12"/>
      <c r="AA179" s="12"/>
      <c r="AB179" s="364">
        <f>'RAW DATA-STEMH'!X59</f>
        <v>0</v>
      </c>
      <c r="AC179" s="12">
        <f>'RAW DATA-STEMH'!Y59</f>
        <v>29</v>
      </c>
      <c r="AD179" s="12">
        <f>'RAW DATA-STEMH'!Z59</f>
        <v>0</v>
      </c>
      <c r="AE179" s="12">
        <f>'RAW DATA-STEMH'!AA59</f>
        <v>58</v>
      </c>
      <c r="AF179" s="12">
        <f>'RAW DATA-STEMH'!AB59</f>
        <v>0</v>
      </c>
      <c r="AG179" s="12">
        <f>'RAW DATA-STEMH'!AC59</f>
        <v>0</v>
      </c>
      <c r="AH179" s="12">
        <f>'RAW DATA-STEMH'!AD59</f>
        <v>0</v>
      </c>
      <c r="AI179" s="12">
        <f>'RAW DATA-STEMH'!AE59</f>
        <v>0</v>
      </c>
      <c r="AJ179" s="12">
        <f>'RAW DATA-STEMH'!AF59</f>
        <v>0</v>
      </c>
      <c r="AK179" s="365">
        <f>'RAW DATA-STEMH'!AG59</f>
        <v>0</v>
      </c>
      <c r="AL179" s="12"/>
      <c r="AM179" s="12"/>
      <c r="AN179" s="364">
        <f>'RAW DATA-STEMH'!AH59</f>
        <v>0</v>
      </c>
      <c r="AO179" s="12">
        <f>'RAW DATA-STEMH'!AI59</f>
        <v>11</v>
      </c>
      <c r="AP179" s="12">
        <f>'RAW DATA-STEMH'!AJ59</f>
        <v>0</v>
      </c>
      <c r="AQ179" s="12">
        <f>'RAW DATA-STEMH'!AK59</f>
        <v>56</v>
      </c>
      <c r="AR179" s="12">
        <f>'RAW DATA-STEMH'!AL59</f>
        <v>0</v>
      </c>
      <c r="AS179" s="12">
        <f>'RAW DATA-STEMH'!AM59</f>
        <v>0</v>
      </c>
      <c r="AT179" s="12">
        <f>'RAW DATA-STEMH'!AN59</f>
        <v>0</v>
      </c>
      <c r="AU179" s="12">
        <f>'RAW DATA-STEMH'!AO59</f>
        <v>0</v>
      </c>
      <c r="AV179" s="12">
        <f>'RAW DATA-STEMH'!AP59</f>
        <v>0</v>
      </c>
      <c r="AW179" s="365">
        <f>'RAW DATA-STEMH'!AQ59</f>
        <v>0</v>
      </c>
      <c r="AX179" s="536"/>
    </row>
    <row r="180" spans="1:50" ht="15.75" thickBot="1" x14ac:dyDescent="0.3">
      <c r="A180" s="1060"/>
      <c r="B180" s="514" t="str">
        <f>'RAW DATA-Awards'!B60</f>
        <v>CNM</v>
      </c>
      <c r="C180" s="500" t="str">
        <f>'RAW DATA-Awards'!C60</f>
        <v>3</v>
      </c>
      <c r="D180" s="364">
        <f>'RAW DATA-STEMH'!D60</f>
        <v>986</v>
      </c>
      <c r="E180" s="12">
        <f>'RAW DATA-STEMH'!E60</f>
        <v>181</v>
      </c>
      <c r="F180" s="12">
        <f>'RAW DATA-STEMH'!F60</f>
        <v>0</v>
      </c>
      <c r="G180" s="12">
        <f>'RAW DATA-STEMH'!G60</f>
        <v>562</v>
      </c>
      <c r="H180" s="12">
        <f>'RAW DATA-STEMH'!H60</f>
        <v>0</v>
      </c>
      <c r="I180" s="12">
        <f>'RAW DATA-STEMH'!I60</f>
        <v>0</v>
      </c>
      <c r="J180" s="12">
        <f>'RAW DATA-STEMH'!J60</f>
        <v>0</v>
      </c>
      <c r="K180" s="12">
        <f>'RAW DATA-STEMH'!K60</f>
        <v>0</v>
      </c>
      <c r="L180" s="12">
        <f>'RAW DATA-STEMH'!L60</f>
        <v>0</v>
      </c>
      <c r="M180" s="365">
        <f>'RAW DATA-STEMH'!M60</f>
        <v>0</v>
      </c>
      <c r="N180" s="12"/>
      <c r="O180" s="12"/>
      <c r="P180" s="364">
        <f>'RAW DATA-STEMH'!N60</f>
        <v>547</v>
      </c>
      <c r="Q180" s="12">
        <f>'RAW DATA-STEMH'!O60</f>
        <v>107</v>
      </c>
      <c r="R180" s="12">
        <f>'RAW DATA-STEMH'!P60</f>
        <v>0</v>
      </c>
      <c r="S180" s="12">
        <f>'RAW DATA-STEMH'!Q60</f>
        <v>485</v>
      </c>
      <c r="T180" s="12">
        <f>'RAW DATA-STEMH'!R60</f>
        <v>0</v>
      </c>
      <c r="U180" s="12">
        <f>'RAW DATA-STEMH'!S60</f>
        <v>0</v>
      </c>
      <c r="V180" s="12">
        <f>'RAW DATA-STEMH'!T60</f>
        <v>0</v>
      </c>
      <c r="W180" s="12">
        <f>'RAW DATA-STEMH'!U60</f>
        <v>0</v>
      </c>
      <c r="X180" s="12">
        <f>'RAW DATA-STEMH'!V60</f>
        <v>0</v>
      </c>
      <c r="Y180" s="365">
        <f>'RAW DATA-STEMH'!W60</f>
        <v>0</v>
      </c>
      <c r="Z180" s="12"/>
      <c r="AA180" s="12"/>
      <c r="AB180" s="364">
        <f>'RAW DATA-STEMH'!X60</f>
        <v>554</v>
      </c>
      <c r="AC180" s="12">
        <f>'RAW DATA-STEMH'!Y60</f>
        <v>183</v>
      </c>
      <c r="AD180" s="12">
        <f>'RAW DATA-STEMH'!Z60</f>
        <v>0</v>
      </c>
      <c r="AE180" s="12">
        <f>'RAW DATA-STEMH'!AA60</f>
        <v>444</v>
      </c>
      <c r="AF180" s="12">
        <f>'RAW DATA-STEMH'!AB60</f>
        <v>0</v>
      </c>
      <c r="AG180" s="12">
        <f>'RAW DATA-STEMH'!AC60</f>
        <v>0</v>
      </c>
      <c r="AH180" s="12">
        <f>'RAW DATA-STEMH'!AD60</f>
        <v>0</v>
      </c>
      <c r="AI180" s="12">
        <f>'RAW DATA-STEMH'!AE60</f>
        <v>0</v>
      </c>
      <c r="AJ180" s="12">
        <f>'RAW DATA-STEMH'!AF60</f>
        <v>0</v>
      </c>
      <c r="AK180" s="365">
        <f>'RAW DATA-STEMH'!AG60</f>
        <v>0</v>
      </c>
      <c r="AL180" s="12"/>
      <c r="AM180" s="12"/>
      <c r="AN180" s="364">
        <f>'RAW DATA-STEMH'!AH60</f>
        <v>484</v>
      </c>
      <c r="AO180" s="12">
        <f>'RAW DATA-STEMH'!AI60</f>
        <v>237</v>
      </c>
      <c r="AP180" s="12">
        <f>'RAW DATA-STEMH'!AJ60</f>
        <v>15</v>
      </c>
      <c r="AQ180" s="12">
        <f>'RAW DATA-STEMH'!AK60</f>
        <v>465</v>
      </c>
      <c r="AR180" s="12">
        <f>'RAW DATA-STEMH'!AL60</f>
        <v>0</v>
      </c>
      <c r="AS180" s="12">
        <f>'RAW DATA-STEMH'!AM60</f>
        <v>0</v>
      </c>
      <c r="AT180" s="12">
        <f>'RAW DATA-STEMH'!AN60</f>
        <v>0</v>
      </c>
      <c r="AU180" s="12">
        <f>'RAW DATA-STEMH'!AO60</f>
        <v>0</v>
      </c>
      <c r="AV180" s="12">
        <f>'RAW DATA-STEMH'!AP60</f>
        <v>0</v>
      </c>
      <c r="AW180" s="365">
        <f>'RAW DATA-STEMH'!AQ60</f>
        <v>0</v>
      </c>
      <c r="AX180" s="536"/>
    </row>
    <row r="181" spans="1:50" x14ac:dyDescent="0.25">
      <c r="A181" s="486"/>
      <c r="B181" s="484"/>
      <c r="C181" s="485"/>
      <c r="D181" s="366">
        <f t="shared" ref="D181:M181" si="136">SUM(D178:D180)</f>
        <v>1001</v>
      </c>
      <c r="E181" s="11">
        <f t="shared" si="136"/>
        <v>390</v>
      </c>
      <c r="F181" s="11">
        <f t="shared" si="136"/>
        <v>7</v>
      </c>
      <c r="G181" s="11">
        <f t="shared" si="136"/>
        <v>803</v>
      </c>
      <c r="H181" s="11">
        <f t="shared" si="136"/>
        <v>0</v>
      </c>
      <c r="I181" s="11">
        <f t="shared" si="136"/>
        <v>0</v>
      </c>
      <c r="J181" s="11">
        <f t="shared" si="136"/>
        <v>0</v>
      </c>
      <c r="K181" s="11">
        <f t="shared" si="136"/>
        <v>0</v>
      </c>
      <c r="L181" s="11">
        <f t="shared" si="136"/>
        <v>0</v>
      </c>
      <c r="M181" s="367">
        <f t="shared" si="136"/>
        <v>0</v>
      </c>
      <c r="N181" s="12"/>
      <c r="O181" s="12"/>
      <c r="P181" s="366">
        <f t="shared" ref="P181:Y181" si="137">SUM(P178:P180)</f>
        <v>563</v>
      </c>
      <c r="Q181" s="11">
        <f t="shared" si="137"/>
        <v>287</v>
      </c>
      <c r="R181" s="11">
        <f t="shared" si="137"/>
        <v>5</v>
      </c>
      <c r="S181" s="11">
        <f t="shared" si="137"/>
        <v>718</v>
      </c>
      <c r="T181" s="11">
        <f t="shared" si="137"/>
        <v>0</v>
      </c>
      <c r="U181" s="11">
        <f t="shared" si="137"/>
        <v>0</v>
      </c>
      <c r="V181" s="11">
        <f t="shared" si="137"/>
        <v>0</v>
      </c>
      <c r="W181" s="11">
        <f t="shared" si="137"/>
        <v>0</v>
      </c>
      <c r="X181" s="11">
        <f t="shared" si="137"/>
        <v>0</v>
      </c>
      <c r="Y181" s="367">
        <f t="shared" si="137"/>
        <v>0</v>
      </c>
      <c r="Z181" s="12"/>
      <c r="AA181" s="12"/>
      <c r="AB181" s="366">
        <f t="shared" ref="AB181:AK181" si="138">SUM(AB178:AB180)</f>
        <v>554</v>
      </c>
      <c r="AC181" s="11">
        <f t="shared" si="138"/>
        <v>285</v>
      </c>
      <c r="AD181" s="11">
        <f t="shared" si="138"/>
        <v>7</v>
      </c>
      <c r="AE181" s="11">
        <f t="shared" si="138"/>
        <v>648</v>
      </c>
      <c r="AF181" s="11">
        <f t="shared" si="138"/>
        <v>0</v>
      </c>
      <c r="AG181" s="11">
        <f t="shared" si="138"/>
        <v>0</v>
      </c>
      <c r="AH181" s="11">
        <f t="shared" si="138"/>
        <v>0</v>
      </c>
      <c r="AI181" s="11">
        <f t="shared" si="138"/>
        <v>0</v>
      </c>
      <c r="AJ181" s="11">
        <f t="shared" si="138"/>
        <v>0</v>
      </c>
      <c r="AK181" s="367">
        <f t="shared" si="138"/>
        <v>0</v>
      </c>
      <c r="AL181" s="12"/>
      <c r="AM181" s="12"/>
      <c r="AN181" s="366">
        <f t="shared" ref="AN181:AW181" si="139">SUM(AN178:AN180)</f>
        <v>484</v>
      </c>
      <c r="AO181" s="11">
        <f t="shared" si="139"/>
        <v>287</v>
      </c>
      <c r="AP181" s="11">
        <f t="shared" si="139"/>
        <v>19</v>
      </c>
      <c r="AQ181" s="11">
        <f t="shared" si="139"/>
        <v>666</v>
      </c>
      <c r="AR181" s="11">
        <f t="shared" si="139"/>
        <v>0</v>
      </c>
      <c r="AS181" s="11">
        <f t="shared" si="139"/>
        <v>0</v>
      </c>
      <c r="AT181" s="11">
        <f t="shared" si="139"/>
        <v>0</v>
      </c>
      <c r="AU181" s="11">
        <f t="shared" si="139"/>
        <v>0</v>
      </c>
      <c r="AV181" s="11">
        <f t="shared" si="139"/>
        <v>0</v>
      </c>
      <c r="AW181" s="367">
        <f t="shared" si="139"/>
        <v>0</v>
      </c>
      <c r="AX181" s="536"/>
    </row>
    <row r="182" spans="1:50" ht="15.75" thickBot="1" x14ac:dyDescent="0.3">
      <c r="A182" s="486"/>
      <c r="B182" s="484"/>
      <c r="C182" s="485"/>
      <c r="D182" s="364"/>
      <c r="E182" s="12"/>
      <c r="F182" s="12"/>
      <c r="G182" s="12"/>
      <c r="H182" s="12"/>
      <c r="I182" s="12"/>
      <c r="J182" s="12"/>
      <c r="K182" s="12"/>
      <c r="L182" s="12"/>
      <c r="M182" s="365"/>
      <c r="N182" s="12"/>
      <c r="O182" s="12"/>
      <c r="P182" s="364"/>
      <c r="Q182" s="12"/>
      <c r="R182" s="12"/>
      <c r="S182" s="12"/>
      <c r="T182" s="12"/>
      <c r="U182" s="12"/>
      <c r="V182" s="12"/>
      <c r="W182" s="12"/>
      <c r="X182" s="12"/>
      <c r="Y182" s="365"/>
      <c r="Z182" s="12"/>
      <c r="AA182" s="12"/>
      <c r="AB182" s="364"/>
      <c r="AC182" s="12"/>
      <c r="AD182" s="12"/>
      <c r="AE182" s="12"/>
      <c r="AF182" s="12"/>
      <c r="AG182" s="12"/>
      <c r="AH182" s="12"/>
      <c r="AI182" s="12"/>
      <c r="AJ182" s="12"/>
      <c r="AK182" s="365"/>
      <c r="AL182" s="12"/>
      <c r="AM182" s="12"/>
      <c r="AN182" s="364"/>
      <c r="AO182" s="12"/>
      <c r="AP182" s="12"/>
      <c r="AQ182" s="12"/>
      <c r="AR182" s="12"/>
      <c r="AS182" s="12"/>
      <c r="AT182" s="12"/>
      <c r="AU182" s="12"/>
      <c r="AV182" s="12"/>
      <c r="AW182" s="365"/>
      <c r="AX182" s="536"/>
    </row>
    <row r="183" spans="1:50" ht="15" customHeight="1" x14ac:dyDescent="0.25">
      <c r="A183" s="1058" t="s">
        <v>303</v>
      </c>
      <c r="B183" s="512" t="s">
        <v>70</v>
      </c>
      <c r="C183" s="498" t="s">
        <v>95</v>
      </c>
      <c r="D183" s="364">
        <f>D178*'DATA - Awards Matrices'!$B$34</f>
        <v>0</v>
      </c>
      <c r="E183" s="12">
        <f>E178*'DATA - Awards Matrices'!$C$34</f>
        <v>64000</v>
      </c>
      <c r="F183" s="12">
        <f>F178*'DATA - Awards Matrices'!$D$34</f>
        <v>3500</v>
      </c>
      <c r="G183" s="12">
        <f>G178*'DATA - Awards Matrices'!$E$34</f>
        <v>87000</v>
      </c>
      <c r="H183" s="12">
        <f>H178*'DATA - Awards Matrices'!$F$34</f>
        <v>0</v>
      </c>
      <c r="I183" s="12">
        <f>I178*'DATA - Awards Matrices'!$G$34</f>
        <v>0</v>
      </c>
      <c r="J183" s="12">
        <f>J178*'DATA - Awards Matrices'!$H$34</f>
        <v>0</v>
      </c>
      <c r="K183" s="12">
        <f>K178*'DATA - Awards Matrices'!$I$34</f>
        <v>0</v>
      </c>
      <c r="L183" s="12">
        <f>L178*'DATA - Awards Matrices'!$J$34</f>
        <v>0</v>
      </c>
      <c r="M183" s="365">
        <f>M178*'DATA - Awards Matrices'!$K$34</f>
        <v>0</v>
      </c>
      <c r="N183" s="12"/>
      <c r="O183" s="12"/>
      <c r="P183" s="364">
        <f>P178*'DATA - Awards Matrices'!$B$34</f>
        <v>3500</v>
      </c>
      <c r="Q183" s="12">
        <f>Q178*'DATA - Awards Matrices'!$C$34</f>
        <v>63000</v>
      </c>
      <c r="R183" s="12">
        <f>R178*'DATA - Awards Matrices'!$D$34</f>
        <v>2500</v>
      </c>
      <c r="S183" s="12">
        <f>S178*'DATA - Awards Matrices'!$E$34</f>
        <v>84500</v>
      </c>
      <c r="T183" s="12">
        <f>T178*'DATA - Awards Matrices'!$F$34</f>
        <v>0</v>
      </c>
      <c r="U183" s="12">
        <f>U178*'DATA - Awards Matrices'!$G$34</f>
        <v>0</v>
      </c>
      <c r="V183" s="12">
        <f>V178*'DATA - Awards Matrices'!$H$34</f>
        <v>0</v>
      </c>
      <c r="W183" s="12">
        <f>W178*'DATA - Awards Matrices'!$I$34</f>
        <v>0</v>
      </c>
      <c r="X183" s="12">
        <f>X178*'DATA - Awards Matrices'!$J$34</f>
        <v>0</v>
      </c>
      <c r="Y183" s="365">
        <f>Y178*'DATA - Awards Matrices'!$K$34</f>
        <v>0</v>
      </c>
      <c r="Z183" s="12"/>
      <c r="AA183" s="12"/>
      <c r="AB183" s="364">
        <f>AB178*'DATA - Awards Matrices'!$B$34</f>
        <v>0</v>
      </c>
      <c r="AC183" s="12">
        <f>AC178*'DATA - Awards Matrices'!$C$34</f>
        <v>36500</v>
      </c>
      <c r="AD183" s="12">
        <f>AD178*'DATA - Awards Matrices'!$D$34</f>
        <v>3500</v>
      </c>
      <c r="AE183" s="12">
        <f>AE178*'DATA - Awards Matrices'!$E$34</f>
        <v>73000</v>
      </c>
      <c r="AF183" s="12">
        <f>AF178*'DATA - Awards Matrices'!$F$34</f>
        <v>0</v>
      </c>
      <c r="AG183" s="12">
        <f>AG178*'DATA - Awards Matrices'!$G$34</f>
        <v>0</v>
      </c>
      <c r="AH183" s="12">
        <f>AH178*'DATA - Awards Matrices'!$H$34</f>
        <v>0</v>
      </c>
      <c r="AI183" s="12">
        <f>AI178*'DATA - Awards Matrices'!$I$34</f>
        <v>0</v>
      </c>
      <c r="AJ183" s="12">
        <f>AJ178*'DATA - Awards Matrices'!$J$34</f>
        <v>0</v>
      </c>
      <c r="AK183" s="365">
        <f>AK178*'DATA - Awards Matrices'!$K$34</f>
        <v>0</v>
      </c>
      <c r="AL183" s="12"/>
      <c r="AM183" s="12"/>
      <c r="AN183" s="364">
        <f>AN178*'DATA - Awards Matrices'!$B$34</f>
        <v>0</v>
      </c>
      <c r="AO183" s="12">
        <f>AO178*'DATA - Awards Matrices'!$C$34</f>
        <v>19500</v>
      </c>
      <c r="AP183" s="12">
        <f>AP178*'DATA - Awards Matrices'!$D$34</f>
        <v>2000</v>
      </c>
      <c r="AQ183" s="12">
        <f>AQ178*'DATA - Awards Matrices'!$E$34</f>
        <v>72500</v>
      </c>
      <c r="AR183" s="12">
        <f>AR178*'DATA - Awards Matrices'!$F$34</f>
        <v>0</v>
      </c>
      <c r="AS183" s="12">
        <f>AS178*'DATA - Awards Matrices'!$G$34</f>
        <v>0</v>
      </c>
      <c r="AT183" s="12">
        <f>AT178*'DATA - Awards Matrices'!$H$34</f>
        <v>0</v>
      </c>
      <c r="AU183" s="12">
        <f>AU178*'DATA - Awards Matrices'!$I$34</f>
        <v>0</v>
      </c>
      <c r="AV183" s="12">
        <f>AV178*'DATA - Awards Matrices'!$J$34</f>
        <v>0</v>
      </c>
      <c r="AW183" s="365">
        <f>AW178*'DATA - Awards Matrices'!$K$34</f>
        <v>0</v>
      </c>
      <c r="AX183" s="536"/>
    </row>
    <row r="184" spans="1:50" x14ac:dyDescent="0.25">
      <c r="A184" s="1059"/>
      <c r="B184" s="513" t="s">
        <v>70</v>
      </c>
      <c r="C184" s="499" t="s">
        <v>94</v>
      </c>
      <c r="D184" s="364">
        <f>D179*'DATA - Awards Matrices'!$B$35</f>
        <v>7500</v>
      </c>
      <c r="E184" s="12">
        <f>E179*'DATA - Awards Matrices'!$C$35</f>
        <v>40500</v>
      </c>
      <c r="F184" s="12">
        <f>F179*'DATA - Awards Matrices'!$D$35</f>
        <v>0</v>
      </c>
      <c r="G184" s="12">
        <f>G179*'DATA - Awards Matrices'!$E$35</f>
        <v>33500</v>
      </c>
      <c r="H184" s="12">
        <f>H179*'DATA - Awards Matrices'!$F$35</f>
        <v>0</v>
      </c>
      <c r="I184" s="12">
        <f>I179*'DATA - Awards Matrices'!$G$35</f>
        <v>0</v>
      </c>
      <c r="J184" s="12">
        <f>J179*'DATA - Awards Matrices'!$H$35</f>
        <v>0</v>
      </c>
      <c r="K184" s="12">
        <f>K179*'DATA - Awards Matrices'!$I$35</f>
        <v>0</v>
      </c>
      <c r="L184" s="12">
        <f>L179*'DATA - Awards Matrices'!$J$35</f>
        <v>0</v>
      </c>
      <c r="M184" s="365">
        <f>M179*'DATA - Awards Matrices'!$K$35</f>
        <v>0</v>
      </c>
      <c r="N184" s="12"/>
      <c r="O184" s="12"/>
      <c r="P184" s="364">
        <f>P179*'DATA - Awards Matrices'!$B$35</f>
        <v>4500</v>
      </c>
      <c r="Q184" s="12">
        <f>Q179*'DATA - Awards Matrices'!$C$35</f>
        <v>27000</v>
      </c>
      <c r="R184" s="12">
        <f>R179*'DATA - Awards Matrices'!$D$35</f>
        <v>0</v>
      </c>
      <c r="S184" s="12">
        <f>S179*'DATA - Awards Matrices'!$E$35</f>
        <v>32000</v>
      </c>
      <c r="T184" s="12">
        <f>T179*'DATA - Awards Matrices'!$F$35</f>
        <v>0</v>
      </c>
      <c r="U184" s="12">
        <f>U179*'DATA - Awards Matrices'!$G$35</f>
        <v>0</v>
      </c>
      <c r="V184" s="12">
        <f>V179*'DATA - Awards Matrices'!$H$35</f>
        <v>0</v>
      </c>
      <c r="W184" s="12">
        <f>W179*'DATA - Awards Matrices'!$I$35</f>
        <v>0</v>
      </c>
      <c r="X184" s="12">
        <f>X179*'DATA - Awards Matrices'!$J$35</f>
        <v>0</v>
      </c>
      <c r="Y184" s="365">
        <f>Y179*'DATA - Awards Matrices'!$K$35</f>
        <v>0</v>
      </c>
      <c r="Z184" s="12"/>
      <c r="AA184" s="12"/>
      <c r="AB184" s="364">
        <f>AB179*'DATA - Awards Matrices'!$B$35</f>
        <v>0</v>
      </c>
      <c r="AC184" s="12">
        <f>AC179*'DATA - Awards Matrices'!$C$35</f>
        <v>14500</v>
      </c>
      <c r="AD184" s="12">
        <f>AD179*'DATA - Awards Matrices'!$D$35</f>
        <v>0</v>
      </c>
      <c r="AE184" s="12">
        <f>AE179*'DATA - Awards Matrices'!$E$35</f>
        <v>29000</v>
      </c>
      <c r="AF184" s="12">
        <f>AF179*'DATA - Awards Matrices'!$F$35</f>
        <v>0</v>
      </c>
      <c r="AG184" s="12">
        <f>AG179*'DATA - Awards Matrices'!$G$35</f>
        <v>0</v>
      </c>
      <c r="AH184" s="12">
        <f>AH179*'DATA - Awards Matrices'!$H$35</f>
        <v>0</v>
      </c>
      <c r="AI184" s="12">
        <f>AI179*'DATA - Awards Matrices'!$I$35</f>
        <v>0</v>
      </c>
      <c r="AJ184" s="12">
        <f>AJ179*'DATA - Awards Matrices'!$J$35</f>
        <v>0</v>
      </c>
      <c r="AK184" s="365">
        <f>AK179*'DATA - Awards Matrices'!$K$35</f>
        <v>0</v>
      </c>
      <c r="AL184" s="12"/>
      <c r="AM184" s="12"/>
      <c r="AN184" s="364">
        <f>AN179*'DATA - Awards Matrices'!$B$35</f>
        <v>0</v>
      </c>
      <c r="AO184" s="12">
        <f>AO179*'DATA - Awards Matrices'!$C$35</f>
        <v>5500</v>
      </c>
      <c r="AP184" s="12">
        <f>AP179*'DATA - Awards Matrices'!$D$35</f>
        <v>0</v>
      </c>
      <c r="AQ184" s="12">
        <f>AQ179*'DATA - Awards Matrices'!$E$35</f>
        <v>28000</v>
      </c>
      <c r="AR184" s="12">
        <f>AR179*'DATA - Awards Matrices'!$F$35</f>
        <v>0</v>
      </c>
      <c r="AS184" s="12">
        <f>AS179*'DATA - Awards Matrices'!$G$35</f>
        <v>0</v>
      </c>
      <c r="AT184" s="12">
        <f>AT179*'DATA - Awards Matrices'!$H$35</f>
        <v>0</v>
      </c>
      <c r="AU184" s="12">
        <f>AU179*'DATA - Awards Matrices'!$I$35</f>
        <v>0</v>
      </c>
      <c r="AV184" s="12">
        <f>AV179*'DATA - Awards Matrices'!$J$35</f>
        <v>0</v>
      </c>
      <c r="AW184" s="365">
        <f>AW179*'DATA - Awards Matrices'!$K$35</f>
        <v>0</v>
      </c>
      <c r="AX184" s="536"/>
    </row>
    <row r="185" spans="1:50" ht="15.75" thickBot="1" x14ac:dyDescent="0.3">
      <c r="A185" s="1060"/>
      <c r="B185" s="514" t="s">
        <v>70</v>
      </c>
      <c r="C185" s="500" t="s">
        <v>93</v>
      </c>
      <c r="D185" s="364">
        <f>D180*'DATA - Awards Matrices'!$B$36</f>
        <v>493000</v>
      </c>
      <c r="E185" s="12">
        <f>E180*'DATA - Awards Matrices'!$C$36</f>
        <v>90500</v>
      </c>
      <c r="F185" s="12">
        <f>F180*'DATA - Awards Matrices'!$D$36</f>
        <v>0</v>
      </c>
      <c r="G185" s="12">
        <f>G180*'DATA - Awards Matrices'!$E$36</f>
        <v>281000</v>
      </c>
      <c r="H185" s="12">
        <f>H180*'DATA - Awards Matrices'!$F$36</f>
        <v>0</v>
      </c>
      <c r="I185" s="12">
        <f>I180*'DATA - Awards Matrices'!$G$36</f>
        <v>0</v>
      </c>
      <c r="J185" s="12">
        <f>J180*'DATA - Awards Matrices'!$H$36</f>
        <v>0</v>
      </c>
      <c r="K185" s="12">
        <f>K180*'DATA - Awards Matrices'!$I$36</f>
        <v>0</v>
      </c>
      <c r="L185" s="12">
        <f>L180*'DATA - Awards Matrices'!$J$36</f>
        <v>0</v>
      </c>
      <c r="M185" s="365">
        <f>M180*'DATA - Awards Matrices'!$K$36</f>
        <v>0</v>
      </c>
      <c r="N185" s="12"/>
      <c r="O185" s="12"/>
      <c r="P185" s="364">
        <f>P180*'DATA - Awards Matrices'!$B$36</f>
        <v>273500</v>
      </c>
      <c r="Q185" s="12">
        <f>Q180*'DATA - Awards Matrices'!$C$36</f>
        <v>53500</v>
      </c>
      <c r="R185" s="12">
        <f>R180*'DATA - Awards Matrices'!$D$36</f>
        <v>0</v>
      </c>
      <c r="S185" s="12">
        <f>S180*'DATA - Awards Matrices'!$E$36</f>
        <v>242500</v>
      </c>
      <c r="T185" s="12">
        <f>T180*'DATA - Awards Matrices'!$F$36</f>
        <v>0</v>
      </c>
      <c r="U185" s="12">
        <f>U180*'DATA - Awards Matrices'!$G$36</f>
        <v>0</v>
      </c>
      <c r="V185" s="12">
        <f>V180*'DATA - Awards Matrices'!$H$36</f>
        <v>0</v>
      </c>
      <c r="W185" s="12">
        <f>W180*'DATA - Awards Matrices'!$I$36</f>
        <v>0</v>
      </c>
      <c r="X185" s="12">
        <f>X180*'DATA - Awards Matrices'!$J$36</f>
        <v>0</v>
      </c>
      <c r="Y185" s="365">
        <f>Y180*'DATA - Awards Matrices'!$K$36</f>
        <v>0</v>
      </c>
      <c r="Z185" s="12"/>
      <c r="AA185" s="12"/>
      <c r="AB185" s="364">
        <f>AB180*'DATA - Awards Matrices'!$B$36</f>
        <v>277000</v>
      </c>
      <c r="AC185" s="12">
        <f>AC180*'DATA - Awards Matrices'!$C$36</f>
        <v>91500</v>
      </c>
      <c r="AD185" s="12">
        <f>AD180*'DATA - Awards Matrices'!$D$36</f>
        <v>0</v>
      </c>
      <c r="AE185" s="12">
        <f>AE180*'DATA - Awards Matrices'!$E$36</f>
        <v>222000</v>
      </c>
      <c r="AF185" s="12">
        <f>AF180*'DATA - Awards Matrices'!$F$36</f>
        <v>0</v>
      </c>
      <c r="AG185" s="12">
        <f>AG180*'DATA - Awards Matrices'!$G$36</f>
        <v>0</v>
      </c>
      <c r="AH185" s="12">
        <f>AH180*'DATA - Awards Matrices'!$H$36</f>
        <v>0</v>
      </c>
      <c r="AI185" s="12">
        <f>AI180*'DATA - Awards Matrices'!$I$36</f>
        <v>0</v>
      </c>
      <c r="AJ185" s="12">
        <f>AJ180*'DATA - Awards Matrices'!$J$36</f>
        <v>0</v>
      </c>
      <c r="AK185" s="365">
        <f>AK180*'DATA - Awards Matrices'!$K$36</f>
        <v>0</v>
      </c>
      <c r="AL185" s="12"/>
      <c r="AM185" s="12"/>
      <c r="AN185" s="364">
        <f>AN180*'DATA - Awards Matrices'!$B$36</f>
        <v>242000</v>
      </c>
      <c r="AO185" s="12">
        <f>AO180*'DATA - Awards Matrices'!$C$36</f>
        <v>118500</v>
      </c>
      <c r="AP185" s="12">
        <f>AP180*'DATA - Awards Matrices'!$D$36</f>
        <v>7500</v>
      </c>
      <c r="AQ185" s="12">
        <f>AQ180*'DATA - Awards Matrices'!$E$36</f>
        <v>232500</v>
      </c>
      <c r="AR185" s="12">
        <f>AR180*'DATA - Awards Matrices'!$F$36</f>
        <v>0</v>
      </c>
      <c r="AS185" s="12">
        <f>AS180*'DATA - Awards Matrices'!$G$36</f>
        <v>0</v>
      </c>
      <c r="AT185" s="12">
        <f>AT180*'DATA - Awards Matrices'!$H$36</f>
        <v>0</v>
      </c>
      <c r="AU185" s="12">
        <f>AU180*'DATA - Awards Matrices'!$I$36</f>
        <v>0</v>
      </c>
      <c r="AV185" s="12">
        <f>AV180*'DATA - Awards Matrices'!$J$36</f>
        <v>0</v>
      </c>
      <c r="AW185" s="365">
        <f>AW180*'DATA - Awards Matrices'!$K$36</f>
        <v>0</v>
      </c>
      <c r="AX185" s="536"/>
    </row>
    <row r="186" spans="1:50" ht="30.75" thickBot="1" x14ac:dyDescent="0.3">
      <c r="A186" s="480" t="s">
        <v>304</v>
      </c>
      <c r="B186" s="487" t="str">
        <f>B180</f>
        <v>CNM</v>
      </c>
      <c r="C186" s="488"/>
      <c r="D186" s="368">
        <f t="shared" ref="D186:M186" si="140">SUM(D183:D185)</f>
        <v>500500</v>
      </c>
      <c r="E186" s="369">
        <f t="shared" si="140"/>
        <v>195000</v>
      </c>
      <c r="F186" s="369">
        <f t="shared" si="140"/>
        <v>3500</v>
      </c>
      <c r="G186" s="369">
        <f t="shared" si="140"/>
        <v>401500</v>
      </c>
      <c r="H186" s="369">
        <f t="shared" si="140"/>
        <v>0</v>
      </c>
      <c r="I186" s="369">
        <f t="shared" si="140"/>
        <v>0</v>
      </c>
      <c r="J186" s="369">
        <f t="shared" si="140"/>
        <v>0</v>
      </c>
      <c r="K186" s="369">
        <f t="shared" si="140"/>
        <v>0</v>
      </c>
      <c r="L186" s="369">
        <f t="shared" si="140"/>
        <v>0</v>
      </c>
      <c r="M186" s="370">
        <f t="shared" si="140"/>
        <v>0</v>
      </c>
      <c r="N186" s="489">
        <f>SUM(D186:M186)/'DATA - Awards Matrices'!$L$36</f>
        <v>645.70702131820849</v>
      </c>
      <c r="O186" s="489"/>
      <c r="P186" s="368">
        <f t="shared" ref="P186:Y186" si="141">SUM(P183:P185)</f>
        <v>281500</v>
      </c>
      <c r="Q186" s="369">
        <f t="shared" si="141"/>
        <v>143500</v>
      </c>
      <c r="R186" s="369">
        <f t="shared" si="141"/>
        <v>2500</v>
      </c>
      <c r="S186" s="369">
        <f t="shared" si="141"/>
        <v>359000</v>
      </c>
      <c r="T186" s="369">
        <f t="shared" si="141"/>
        <v>0</v>
      </c>
      <c r="U186" s="369">
        <f t="shared" si="141"/>
        <v>0</v>
      </c>
      <c r="V186" s="369">
        <f t="shared" si="141"/>
        <v>0</v>
      </c>
      <c r="W186" s="369">
        <f t="shared" si="141"/>
        <v>0</v>
      </c>
      <c r="X186" s="369">
        <f t="shared" si="141"/>
        <v>0</v>
      </c>
      <c r="Y186" s="370">
        <f t="shared" si="141"/>
        <v>0</v>
      </c>
      <c r="Z186" s="489">
        <f>SUM(P186:Y186)/'DATA - Awards Matrices'!$L$36</f>
        <v>461.47076080578921</v>
      </c>
      <c r="AA186" s="489"/>
      <c r="AB186" s="368">
        <f t="shared" ref="AB186:AK186" si="142">SUM(AB183:AB185)</f>
        <v>277000</v>
      </c>
      <c r="AC186" s="369">
        <f t="shared" si="142"/>
        <v>142500</v>
      </c>
      <c r="AD186" s="369">
        <f t="shared" si="142"/>
        <v>3500</v>
      </c>
      <c r="AE186" s="369">
        <f t="shared" si="142"/>
        <v>324000</v>
      </c>
      <c r="AF186" s="369">
        <f t="shared" si="142"/>
        <v>0</v>
      </c>
      <c r="AG186" s="369">
        <f t="shared" si="142"/>
        <v>0</v>
      </c>
      <c r="AH186" s="369">
        <f t="shared" si="142"/>
        <v>0</v>
      </c>
      <c r="AI186" s="369">
        <f t="shared" si="142"/>
        <v>0</v>
      </c>
      <c r="AJ186" s="369">
        <f t="shared" si="142"/>
        <v>0</v>
      </c>
      <c r="AK186" s="370">
        <f t="shared" si="142"/>
        <v>0</v>
      </c>
      <c r="AL186" s="489">
        <f>SUM(AB186:AK186)/'DATA - Awards Matrices'!$L$36</f>
        <v>438.29454332094662</v>
      </c>
      <c r="AM186" s="489"/>
      <c r="AN186" s="368">
        <f t="shared" ref="AN186:AW186" si="143">SUM(AN183:AN185)</f>
        <v>242000</v>
      </c>
      <c r="AO186" s="369">
        <f t="shared" si="143"/>
        <v>143500</v>
      </c>
      <c r="AP186" s="369">
        <f t="shared" si="143"/>
        <v>9500</v>
      </c>
      <c r="AQ186" s="369">
        <f t="shared" si="143"/>
        <v>333000</v>
      </c>
      <c r="AR186" s="369">
        <f t="shared" si="143"/>
        <v>0</v>
      </c>
      <c r="AS186" s="369">
        <f t="shared" si="143"/>
        <v>0</v>
      </c>
      <c r="AT186" s="369">
        <f t="shared" si="143"/>
        <v>0</v>
      </c>
      <c r="AU186" s="369">
        <f t="shared" si="143"/>
        <v>0</v>
      </c>
      <c r="AV186" s="369">
        <f t="shared" si="143"/>
        <v>0</v>
      </c>
      <c r="AW186" s="370">
        <f t="shared" si="143"/>
        <v>0</v>
      </c>
      <c r="AX186" s="537">
        <f>SUM(AN186:AW186)/'DATA - Awards Matrices'!$L$36</f>
        <v>427.14648934089576</v>
      </c>
    </row>
    <row r="187" spans="1:50" ht="38.25" customHeight="1" thickBot="1" x14ac:dyDescent="0.3">
      <c r="A187" s="502"/>
      <c r="B187" s="503"/>
      <c r="C187" s="504"/>
      <c r="D187" s="505"/>
      <c r="E187" s="506"/>
      <c r="F187" s="506"/>
      <c r="G187" s="506"/>
      <c r="H187" s="506"/>
      <c r="I187" s="506"/>
      <c r="J187" s="506"/>
      <c r="K187" s="506"/>
      <c r="L187" s="506"/>
      <c r="M187" s="507"/>
      <c r="N187" s="508"/>
      <c r="O187" s="508"/>
      <c r="P187" s="505"/>
      <c r="Q187" s="506"/>
      <c r="R187" s="506"/>
      <c r="S187" s="506"/>
      <c r="T187" s="506"/>
      <c r="U187" s="506"/>
      <c r="V187" s="506"/>
      <c r="W187" s="506"/>
      <c r="X187" s="506"/>
      <c r="Y187" s="507"/>
      <c r="Z187" s="508"/>
      <c r="AA187" s="508"/>
      <c r="AB187" s="505"/>
      <c r="AC187" s="506"/>
      <c r="AD187" s="506"/>
      <c r="AE187" s="506"/>
      <c r="AF187" s="506"/>
      <c r="AG187" s="506"/>
      <c r="AH187" s="506"/>
      <c r="AI187" s="506"/>
      <c r="AJ187" s="506"/>
      <c r="AK187" s="507"/>
      <c r="AL187" s="508"/>
      <c r="AM187" s="508"/>
      <c r="AN187" s="505"/>
      <c r="AO187" s="506"/>
      <c r="AP187" s="506"/>
      <c r="AQ187" s="506"/>
      <c r="AR187" s="506"/>
      <c r="AS187" s="506"/>
      <c r="AT187" s="506"/>
      <c r="AU187" s="506"/>
      <c r="AV187" s="506"/>
      <c r="AW187" s="507"/>
      <c r="AX187" s="538"/>
    </row>
    <row r="188" spans="1:50" ht="15" customHeight="1" x14ac:dyDescent="0.25">
      <c r="A188" s="1058" t="s">
        <v>302</v>
      </c>
      <c r="B188" s="512" t="str">
        <f>'RAW DATA-Awards'!B61</f>
        <v>CCC</v>
      </c>
      <c r="C188" s="498" t="str">
        <f>'RAW DATA-Awards'!C61</f>
        <v>1</v>
      </c>
      <c r="D188" s="481">
        <f>'RAW DATA-STEMH'!D61</f>
        <v>0</v>
      </c>
      <c r="E188" s="482">
        <f>'RAW DATA-STEMH'!E61</f>
        <v>84</v>
      </c>
      <c r="F188" s="482">
        <f>'RAW DATA-STEMH'!F61</f>
        <v>0</v>
      </c>
      <c r="G188" s="482">
        <f>'RAW DATA-STEMH'!G61</f>
        <v>6</v>
      </c>
      <c r="H188" s="482">
        <f>'RAW DATA-STEMH'!H61</f>
        <v>0</v>
      </c>
      <c r="I188" s="482">
        <f>'RAW DATA-STEMH'!I61</f>
        <v>0</v>
      </c>
      <c r="J188" s="482">
        <f>'RAW DATA-STEMH'!J61</f>
        <v>0</v>
      </c>
      <c r="K188" s="482">
        <f>'RAW DATA-STEMH'!K61</f>
        <v>0</v>
      </c>
      <c r="L188" s="482">
        <f>'RAW DATA-STEMH'!L61</f>
        <v>0</v>
      </c>
      <c r="M188" s="483">
        <f>'RAW DATA-STEMH'!M61</f>
        <v>0</v>
      </c>
      <c r="N188" s="482"/>
      <c r="O188" s="482"/>
      <c r="P188" s="481">
        <f>'RAW DATA-STEMH'!N61</f>
        <v>0</v>
      </c>
      <c r="Q188" s="482">
        <f>'RAW DATA-STEMH'!O61</f>
        <v>67</v>
      </c>
      <c r="R188" s="482">
        <f>'RAW DATA-STEMH'!P61</f>
        <v>0</v>
      </c>
      <c r="S188" s="482">
        <f>'RAW DATA-STEMH'!Q61</f>
        <v>11</v>
      </c>
      <c r="T188" s="482">
        <f>'RAW DATA-STEMH'!R61</f>
        <v>0</v>
      </c>
      <c r="U188" s="482">
        <f>'RAW DATA-STEMH'!S61</f>
        <v>0</v>
      </c>
      <c r="V188" s="482">
        <f>'RAW DATA-STEMH'!T61</f>
        <v>0</v>
      </c>
      <c r="W188" s="482">
        <f>'RAW DATA-STEMH'!U61</f>
        <v>0</v>
      </c>
      <c r="X188" s="482">
        <f>'RAW DATA-STEMH'!V61</f>
        <v>0</v>
      </c>
      <c r="Y188" s="483">
        <f>'RAW DATA-STEMH'!W61</f>
        <v>0</v>
      </c>
      <c r="Z188" s="482"/>
      <c r="AA188" s="482"/>
      <c r="AB188" s="481">
        <f>'RAW DATA-STEMH'!X61</f>
        <v>19</v>
      </c>
      <c r="AC188" s="482">
        <f>'RAW DATA-STEMH'!Y61</f>
        <v>4</v>
      </c>
      <c r="AD188" s="482">
        <f>'RAW DATA-STEMH'!Z61</f>
        <v>0</v>
      </c>
      <c r="AE188" s="482">
        <f>'RAW DATA-STEMH'!AA61</f>
        <v>1</v>
      </c>
      <c r="AF188" s="482">
        <f>'RAW DATA-STEMH'!AB61</f>
        <v>0</v>
      </c>
      <c r="AG188" s="482">
        <f>'RAW DATA-STEMH'!AC61</f>
        <v>0</v>
      </c>
      <c r="AH188" s="482">
        <f>'RAW DATA-STEMH'!AD61</f>
        <v>0</v>
      </c>
      <c r="AI188" s="482">
        <f>'RAW DATA-STEMH'!AE61</f>
        <v>0</v>
      </c>
      <c r="AJ188" s="482">
        <f>'RAW DATA-STEMH'!AF61</f>
        <v>0</v>
      </c>
      <c r="AK188" s="483">
        <f>'RAW DATA-STEMH'!AG61</f>
        <v>0</v>
      </c>
      <c r="AL188" s="482"/>
      <c r="AM188" s="482"/>
      <c r="AN188" s="481">
        <f>'RAW DATA-STEMH'!AH61</f>
        <v>31</v>
      </c>
      <c r="AO188" s="482">
        <f>'RAW DATA-STEMH'!AI61</f>
        <v>0</v>
      </c>
      <c r="AP188" s="482">
        <f>'RAW DATA-STEMH'!AJ61</f>
        <v>0</v>
      </c>
      <c r="AQ188" s="482">
        <f>'RAW DATA-STEMH'!AK61</f>
        <v>4</v>
      </c>
      <c r="AR188" s="482">
        <f>'RAW DATA-STEMH'!AL61</f>
        <v>0</v>
      </c>
      <c r="AS188" s="482">
        <f>'RAW DATA-STEMH'!AM61</f>
        <v>0</v>
      </c>
      <c r="AT188" s="482">
        <f>'RAW DATA-STEMH'!AN61</f>
        <v>0</v>
      </c>
      <c r="AU188" s="482">
        <f>'RAW DATA-STEMH'!AO61</f>
        <v>0</v>
      </c>
      <c r="AV188" s="482">
        <f>'RAW DATA-STEMH'!AP61</f>
        <v>0</v>
      </c>
      <c r="AW188" s="483">
        <f>'RAW DATA-STEMH'!AQ61</f>
        <v>0</v>
      </c>
      <c r="AX188" s="535"/>
    </row>
    <row r="189" spans="1:50" x14ac:dyDescent="0.25">
      <c r="A189" s="1059"/>
      <c r="B189" s="513" t="str">
        <f>'RAW DATA-Awards'!B62</f>
        <v>CCC</v>
      </c>
      <c r="C189" s="499" t="str">
        <f>'RAW DATA-Awards'!C62</f>
        <v>2</v>
      </c>
      <c r="D189" s="364">
        <f>'RAW DATA-STEMH'!D62</f>
        <v>0</v>
      </c>
      <c r="E189" s="12">
        <f>'RAW DATA-STEMH'!E62</f>
        <v>5</v>
      </c>
      <c r="F189" s="12">
        <f>'RAW DATA-STEMH'!F62</f>
        <v>0</v>
      </c>
      <c r="G189" s="12">
        <f>'RAW DATA-STEMH'!G62</f>
        <v>3</v>
      </c>
      <c r="H189" s="12">
        <f>'RAW DATA-STEMH'!H62</f>
        <v>0</v>
      </c>
      <c r="I189" s="12">
        <f>'RAW DATA-STEMH'!I62</f>
        <v>0</v>
      </c>
      <c r="J189" s="12">
        <f>'RAW DATA-STEMH'!J62</f>
        <v>0</v>
      </c>
      <c r="K189" s="12">
        <f>'RAW DATA-STEMH'!K62</f>
        <v>0</v>
      </c>
      <c r="L189" s="12">
        <f>'RAW DATA-STEMH'!L62</f>
        <v>0</v>
      </c>
      <c r="M189" s="365">
        <f>'RAW DATA-STEMH'!M62</f>
        <v>0</v>
      </c>
      <c r="N189" s="12"/>
      <c r="O189" s="12"/>
      <c r="P189" s="364">
        <f>'RAW DATA-STEMH'!N62</f>
        <v>0</v>
      </c>
      <c r="Q189" s="12">
        <f>'RAW DATA-STEMH'!O62</f>
        <v>9</v>
      </c>
      <c r="R189" s="12">
        <f>'RAW DATA-STEMH'!P62</f>
        <v>0</v>
      </c>
      <c r="S189" s="12">
        <f>'RAW DATA-STEMH'!Q62</f>
        <v>5</v>
      </c>
      <c r="T189" s="12">
        <f>'RAW DATA-STEMH'!R62</f>
        <v>0</v>
      </c>
      <c r="U189" s="12">
        <f>'RAW DATA-STEMH'!S62</f>
        <v>0</v>
      </c>
      <c r="V189" s="12">
        <f>'RAW DATA-STEMH'!T62</f>
        <v>0</v>
      </c>
      <c r="W189" s="12">
        <f>'RAW DATA-STEMH'!U62</f>
        <v>0</v>
      </c>
      <c r="X189" s="12">
        <f>'RAW DATA-STEMH'!V62</f>
        <v>0</v>
      </c>
      <c r="Y189" s="365">
        <f>'RAW DATA-STEMH'!W62</f>
        <v>0</v>
      </c>
      <c r="Z189" s="12"/>
      <c r="AA189" s="12"/>
      <c r="AB189" s="364">
        <f>'RAW DATA-STEMH'!X62</f>
        <v>0</v>
      </c>
      <c r="AC189" s="12">
        <f>'RAW DATA-STEMH'!Y62</f>
        <v>4</v>
      </c>
      <c r="AD189" s="12">
        <f>'RAW DATA-STEMH'!Z62</f>
        <v>0</v>
      </c>
      <c r="AE189" s="12">
        <f>'RAW DATA-STEMH'!AA62</f>
        <v>3</v>
      </c>
      <c r="AF189" s="12">
        <f>'RAW DATA-STEMH'!AB62</f>
        <v>0</v>
      </c>
      <c r="AG189" s="12">
        <f>'RAW DATA-STEMH'!AC62</f>
        <v>0</v>
      </c>
      <c r="AH189" s="12">
        <f>'RAW DATA-STEMH'!AD62</f>
        <v>0</v>
      </c>
      <c r="AI189" s="12">
        <f>'RAW DATA-STEMH'!AE62</f>
        <v>0</v>
      </c>
      <c r="AJ189" s="12">
        <f>'RAW DATA-STEMH'!AF62</f>
        <v>0</v>
      </c>
      <c r="AK189" s="365">
        <f>'RAW DATA-STEMH'!AG62</f>
        <v>0</v>
      </c>
      <c r="AL189" s="12"/>
      <c r="AM189" s="12"/>
      <c r="AN189" s="364">
        <f>'RAW DATA-STEMH'!AH62</f>
        <v>1</v>
      </c>
      <c r="AO189" s="12">
        <f>'RAW DATA-STEMH'!AI62</f>
        <v>7</v>
      </c>
      <c r="AP189" s="12">
        <f>'RAW DATA-STEMH'!AJ62</f>
        <v>0</v>
      </c>
      <c r="AQ189" s="12">
        <f>'RAW DATA-STEMH'!AK62</f>
        <v>1</v>
      </c>
      <c r="AR189" s="12">
        <f>'RAW DATA-STEMH'!AL62</f>
        <v>0</v>
      </c>
      <c r="AS189" s="12">
        <f>'RAW DATA-STEMH'!AM62</f>
        <v>0</v>
      </c>
      <c r="AT189" s="12">
        <f>'RAW DATA-STEMH'!AN62</f>
        <v>0</v>
      </c>
      <c r="AU189" s="12">
        <f>'RAW DATA-STEMH'!AO62</f>
        <v>0</v>
      </c>
      <c r="AV189" s="12">
        <f>'RAW DATA-STEMH'!AP62</f>
        <v>0</v>
      </c>
      <c r="AW189" s="365">
        <f>'RAW DATA-STEMH'!AQ62</f>
        <v>0</v>
      </c>
      <c r="AX189" s="536"/>
    </row>
    <row r="190" spans="1:50" ht="15.75" thickBot="1" x14ac:dyDescent="0.3">
      <c r="A190" s="1060"/>
      <c r="B190" s="514" t="str">
        <f>'RAW DATA-Awards'!B63</f>
        <v>CCC</v>
      </c>
      <c r="C190" s="500" t="str">
        <f>'RAW DATA-Awards'!C63</f>
        <v>3</v>
      </c>
      <c r="D190" s="364">
        <f>'RAW DATA-STEMH'!D63</f>
        <v>0</v>
      </c>
      <c r="E190" s="12">
        <f>'RAW DATA-STEMH'!E63</f>
        <v>182</v>
      </c>
      <c r="F190" s="12">
        <f>'RAW DATA-STEMH'!F63</f>
        <v>0</v>
      </c>
      <c r="G190" s="12">
        <f>'RAW DATA-STEMH'!G63</f>
        <v>70</v>
      </c>
      <c r="H190" s="12">
        <f>'RAW DATA-STEMH'!H63</f>
        <v>0</v>
      </c>
      <c r="I190" s="12">
        <f>'RAW DATA-STEMH'!I63</f>
        <v>0</v>
      </c>
      <c r="J190" s="12">
        <f>'RAW DATA-STEMH'!J63</f>
        <v>0</v>
      </c>
      <c r="K190" s="12">
        <f>'RAW DATA-STEMH'!K63</f>
        <v>0</v>
      </c>
      <c r="L190" s="12">
        <f>'RAW DATA-STEMH'!L63</f>
        <v>0</v>
      </c>
      <c r="M190" s="365">
        <f>'RAW DATA-STEMH'!M63</f>
        <v>0</v>
      </c>
      <c r="N190" s="12"/>
      <c r="O190" s="12"/>
      <c r="P190" s="364">
        <f>'RAW DATA-STEMH'!N63</f>
        <v>0</v>
      </c>
      <c r="Q190" s="12">
        <f>'RAW DATA-STEMH'!O63</f>
        <v>267</v>
      </c>
      <c r="R190" s="12">
        <f>'RAW DATA-STEMH'!P63</f>
        <v>0</v>
      </c>
      <c r="S190" s="12">
        <f>'RAW DATA-STEMH'!Q63</f>
        <v>63</v>
      </c>
      <c r="T190" s="12">
        <f>'RAW DATA-STEMH'!R63</f>
        <v>0</v>
      </c>
      <c r="U190" s="12">
        <f>'RAW DATA-STEMH'!S63</f>
        <v>0</v>
      </c>
      <c r="V190" s="12">
        <f>'RAW DATA-STEMH'!T63</f>
        <v>0</v>
      </c>
      <c r="W190" s="12">
        <f>'RAW DATA-STEMH'!U63</f>
        <v>0</v>
      </c>
      <c r="X190" s="12">
        <f>'RAW DATA-STEMH'!V63</f>
        <v>0</v>
      </c>
      <c r="Y190" s="365">
        <f>'RAW DATA-STEMH'!W63</f>
        <v>0</v>
      </c>
      <c r="Z190" s="12"/>
      <c r="AA190" s="12"/>
      <c r="AB190" s="364">
        <f>'RAW DATA-STEMH'!X63</f>
        <v>100</v>
      </c>
      <c r="AC190" s="12">
        <f>'RAW DATA-STEMH'!Y63</f>
        <v>92</v>
      </c>
      <c r="AD190" s="12">
        <f>'RAW DATA-STEMH'!Z63</f>
        <v>0</v>
      </c>
      <c r="AE190" s="12">
        <f>'RAW DATA-STEMH'!AA63</f>
        <v>92</v>
      </c>
      <c r="AF190" s="12">
        <f>'RAW DATA-STEMH'!AB63</f>
        <v>0</v>
      </c>
      <c r="AG190" s="12">
        <f>'RAW DATA-STEMH'!AC63</f>
        <v>0</v>
      </c>
      <c r="AH190" s="12">
        <f>'RAW DATA-STEMH'!AD63</f>
        <v>0</v>
      </c>
      <c r="AI190" s="12">
        <f>'RAW DATA-STEMH'!AE63</f>
        <v>0</v>
      </c>
      <c r="AJ190" s="12">
        <f>'RAW DATA-STEMH'!AF63</f>
        <v>0</v>
      </c>
      <c r="AK190" s="365">
        <f>'RAW DATA-STEMH'!AG63</f>
        <v>0</v>
      </c>
      <c r="AL190" s="12"/>
      <c r="AM190" s="12"/>
      <c r="AN190" s="364">
        <f>'RAW DATA-STEMH'!AH63</f>
        <v>94</v>
      </c>
      <c r="AO190" s="12">
        <f>'RAW DATA-STEMH'!AI63</f>
        <v>14</v>
      </c>
      <c r="AP190" s="12">
        <f>'RAW DATA-STEMH'!AJ63</f>
        <v>0</v>
      </c>
      <c r="AQ190" s="12">
        <f>'RAW DATA-STEMH'!AK63</f>
        <v>61</v>
      </c>
      <c r="AR190" s="12">
        <f>'RAW DATA-STEMH'!AL63</f>
        <v>0</v>
      </c>
      <c r="AS190" s="12">
        <f>'RAW DATA-STEMH'!AM63</f>
        <v>0</v>
      </c>
      <c r="AT190" s="12">
        <f>'RAW DATA-STEMH'!AN63</f>
        <v>0</v>
      </c>
      <c r="AU190" s="12">
        <f>'RAW DATA-STEMH'!AO63</f>
        <v>0</v>
      </c>
      <c r="AV190" s="12">
        <f>'RAW DATA-STEMH'!AP63</f>
        <v>0</v>
      </c>
      <c r="AW190" s="365">
        <f>'RAW DATA-STEMH'!AQ63</f>
        <v>0</v>
      </c>
      <c r="AX190" s="536"/>
    </row>
    <row r="191" spans="1:50" x14ac:dyDescent="0.25">
      <c r="A191" s="486"/>
      <c r="B191" s="484"/>
      <c r="C191" s="485"/>
      <c r="D191" s="366">
        <f t="shared" ref="D191:M191" si="144">SUM(D188:D190)</f>
        <v>0</v>
      </c>
      <c r="E191" s="11">
        <f t="shared" si="144"/>
        <v>271</v>
      </c>
      <c r="F191" s="11">
        <f t="shared" si="144"/>
        <v>0</v>
      </c>
      <c r="G191" s="11">
        <f t="shared" si="144"/>
        <v>79</v>
      </c>
      <c r="H191" s="11">
        <f t="shared" si="144"/>
        <v>0</v>
      </c>
      <c r="I191" s="11">
        <f t="shared" si="144"/>
        <v>0</v>
      </c>
      <c r="J191" s="11">
        <f t="shared" si="144"/>
        <v>0</v>
      </c>
      <c r="K191" s="11">
        <f t="shared" si="144"/>
        <v>0</v>
      </c>
      <c r="L191" s="11">
        <f t="shared" si="144"/>
        <v>0</v>
      </c>
      <c r="M191" s="367">
        <f t="shared" si="144"/>
        <v>0</v>
      </c>
      <c r="N191" s="12"/>
      <c r="O191" s="12"/>
      <c r="P191" s="366">
        <f t="shared" ref="P191:Y191" si="145">SUM(P188:P190)</f>
        <v>0</v>
      </c>
      <c r="Q191" s="11">
        <f t="shared" si="145"/>
        <v>343</v>
      </c>
      <c r="R191" s="11">
        <f t="shared" si="145"/>
        <v>0</v>
      </c>
      <c r="S191" s="11">
        <f t="shared" si="145"/>
        <v>79</v>
      </c>
      <c r="T191" s="11">
        <f t="shared" si="145"/>
        <v>0</v>
      </c>
      <c r="U191" s="11">
        <f t="shared" si="145"/>
        <v>0</v>
      </c>
      <c r="V191" s="11">
        <f t="shared" si="145"/>
        <v>0</v>
      </c>
      <c r="W191" s="11">
        <f t="shared" si="145"/>
        <v>0</v>
      </c>
      <c r="X191" s="11">
        <f t="shared" si="145"/>
        <v>0</v>
      </c>
      <c r="Y191" s="367">
        <f t="shared" si="145"/>
        <v>0</v>
      </c>
      <c r="Z191" s="12"/>
      <c r="AA191" s="12"/>
      <c r="AB191" s="366">
        <f t="shared" ref="AB191:AK191" si="146">SUM(AB188:AB190)</f>
        <v>119</v>
      </c>
      <c r="AC191" s="11">
        <f t="shared" si="146"/>
        <v>100</v>
      </c>
      <c r="AD191" s="11">
        <f t="shared" si="146"/>
        <v>0</v>
      </c>
      <c r="AE191" s="11">
        <f t="shared" si="146"/>
        <v>96</v>
      </c>
      <c r="AF191" s="11">
        <f t="shared" si="146"/>
        <v>0</v>
      </c>
      <c r="AG191" s="11">
        <f t="shared" si="146"/>
        <v>0</v>
      </c>
      <c r="AH191" s="11">
        <f t="shared" si="146"/>
        <v>0</v>
      </c>
      <c r="AI191" s="11">
        <f t="shared" si="146"/>
        <v>0</v>
      </c>
      <c r="AJ191" s="11">
        <f t="shared" si="146"/>
        <v>0</v>
      </c>
      <c r="AK191" s="367">
        <f t="shared" si="146"/>
        <v>0</v>
      </c>
      <c r="AL191" s="12"/>
      <c r="AM191" s="12"/>
      <c r="AN191" s="366">
        <f t="shared" ref="AN191:AW191" si="147">SUM(AN188:AN190)</f>
        <v>126</v>
      </c>
      <c r="AO191" s="11">
        <f t="shared" si="147"/>
        <v>21</v>
      </c>
      <c r="AP191" s="11">
        <f t="shared" si="147"/>
        <v>0</v>
      </c>
      <c r="AQ191" s="11">
        <f t="shared" si="147"/>
        <v>66</v>
      </c>
      <c r="AR191" s="11">
        <f t="shared" si="147"/>
        <v>0</v>
      </c>
      <c r="AS191" s="11">
        <f t="shared" si="147"/>
        <v>0</v>
      </c>
      <c r="AT191" s="11">
        <f t="shared" si="147"/>
        <v>0</v>
      </c>
      <c r="AU191" s="11">
        <f t="shared" si="147"/>
        <v>0</v>
      </c>
      <c r="AV191" s="11">
        <f t="shared" si="147"/>
        <v>0</v>
      </c>
      <c r="AW191" s="367">
        <f t="shared" si="147"/>
        <v>0</v>
      </c>
      <c r="AX191" s="536"/>
    </row>
    <row r="192" spans="1:50" ht="15.75" thickBot="1" x14ac:dyDescent="0.3">
      <c r="A192" s="486"/>
      <c r="B192" s="484"/>
      <c r="C192" s="485"/>
      <c r="D192" s="364"/>
      <c r="E192" s="12"/>
      <c r="F192" s="12"/>
      <c r="G192" s="12"/>
      <c r="H192" s="12"/>
      <c r="I192" s="12"/>
      <c r="J192" s="12"/>
      <c r="K192" s="12"/>
      <c r="L192" s="12"/>
      <c r="M192" s="365"/>
      <c r="N192" s="12"/>
      <c r="O192" s="12"/>
      <c r="P192" s="364"/>
      <c r="Q192" s="12"/>
      <c r="R192" s="12"/>
      <c r="S192" s="12"/>
      <c r="T192" s="12"/>
      <c r="U192" s="12"/>
      <c r="V192" s="12"/>
      <c r="W192" s="12"/>
      <c r="X192" s="12"/>
      <c r="Y192" s="365"/>
      <c r="Z192" s="12"/>
      <c r="AA192" s="12"/>
      <c r="AB192" s="364"/>
      <c r="AC192" s="12"/>
      <c r="AD192" s="12"/>
      <c r="AE192" s="12"/>
      <c r="AF192" s="12"/>
      <c r="AG192" s="12"/>
      <c r="AH192" s="12"/>
      <c r="AI192" s="12"/>
      <c r="AJ192" s="12"/>
      <c r="AK192" s="365"/>
      <c r="AL192" s="12"/>
      <c r="AM192" s="12"/>
      <c r="AN192" s="364"/>
      <c r="AO192" s="12"/>
      <c r="AP192" s="12"/>
      <c r="AQ192" s="12"/>
      <c r="AR192" s="12"/>
      <c r="AS192" s="12"/>
      <c r="AT192" s="12"/>
      <c r="AU192" s="12"/>
      <c r="AV192" s="12"/>
      <c r="AW192" s="365"/>
      <c r="AX192" s="536"/>
    </row>
    <row r="193" spans="1:50" ht="15" customHeight="1" x14ac:dyDescent="0.25">
      <c r="A193" s="1058" t="s">
        <v>303</v>
      </c>
      <c r="B193" s="512" t="s">
        <v>72</v>
      </c>
      <c r="C193" s="498" t="s">
        <v>95</v>
      </c>
      <c r="D193" s="364">
        <f>D188*'DATA - Awards Matrices'!$B$34</f>
        <v>0</v>
      </c>
      <c r="E193" s="12">
        <f>E188*'DATA - Awards Matrices'!$C$34</f>
        <v>42000</v>
      </c>
      <c r="F193" s="12">
        <f>F188*'DATA - Awards Matrices'!$D$34</f>
        <v>0</v>
      </c>
      <c r="G193" s="12">
        <f>G188*'DATA - Awards Matrices'!$E$34</f>
        <v>3000</v>
      </c>
      <c r="H193" s="12">
        <f>H188*'DATA - Awards Matrices'!$F$34</f>
        <v>0</v>
      </c>
      <c r="I193" s="12">
        <f>I188*'DATA - Awards Matrices'!$G$34</f>
        <v>0</v>
      </c>
      <c r="J193" s="12">
        <f>J188*'DATA - Awards Matrices'!$H$34</f>
        <v>0</v>
      </c>
      <c r="K193" s="12">
        <f>K188*'DATA - Awards Matrices'!$I$34</f>
        <v>0</v>
      </c>
      <c r="L193" s="12">
        <f>L188*'DATA - Awards Matrices'!$J$34</f>
        <v>0</v>
      </c>
      <c r="M193" s="365">
        <f>M188*'DATA - Awards Matrices'!$K$34</f>
        <v>0</v>
      </c>
      <c r="N193" s="12"/>
      <c r="O193" s="12"/>
      <c r="P193" s="364">
        <f>P188*'DATA - Awards Matrices'!$B$34</f>
        <v>0</v>
      </c>
      <c r="Q193" s="12">
        <f>Q188*'DATA - Awards Matrices'!$C$34</f>
        <v>33500</v>
      </c>
      <c r="R193" s="12">
        <f>R188*'DATA - Awards Matrices'!$D$34</f>
        <v>0</v>
      </c>
      <c r="S193" s="12">
        <f>S188*'DATA - Awards Matrices'!$E$34</f>
        <v>5500</v>
      </c>
      <c r="T193" s="12">
        <f>T188*'DATA - Awards Matrices'!$F$34</f>
        <v>0</v>
      </c>
      <c r="U193" s="12">
        <f>U188*'DATA - Awards Matrices'!$G$34</f>
        <v>0</v>
      </c>
      <c r="V193" s="12">
        <f>V188*'DATA - Awards Matrices'!$H$34</f>
        <v>0</v>
      </c>
      <c r="W193" s="12">
        <f>W188*'DATA - Awards Matrices'!$I$34</f>
        <v>0</v>
      </c>
      <c r="X193" s="12">
        <f>X188*'DATA - Awards Matrices'!$J$34</f>
        <v>0</v>
      </c>
      <c r="Y193" s="365">
        <f>Y188*'DATA - Awards Matrices'!$K$34</f>
        <v>0</v>
      </c>
      <c r="Z193" s="12"/>
      <c r="AA193" s="12"/>
      <c r="AB193" s="364">
        <f>AB188*'DATA - Awards Matrices'!$B$34</f>
        <v>9500</v>
      </c>
      <c r="AC193" s="12">
        <f>AC188*'DATA - Awards Matrices'!$C$34</f>
        <v>2000</v>
      </c>
      <c r="AD193" s="12">
        <f>AD188*'DATA - Awards Matrices'!$D$34</f>
        <v>0</v>
      </c>
      <c r="AE193" s="12">
        <f>AE188*'DATA - Awards Matrices'!$E$34</f>
        <v>500</v>
      </c>
      <c r="AF193" s="12">
        <f>AF188*'DATA - Awards Matrices'!$F$34</f>
        <v>0</v>
      </c>
      <c r="AG193" s="12">
        <f>AG188*'DATA - Awards Matrices'!$G$34</f>
        <v>0</v>
      </c>
      <c r="AH193" s="12">
        <f>AH188*'DATA - Awards Matrices'!$H$34</f>
        <v>0</v>
      </c>
      <c r="AI193" s="12">
        <f>AI188*'DATA - Awards Matrices'!$I$34</f>
        <v>0</v>
      </c>
      <c r="AJ193" s="12">
        <f>AJ188*'DATA - Awards Matrices'!$J$34</f>
        <v>0</v>
      </c>
      <c r="AK193" s="365">
        <f>AK188*'DATA - Awards Matrices'!$K$34</f>
        <v>0</v>
      </c>
      <c r="AL193" s="12"/>
      <c r="AM193" s="12"/>
      <c r="AN193" s="364">
        <f>AN188*'DATA - Awards Matrices'!$B$34</f>
        <v>15500</v>
      </c>
      <c r="AO193" s="12">
        <f>AO188*'DATA - Awards Matrices'!$C$34</f>
        <v>0</v>
      </c>
      <c r="AP193" s="12">
        <f>AP188*'DATA - Awards Matrices'!$D$34</f>
        <v>0</v>
      </c>
      <c r="AQ193" s="12">
        <f>AQ188*'DATA - Awards Matrices'!$E$34</f>
        <v>2000</v>
      </c>
      <c r="AR193" s="12">
        <f>AR188*'DATA - Awards Matrices'!$F$34</f>
        <v>0</v>
      </c>
      <c r="AS193" s="12">
        <f>AS188*'DATA - Awards Matrices'!$G$34</f>
        <v>0</v>
      </c>
      <c r="AT193" s="12">
        <f>AT188*'DATA - Awards Matrices'!$H$34</f>
        <v>0</v>
      </c>
      <c r="AU193" s="12">
        <f>AU188*'DATA - Awards Matrices'!$I$34</f>
        <v>0</v>
      </c>
      <c r="AV193" s="12">
        <f>AV188*'DATA - Awards Matrices'!$J$34</f>
        <v>0</v>
      </c>
      <c r="AW193" s="365">
        <f>AW188*'DATA - Awards Matrices'!$K$34</f>
        <v>0</v>
      </c>
      <c r="AX193" s="536"/>
    </row>
    <row r="194" spans="1:50" x14ac:dyDescent="0.25">
      <c r="A194" s="1059"/>
      <c r="B194" s="513" t="s">
        <v>72</v>
      </c>
      <c r="C194" s="499" t="s">
        <v>94</v>
      </c>
      <c r="D194" s="364">
        <f>D189*'DATA - Awards Matrices'!$B$35</f>
        <v>0</v>
      </c>
      <c r="E194" s="12">
        <f>E189*'DATA - Awards Matrices'!$C$35</f>
        <v>2500</v>
      </c>
      <c r="F194" s="12">
        <f>F189*'DATA - Awards Matrices'!$D$35</f>
        <v>0</v>
      </c>
      <c r="G194" s="12">
        <f>G189*'DATA - Awards Matrices'!$E$35</f>
        <v>1500</v>
      </c>
      <c r="H194" s="12">
        <f>H189*'DATA - Awards Matrices'!$F$35</f>
        <v>0</v>
      </c>
      <c r="I194" s="12">
        <f>I189*'DATA - Awards Matrices'!$G$35</f>
        <v>0</v>
      </c>
      <c r="J194" s="12">
        <f>J189*'DATA - Awards Matrices'!$H$35</f>
        <v>0</v>
      </c>
      <c r="K194" s="12">
        <f>K189*'DATA - Awards Matrices'!$I$35</f>
        <v>0</v>
      </c>
      <c r="L194" s="12">
        <f>L189*'DATA - Awards Matrices'!$J$35</f>
        <v>0</v>
      </c>
      <c r="M194" s="365">
        <f>M189*'DATA - Awards Matrices'!$K$35</f>
        <v>0</v>
      </c>
      <c r="N194" s="12"/>
      <c r="O194" s="12"/>
      <c r="P194" s="364">
        <f>P189*'DATA - Awards Matrices'!$B$35</f>
        <v>0</v>
      </c>
      <c r="Q194" s="12">
        <f>Q189*'DATA - Awards Matrices'!$C$35</f>
        <v>4500</v>
      </c>
      <c r="R194" s="12">
        <f>R189*'DATA - Awards Matrices'!$D$35</f>
        <v>0</v>
      </c>
      <c r="S194" s="12">
        <f>S189*'DATA - Awards Matrices'!$E$35</f>
        <v>2500</v>
      </c>
      <c r="T194" s="12">
        <f>T189*'DATA - Awards Matrices'!$F$35</f>
        <v>0</v>
      </c>
      <c r="U194" s="12">
        <f>U189*'DATA - Awards Matrices'!$G$35</f>
        <v>0</v>
      </c>
      <c r="V194" s="12">
        <f>V189*'DATA - Awards Matrices'!$H$35</f>
        <v>0</v>
      </c>
      <c r="W194" s="12">
        <f>W189*'DATA - Awards Matrices'!$I$35</f>
        <v>0</v>
      </c>
      <c r="X194" s="12">
        <f>X189*'DATA - Awards Matrices'!$J$35</f>
        <v>0</v>
      </c>
      <c r="Y194" s="365">
        <f>Y189*'DATA - Awards Matrices'!$K$35</f>
        <v>0</v>
      </c>
      <c r="Z194" s="12"/>
      <c r="AA194" s="12"/>
      <c r="AB194" s="364">
        <f>AB189*'DATA - Awards Matrices'!$B$35</f>
        <v>0</v>
      </c>
      <c r="AC194" s="12">
        <f>AC189*'DATA - Awards Matrices'!$C$35</f>
        <v>2000</v>
      </c>
      <c r="AD194" s="12">
        <f>AD189*'DATA - Awards Matrices'!$D$35</f>
        <v>0</v>
      </c>
      <c r="AE194" s="12">
        <f>AE189*'DATA - Awards Matrices'!$E$35</f>
        <v>1500</v>
      </c>
      <c r="AF194" s="12">
        <f>AF189*'DATA - Awards Matrices'!$F$35</f>
        <v>0</v>
      </c>
      <c r="AG194" s="12">
        <f>AG189*'DATA - Awards Matrices'!$G$35</f>
        <v>0</v>
      </c>
      <c r="AH194" s="12">
        <f>AH189*'DATA - Awards Matrices'!$H$35</f>
        <v>0</v>
      </c>
      <c r="AI194" s="12">
        <f>AI189*'DATA - Awards Matrices'!$I$35</f>
        <v>0</v>
      </c>
      <c r="AJ194" s="12">
        <f>AJ189*'DATA - Awards Matrices'!$J$35</f>
        <v>0</v>
      </c>
      <c r="AK194" s="365">
        <f>AK189*'DATA - Awards Matrices'!$K$35</f>
        <v>0</v>
      </c>
      <c r="AL194" s="12"/>
      <c r="AM194" s="12"/>
      <c r="AN194" s="364">
        <f>AN189*'DATA - Awards Matrices'!$B$35</f>
        <v>500</v>
      </c>
      <c r="AO194" s="12">
        <f>AO189*'DATA - Awards Matrices'!$C$35</f>
        <v>3500</v>
      </c>
      <c r="AP194" s="12">
        <f>AP189*'DATA - Awards Matrices'!$D$35</f>
        <v>0</v>
      </c>
      <c r="AQ194" s="12">
        <f>AQ189*'DATA - Awards Matrices'!$E$35</f>
        <v>500</v>
      </c>
      <c r="AR194" s="12">
        <f>AR189*'DATA - Awards Matrices'!$F$35</f>
        <v>0</v>
      </c>
      <c r="AS194" s="12">
        <f>AS189*'DATA - Awards Matrices'!$G$35</f>
        <v>0</v>
      </c>
      <c r="AT194" s="12">
        <f>AT189*'DATA - Awards Matrices'!$H$35</f>
        <v>0</v>
      </c>
      <c r="AU194" s="12">
        <f>AU189*'DATA - Awards Matrices'!$I$35</f>
        <v>0</v>
      </c>
      <c r="AV194" s="12">
        <f>AV189*'DATA - Awards Matrices'!$J$35</f>
        <v>0</v>
      </c>
      <c r="AW194" s="365">
        <f>AW189*'DATA - Awards Matrices'!$K$35</f>
        <v>0</v>
      </c>
      <c r="AX194" s="536"/>
    </row>
    <row r="195" spans="1:50" ht="15.75" thickBot="1" x14ac:dyDescent="0.3">
      <c r="A195" s="1060"/>
      <c r="B195" s="514" t="s">
        <v>72</v>
      </c>
      <c r="C195" s="500" t="s">
        <v>93</v>
      </c>
      <c r="D195" s="364">
        <f>D190*'DATA - Awards Matrices'!$B$36</f>
        <v>0</v>
      </c>
      <c r="E195" s="12">
        <f>E190*'DATA - Awards Matrices'!$C$36</f>
        <v>91000</v>
      </c>
      <c r="F195" s="12">
        <f>F190*'DATA - Awards Matrices'!$D$36</f>
        <v>0</v>
      </c>
      <c r="G195" s="12">
        <f>G190*'DATA - Awards Matrices'!$E$36</f>
        <v>35000</v>
      </c>
      <c r="H195" s="12">
        <f>H190*'DATA - Awards Matrices'!$F$36</f>
        <v>0</v>
      </c>
      <c r="I195" s="12">
        <f>I190*'DATA - Awards Matrices'!$G$36</f>
        <v>0</v>
      </c>
      <c r="J195" s="12">
        <f>J190*'DATA - Awards Matrices'!$H$36</f>
        <v>0</v>
      </c>
      <c r="K195" s="12">
        <f>K190*'DATA - Awards Matrices'!$I$36</f>
        <v>0</v>
      </c>
      <c r="L195" s="12">
        <f>L190*'DATA - Awards Matrices'!$J$36</f>
        <v>0</v>
      </c>
      <c r="M195" s="365">
        <f>M190*'DATA - Awards Matrices'!$K$36</f>
        <v>0</v>
      </c>
      <c r="N195" s="12"/>
      <c r="O195" s="12"/>
      <c r="P195" s="364">
        <f>P190*'DATA - Awards Matrices'!$B$36</f>
        <v>0</v>
      </c>
      <c r="Q195" s="12">
        <f>Q190*'DATA - Awards Matrices'!$C$36</f>
        <v>133500</v>
      </c>
      <c r="R195" s="12">
        <f>R190*'DATA - Awards Matrices'!$D$36</f>
        <v>0</v>
      </c>
      <c r="S195" s="12">
        <f>S190*'DATA - Awards Matrices'!$E$36</f>
        <v>31500</v>
      </c>
      <c r="T195" s="12">
        <f>T190*'DATA - Awards Matrices'!$F$36</f>
        <v>0</v>
      </c>
      <c r="U195" s="12">
        <f>U190*'DATA - Awards Matrices'!$G$36</f>
        <v>0</v>
      </c>
      <c r="V195" s="12">
        <f>V190*'DATA - Awards Matrices'!$H$36</f>
        <v>0</v>
      </c>
      <c r="W195" s="12">
        <f>W190*'DATA - Awards Matrices'!$I$36</f>
        <v>0</v>
      </c>
      <c r="X195" s="12">
        <f>X190*'DATA - Awards Matrices'!$J$36</f>
        <v>0</v>
      </c>
      <c r="Y195" s="365">
        <f>Y190*'DATA - Awards Matrices'!$K$36</f>
        <v>0</v>
      </c>
      <c r="Z195" s="12"/>
      <c r="AA195" s="12"/>
      <c r="AB195" s="364">
        <f>AB190*'DATA - Awards Matrices'!$B$36</f>
        <v>50000</v>
      </c>
      <c r="AC195" s="12">
        <f>AC190*'DATA - Awards Matrices'!$C$36</f>
        <v>46000</v>
      </c>
      <c r="AD195" s="12">
        <f>AD190*'DATA - Awards Matrices'!$D$36</f>
        <v>0</v>
      </c>
      <c r="AE195" s="12">
        <f>AE190*'DATA - Awards Matrices'!$E$36</f>
        <v>46000</v>
      </c>
      <c r="AF195" s="12">
        <f>AF190*'DATA - Awards Matrices'!$F$36</f>
        <v>0</v>
      </c>
      <c r="AG195" s="12">
        <f>AG190*'DATA - Awards Matrices'!$G$36</f>
        <v>0</v>
      </c>
      <c r="AH195" s="12">
        <f>AH190*'DATA - Awards Matrices'!$H$36</f>
        <v>0</v>
      </c>
      <c r="AI195" s="12">
        <f>AI190*'DATA - Awards Matrices'!$I$36</f>
        <v>0</v>
      </c>
      <c r="AJ195" s="12">
        <f>AJ190*'DATA - Awards Matrices'!$J$36</f>
        <v>0</v>
      </c>
      <c r="AK195" s="365">
        <f>AK190*'DATA - Awards Matrices'!$K$36</f>
        <v>0</v>
      </c>
      <c r="AL195" s="12"/>
      <c r="AM195" s="12"/>
      <c r="AN195" s="364">
        <f>AN190*'DATA - Awards Matrices'!$B$36</f>
        <v>47000</v>
      </c>
      <c r="AO195" s="12">
        <f>AO190*'DATA - Awards Matrices'!$C$36</f>
        <v>7000</v>
      </c>
      <c r="AP195" s="12">
        <f>AP190*'DATA - Awards Matrices'!$D$36</f>
        <v>0</v>
      </c>
      <c r="AQ195" s="12">
        <f>AQ190*'DATA - Awards Matrices'!$E$36</f>
        <v>30500</v>
      </c>
      <c r="AR195" s="12">
        <f>AR190*'DATA - Awards Matrices'!$F$36</f>
        <v>0</v>
      </c>
      <c r="AS195" s="12">
        <f>AS190*'DATA - Awards Matrices'!$G$36</f>
        <v>0</v>
      </c>
      <c r="AT195" s="12">
        <f>AT190*'DATA - Awards Matrices'!$H$36</f>
        <v>0</v>
      </c>
      <c r="AU195" s="12">
        <f>AU190*'DATA - Awards Matrices'!$I$36</f>
        <v>0</v>
      </c>
      <c r="AV195" s="12">
        <f>AV190*'DATA - Awards Matrices'!$J$36</f>
        <v>0</v>
      </c>
      <c r="AW195" s="365">
        <f>AW190*'DATA - Awards Matrices'!$K$36</f>
        <v>0</v>
      </c>
      <c r="AX195" s="536"/>
    </row>
    <row r="196" spans="1:50" ht="30.75" thickBot="1" x14ac:dyDescent="0.3">
      <c r="A196" s="480" t="s">
        <v>304</v>
      </c>
      <c r="B196" s="487" t="str">
        <f>B190</f>
        <v>CCC</v>
      </c>
      <c r="C196" s="488"/>
      <c r="D196" s="368">
        <f t="shared" ref="D196:M196" si="148">SUM(D193:D195)</f>
        <v>0</v>
      </c>
      <c r="E196" s="369">
        <f t="shared" si="148"/>
        <v>135500</v>
      </c>
      <c r="F196" s="369">
        <f t="shared" si="148"/>
        <v>0</v>
      </c>
      <c r="G196" s="369">
        <f t="shared" si="148"/>
        <v>39500</v>
      </c>
      <c r="H196" s="369">
        <f t="shared" si="148"/>
        <v>0</v>
      </c>
      <c r="I196" s="369">
        <f t="shared" si="148"/>
        <v>0</v>
      </c>
      <c r="J196" s="369">
        <f t="shared" si="148"/>
        <v>0</v>
      </c>
      <c r="K196" s="369">
        <f t="shared" si="148"/>
        <v>0</v>
      </c>
      <c r="L196" s="369">
        <f t="shared" si="148"/>
        <v>0</v>
      </c>
      <c r="M196" s="370">
        <f t="shared" si="148"/>
        <v>0</v>
      </c>
      <c r="N196" s="489">
        <f>SUM(D196:M196)/'DATA - Awards Matrices'!$L$36</f>
        <v>102.67944455309994</v>
      </c>
      <c r="O196" s="489"/>
      <c r="P196" s="368">
        <f t="shared" ref="P196:Y196" si="149">SUM(P193:P195)</f>
        <v>0</v>
      </c>
      <c r="Q196" s="369">
        <f t="shared" si="149"/>
        <v>171500</v>
      </c>
      <c r="R196" s="369">
        <f t="shared" si="149"/>
        <v>0</v>
      </c>
      <c r="S196" s="369">
        <f t="shared" si="149"/>
        <v>39500</v>
      </c>
      <c r="T196" s="369">
        <f t="shared" si="149"/>
        <v>0</v>
      </c>
      <c r="U196" s="369">
        <f t="shared" si="149"/>
        <v>0</v>
      </c>
      <c r="V196" s="369">
        <f t="shared" si="149"/>
        <v>0</v>
      </c>
      <c r="W196" s="369">
        <f t="shared" si="149"/>
        <v>0</v>
      </c>
      <c r="X196" s="369">
        <f t="shared" si="149"/>
        <v>0</v>
      </c>
      <c r="Y196" s="370">
        <f t="shared" si="149"/>
        <v>0</v>
      </c>
      <c r="Z196" s="489">
        <f>SUM(P196:Y196)/'DATA - Awards Matrices'!$L$36</f>
        <v>123.8020731468805</v>
      </c>
      <c r="AA196" s="489"/>
      <c r="AB196" s="368">
        <f t="shared" ref="AB196:AK196" si="150">SUM(AB193:AB195)</f>
        <v>59500</v>
      </c>
      <c r="AC196" s="369">
        <f t="shared" si="150"/>
        <v>50000</v>
      </c>
      <c r="AD196" s="369">
        <f t="shared" si="150"/>
        <v>0</v>
      </c>
      <c r="AE196" s="369">
        <f t="shared" si="150"/>
        <v>48000</v>
      </c>
      <c r="AF196" s="369">
        <f t="shared" si="150"/>
        <v>0</v>
      </c>
      <c r="AG196" s="369">
        <f t="shared" si="150"/>
        <v>0</v>
      </c>
      <c r="AH196" s="369">
        <f t="shared" si="150"/>
        <v>0</v>
      </c>
      <c r="AI196" s="369">
        <f t="shared" si="150"/>
        <v>0</v>
      </c>
      <c r="AJ196" s="369">
        <f t="shared" si="150"/>
        <v>0</v>
      </c>
      <c r="AK196" s="370">
        <f t="shared" si="150"/>
        <v>0</v>
      </c>
      <c r="AL196" s="489">
        <f>SUM(AB196:AK196)/'DATA - Awards Matrices'!$L$36</f>
        <v>92.411500097789954</v>
      </c>
      <c r="AM196" s="489"/>
      <c r="AN196" s="368">
        <f t="shared" ref="AN196:AW196" si="151">SUM(AN193:AN195)</f>
        <v>63000</v>
      </c>
      <c r="AO196" s="369">
        <f t="shared" si="151"/>
        <v>10500</v>
      </c>
      <c r="AP196" s="369">
        <f t="shared" si="151"/>
        <v>0</v>
      </c>
      <c r="AQ196" s="369">
        <f t="shared" si="151"/>
        <v>33000</v>
      </c>
      <c r="AR196" s="369">
        <f t="shared" si="151"/>
        <v>0</v>
      </c>
      <c r="AS196" s="369">
        <f t="shared" si="151"/>
        <v>0</v>
      </c>
      <c r="AT196" s="369">
        <f t="shared" si="151"/>
        <v>0</v>
      </c>
      <c r="AU196" s="369">
        <f t="shared" si="151"/>
        <v>0</v>
      </c>
      <c r="AV196" s="369">
        <f t="shared" si="151"/>
        <v>0</v>
      </c>
      <c r="AW196" s="370">
        <f t="shared" si="151"/>
        <v>0</v>
      </c>
      <c r="AX196" s="537">
        <f>SUM(AN196:AW196)/'DATA - Awards Matrices'!$L$36</f>
        <v>62.487776256600824</v>
      </c>
    </row>
    <row r="197" spans="1:50" ht="44.25" customHeight="1" thickBot="1" x14ac:dyDescent="0.3">
      <c r="A197" s="502"/>
      <c r="B197" s="503"/>
      <c r="C197" s="504"/>
      <c r="D197" s="505"/>
      <c r="E197" s="506"/>
      <c r="F197" s="506"/>
      <c r="G197" s="506"/>
      <c r="H197" s="506"/>
      <c r="I197" s="506"/>
      <c r="J197" s="506"/>
      <c r="K197" s="506"/>
      <c r="L197" s="506"/>
      <c r="M197" s="507"/>
      <c r="N197" s="508"/>
      <c r="O197" s="508"/>
      <c r="P197" s="505"/>
      <c r="Q197" s="506"/>
      <c r="R197" s="506"/>
      <c r="S197" s="506"/>
      <c r="T197" s="506"/>
      <c r="U197" s="506"/>
      <c r="V197" s="506"/>
      <c r="W197" s="506"/>
      <c r="X197" s="506"/>
      <c r="Y197" s="507"/>
      <c r="Z197" s="508"/>
      <c r="AA197" s="508"/>
      <c r="AB197" s="505"/>
      <c r="AC197" s="506"/>
      <c r="AD197" s="506"/>
      <c r="AE197" s="506"/>
      <c r="AF197" s="506"/>
      <c r="AG197" s="506"/>
      <c r="AH197" s="506"/>
      <c r="AI197" s="506"/>
      <c r="AJ197" s="506"/>
      <c r="AK197" s="507"/>
      <c r="AL197" s="508"/>
      <c r="AM197" s="508"/>
      <c r="AN197" s="505"/>
      <c r="AO197" s="506"/>
      <c r="AP197" s="506"/>
      <c r="AQ197" s="506"/>
      <c r="AR197" s="506"/>
      <c r="AS197" s="506"/>
      <c r="AT197" s="506"/>
      <c r="AU197" s="506"/>
      <c r="AV197" s="506"/>
      <c r="AW197" s="507"/>
      <c r="AX197" s="538"/>
    </row>
    <row r="198" spans="1:50" ht="15" customHeight="1" x14ac:dyDescent="0.25">
      <c r="A198" s="1058" t="s">
        <v>302</v>
      </c>
      <c r="B198" s="512" t="str">
        <f>'RAW DATA-Awards'!B64</f>
        <v>LCC</v>
      </c>
      <c r="C198" s="498" t="str">
        <f>'RAW DATA-Awards'!C64</f>
        <v>1</v>
      </c>
      <c r="D198" s="481">
        <f>'RAW DATA-STEMH'!D64</f>
        <v>0</v>
      </c>
      <c r="E198" s="482">
        <f>'RAW DATA-STEMH'!E64</f>
        <v>25</v>
      </c>
      <c r="F198" s="482">
        <f>'RAW DATA-STEMH'!F64</f>
        <v>0</v>
      </c>
      <c r="G198" s="482">
        <f>'RAW DATA-STEMH'!G64</f>
        <v>3</v>
      </c>
      <c r="H198" s="482">
        <f>'RAW DATA-STEMH'!H64</f>
        <v>0</v>
      </c>
      <c r="I198" s="482">
        <f>'RAW DATA-STEMH'!I64</f>
        <v>0</v>
      </c>
      <c r="J198" s="482">
        <f>'RAW DATA-STEMH'!J64</f>
        <v>0</v>
      </c>
      <c r="K198" s="482">
        <f>'RAW DATA-STEMH'!K64</f>
        <v>0</v>
      </c>
      <c r="L198" s="482">
        <f>'RAW DATA-STEMH'!L64</f>
        <v>0</v>
      </c>
      <c r="M198" s="483">
        <f>'RAW DATA-STEMH'!M64</f>
        <v>0</v>
      </c>
      <c r="N198" s="482"/>
      <c r="O198" s="482"/>
      <c r="P198" s="481">
        <f>'RAW DATA-STEMH'!N64</f>
        <v>0</v>
      </c>
      <c r="Q198" s="482">
        <f>'RAW DATA-STEMH'!O64</f>
        <v>27</v>
      </c>
      <c r="R198" s="482">
        <f>'RAW DATA-STEMH'!P64</f>
        <v>0</v>
      </c>
      <c r="S198" s="482">
        <f>'RAW DATA-STEMH'!Q64</f>
        <v>1</v>
      </c>
      <c r="T198" s="482">
        <f>'RAW DATA-STEMH'!R64</f>
        <v>0</v>
      </c>
      <c r="U198" s="482">
        <f>'RAW DATA-STEMH'!S64</f>
        <v>0</v>
      </c>
      <c r="V198" s="482">
        <f>'RAW DATA-STEMH'!T64</f>
        <v>0</v>
      </c>
      <c r="W198" s="482">
        <f>'RAW DATA-STEMH'!U64</f>
        <v>0</v>
      </c>
      <c r="X198" s="482">
        <f>'RAW DATA-STEMH'!V64</f>
        <v>0</v>
      </c>
      <c r="Y198" s="483">
        <f>'RAW DATA-STEMH'!W64</f>
        <v>0</v>
      </c>
      <c r="Z198" s="482"/>
      <c r="AA198" s="482"/>
      <c r="AB198" s="481">
        <f>'RAW DATA-STEMH'!X64</f>
        <v>0</v>
      </c>
      <c r="AC198" s="482">
        <f>'RAW DATA-STEMH'!Y64</f>
        <v>15</v>
      </c>
      <c r="AD198" s="482">
        <f>'RAW DATA-STEMH'!Z64</f>
        <v>0</v>
      </c>
      <c r="AE198" s="482">
        <f>'RAW DATA-STEMH'!AA64</f>
        <v>6</v>
      </c>
      <c r="AF198" s="482">
        <f>'RAW DATA-STEMH'!AB64</f>
        <v>0</v>
      </c>
      <c r="AG198" s="482">
        <f>'RAW DATA-STEMH'!AC64</f>
        <v>0</v>
      </c>
      <c r="AH198" s="482">
        <f>'RAW DATA-STEMH'!AD64</f>
        <v>0</v>
      </c>
      <c r="AI198" s="482">
        <f>'RAW DATA-STEMH'!AE64</f>
        <v>0</v>
      </c>
      <c r="AJ198" s="482">
        <f>'RAW DATA-STEMH'!AF64</f>
        <v>0</v>
      </c>
      <c r="AK198" s="483">
        <f>'RAW DATA-STEMH'!AG64</f>
        <v>0</v>
      </c>
      <c r="AL198" s="482"/>
      <c r="AM198" s="482"/>
      <c r="AN198" s="481">
        <f>'RAW DATA-STEMH'!AH64</f>
        <v>0</v>
      </c>
      <c r="AO198" s="482">
        <f>'RAW DATA-STEMH'!AI64</f>
        <v>10</v>
      </c>
      <c r="AP198" s="482">
        <f>'RAW DATA-STEMH'!AJ64</f>
        <v>0</v>
      </c>
      <c r="AQ198" s="482">
        <f>'RAW DATA-STEMH'!AK64</f>
        <v>9</v>
      </c>
      <c r="AR198" s="482">
        <f>'RAW DATA-STEMH'!AL64</f>
        <v>0</v>
      </c>
      <c r="AS198" s="482">
        <f>'RAW DATA-STEMH'!AM64</f>
        <v>0</v>
      </c>
      <c r="AT198" s="482">
        <f>'RAW DATA-STEMH'!AN64</f>
        <v>0</v>
      </c>
      <c r="AU198" s="482">
        <f>'RAW DATA-STEMH'!AO64</f>
        <v>0</v>
      </c>
      <c r="AV198" s="482">
        <f>'RAW DATA-STEMH'!AP64</f>
        <v>0</v>
      </c>
      <c r="AW198" s="483">
        <f>'RAW DATA-STEMH'!AQ64</f>
        <v>0</v>
      </c>
      <c r="AX198" s="535"/>
    </row>
    <row r="199" spans="1:50" x14ac:dyDescent="0.25">
      <c r="A199" s="1059"/>
      <c r="B199" s="513" t="str">
        <f>'RAW DATA-Awards'!B65</f>
        <v>LCC</v>
      </c>
      <c r="C199" s="499" t="str">
        <f>'RAW DATA-Awards'!C65</f>
        <v>2</v>
      </c>
      <c r="D199" s="364">
        <f>'RAW DATA-STEMH'!D65</f>
        <v>0</v>
      </c>
      <c r="E199" s="12">
        <f>'RAW DATA-STEMH'!E65</f>
        <v>0</v>
      </c>
      <c r="F199" s="12">
        <f>'RAW DATA-STEMH'!F65</f>
        <v>0</v>
      </c>
      <c r="G199" s="12">
        <f>'RAW DATA-STEMH'!G65</f>
        <v>6</v>
      </c>
      <c r="H199" s="12">
        <f>'RAW DATA-STEMH'!H65</f>
        <v>0</v>
      </c>
      <c r="I199" s="12">
        <f>'RAW DATA-STEMH'!I65</f>
        <v>0</v>
      </c>
      <c r="J199" s="12">
        <f>'RAW DATA-STEMH'!J65</f>
        <v>0</v>
      </c>
      <c r="K199" s="12">
        <f>'RAW DATA-STEMH'!K65</f>
        <v>0</v>
      </c>
      <c r="L199" s="12">
        <f>'RAW DATA-STEMH'!L65</f>
        <v>0</v>
      </c>
      <c r="M199" s="365">
        <f>'RAW DATA-STEMH'!M65</f>
        <v>0</v>
      </c>
      <c r="N199" s="12"/>
      <c r="O199" s="12"/>
      <c r="P199" s="364">
        <f>'RAW DATA-STEMH'!N65</f>
        <v>0</v>
      </c>
      <c r="Q199" s="12">
        <f>'RAW DATA-STEMH'!O65</f>
        <v>0</v>
      </c>
      <c r="R199" s="12">
        <f>'RAW DATA-STEMH'!P65</f>
        <v>0</v>
      </c>
      <c r="S199" s="12">
        <f>'RAW DATA-STEMH'!Q65</f>
        <v>8</v>
      </c>
      <c r="T199" s="12">
        <f>'RAW DATA-STEMH'!R65</f>
        <v>0</v>
      </c>
      <c r="U199" s="12">
        <f>'RAW DATA-STEMH'!S65</f>
        <v>0</v>
      </c>
      <c r="V199" s="12">
        <f>'RAW DATA-STEMH'!T65</f>
        <v>0</v>
      </c>
      <c r="W199" s="12">
        <f>'RAW DATA-STEMH'!U65</f>
        <v>0</v>
      </c>
      <c r="X199" s="12">
        <f>'RAW DATA-STEMH'!V65</f>
        <v>0</v>
      </c>
      <c r="Y199" s="365">
        <f>'RAW DATA-STEMH'!W65</f>
        <v>0</v>
      </c>
      <c r="Z199" s="12"/>
      <c r="AA199" s="12"/>
      <c r="AB199" s="364">
        <f>'RAW DATA-STEMH'!X65</f>
        <v>0</v>
      </c>
      <c r="AC199" s="12">
        <f>'RAW DATA-STEMH'!Y65</f>
        <v>0</v>
      </c>
      <c r="AD199" s="12">
        <f>'RAW DATA-STEMH'!Z65</f>
        <v>0</v>
      </c>
      <c r="AE199" s="12">
        <f>'RAW DATA-STEMH'!AA65</f>
        <v>7</v>
      </c>
      <c r="AF199" s="12">
        <f>'RAW DATA-STEMH'!AB65</f>
        <v>0</v>
      </c>
      <c r="AG199" s="12">
        <f>'RAW DATA-STEMH'!AC65</f>
        <v>0</v>
      </c>
      <c r="AH199" s="12">
        <f>'RAW DATA-STEMH'!AD65</f>
        <v>0</v>
      </c>
      <c r="AI199" s="12">
        <f>'RAW DATA-STEMH'!AE65</f>
        <v>0</v>
      </c>
      <c r="AJ199" s="12">
        <f>'RAW DATA-STEMH'!AF65</f>
        <v>0</v>
      </c>
      <c r="AK199" s="365">
        <f>'RAW DATA-STEMH'!AG65</f>
        <v>0</v>
      </c>
      <c r="AL199" s="12"/>
      <c r="AM199" s="12"/>
      <c r="AN199" s="364">
        <f>'RAW DATA-STEMH'!AH65</f>
        <v>0</v>
      </c>
      <c r="AO199" s="12">
        <f>'RAW DATA-STEMH'!AI65</f>
        <v>1</v>
      </c>
      <c r="AP199" s="12">
        <f>'RAW DATA-STEMH'!AJ65</f>
        <v>0</v>
      </c>
      <c r="AQ199" s="12">
        <f>'RAW DATA-STEMH'!AK65</f>
        <v>6</v>
      </c>
      <c r="AR199" s="12">
        <f>'RAW DATA-STEMH'!AL65</f>
        <v>0</v>
      </c>
      <c r="AS199" s="12">
        <f>'RAW DATA-STEMH'!AM65</f>
        <v>0</v>
      </c>
      <c r="AT199" s="12">
        <f>'RAW DATA-STEMH'!AN65</f>
        <v>0</v>
      </c>
      <c r="AU199" s="12">
        <f>'RAW DATA-STEMH'!AO65</f>
        <v>0</v>
      </c>
      <c r="AV199" s="12">
        <f>'RAW DATA-STEMH'!AP65</f>
        <v>0</v>
      </c>
      <c r="AW199" s="365">
        <f>'RAW DATA-STEMH'!AQ65</f>
        <v>0</v>
      </c>
      <c r="AX199" s="536"/>
    </row>
    <row r="200" spans="1:50" ht="15.75" thickBot="1" x14ac:dyDescent="0.3">
      <c r="A200" s="1060"/>
      <c r="B200" s="514" t="str">
        <f>'RAW DATA-Awards'!B66</f>
        <v>LCC</v>
      </c>
      <c r="C200" s="500" t="str">
        <f>'RAW DATA-Awards'!C66</f>
        <v>3</v>
      </c>
      <c r="D200" s="364">
        <f>'RAW DATA-STEMH'!D66</f>
        <v>0</v>
      </c>
      <c r="E200" s="12">
        <f>'RAW DATA-STEMH'!E66</f>
        <v>32</v>
      </c>
      <c r="F200" s="12">
        <f>'RAW DATA-STEMH'!F66</f>
        <v>0</v>
      </c>
      <c r="G200" s="12">
        <f>'RAW DATA-STEMH'!G66</f>
        <v>27</v>
      </c>
      <c r="H200" s="12">
        <f>'RAW DATA-STEMH'!H66</f>
        <v>0</v>
      </c>
      <c r="I200" s="12">
        <f>'RAW DATA-STEMH'!I66</f>
        <v>0</v>
      </c>
      <c r="J200" s="12">
        <f>'RAW DATA-STEMH'!J66</f>
        <v>0</v>
      </c>
      <c r="K200" s="12">
        <f>'RAW DATA-STEMH'!K66</f>
        <v>0</v>
      </c>
      <c r="L200" s="12">
        <f>'RAW DATA-STEMH'!L66</f>
        <v>0</v>
      </c>
      <c r="M200" s="365">
        <f>'RAW DATA-STEMH'!M66</f>
        <v>0</v>
      </c>
      <c r="N200" s="12"/>
      <c r="O200" s="12"/>
      <c r="P200" s="364">
        <f>'RAW DATA-STEMH'!N66</f>
        <v>0</v>
      </c>
      <c r="Q200" s="12">
        <f>'RAW DATA-STEMH'!O66</f>
        <v>29</v>
      </c>
      <c r="R200" s="12">
        <f>'RAW DATA-STEMH'!P66</f>
        <v>0</v>
      </c>
      <c r="S200" s="12">
        <f>'RAW DATA-STEMH'!Q66</f>
        <v>28</v>
      </c>
      <c r="T200" s="12">
        <f>'RAW DATA-STEMH'!R66</f>
        <v>0</v>
      </c>
      <c r="U200" s="12">
        <f>'RAW DATA-STEMH'!S66</f>
        <v>0</v>
      </c>
      <c r="V200" s="12">
        <f>'RAW DATA-STEMH'!T66</f>
        <v>0</v>
      </c>
      <c r="W200" s="12">
        <f>'RAW DATA-STEMH'!U66</f>
        <v>0</v>
      </c>
      <c r="X200" s="12">
        <f>'RAW DATA-STEMH'!V66</f>
        <v>0</v>
      </c>
      <c r="Y200" s="365">
        <f>'RAW DATA-STEMH'!W66</f>
        <v>0</v>
      </c>
      <c r="Z200" s="12"/>
      <c r="AA200" s="12"/>
      <c r="AB200" s="364">
        <f>'RAW DATA-STEMH'!X66</f>
        <v>0</v>
      </c>
      <c r="AC200" s="12">
        <f>'RAW DATA-STEMH'!Y66</f>
        <v>21</v>
      </c>
      <c r="AD200" s="12">
        <f>'RAW DATA-STEMH'!Z66</f>
        <v>0</v>
      </c>
      <c r="AE200" s="12">
        <f>'RAW DATA-STEMH'!AA66</f>
        <v>11</v>
      </c>
      <c r="AF200" s="12">
        <f>'RAW DATA-STEMH'!AB66</f>
        <v>0</v>
      </c>
      <c r="AG200" s="12">
        <f>'RAW DATA-STEMH'!AC66</f>
        <v>0</v>
      </c>
      <c r="AH200" s="12">
        <f>'RAW DATA-STEMH'!AD66</f>
        <v>0</v>
      </c>
      <c r="AI200" s="12">
        <f>'RAW DATA-STEMH'!AE66</f>
        <v>0</v>
      </c>
      <c r="AJ200" s="12">
        <f>'RAW DATA-STEMH'!AF66</f>
        <v>0</v>
      </c>
      <c r="AK200" s="365">
        <f>'RAW DATA-STEMH'!AG66</f>
        <v>0</v>
      </c>
      <c r="AL200" s="12"/>
      <c r="AM200" s="12"/>
      <c r="AN200" s="364">
        <f>'RAW DATA-STEMH'!AH66</f>
        <v>0</v>
      </c>
      <c r="AO200" s="12">
        <f>'RAW DATA-STEMH'!AI66</f>
        <v>21</v>
      </c>
      <c r="AP200" s="12">
        <f>'RAW DATA-STEMH'!AJ66</f>
        <v>0</v>
      </c>
      <c r="AQ200" s="12">
        <f>'RAW DATA-STEMH'!AK66</f>
        <v>16</v>
      </c>
      <c r="AR200" s="12">
        <f>'RAW DATA-STEMH'!AL66</f>
        <v>0</v>
      </c>
      <c r="AS200" s="12">
        <f>'RAW DATA-STEMH'!AM66</f>
        <v>0</v>
      </c>
      <c r="AT200" s="12">
        <f>'RAW DATA-STEMH'!AN66</f>
        <v>0</v>
      </c>
      <c r="AU200" s="12">
        <f>'RAW DATA-STEMH'!AO66</f>
        <v>0</v>
      </c>
      <c r="AV200" s="12">
        <f>'RAW DATA-STEMH'!AP66</f>
        <v>0</v>
      </c>
      <c r="AW200" s="365">
        <f>'RAW DATA-STEMH'!AQ66</f>
        <v>0</v>
      </c>
      <c r="AX200" s="536"/>
    </row>
    <row r="201" spans="1:50" x14ac:dyDescent="0.25">
      <c r="A201" s="486"/>
      <c r="B201" s="484"/>
      <c r="C201" s="485"/>
      <c r="D201" s="366">
        <f t="shared" ref="D201:M201" si="152">SUM(D198:D200)</f>
        <v>0</v>
      </c>
      <c r="E201" s="11">
        <f t="shared" si="152"/>
        <v>57</v>
      </c>
      <c r="F201" s="11">
        <f t="shared" si="152"/>
        <v>0</v>
      </c>
      <c r="G201" s="11">
        <f t="shared" si="152"/>
        <v>36</v>
      </c>
      <c r="H201" s="11">
        <f t="shared" si="152"/>
        <v>0</v>
      </c>
      <c r="I201" s="11">
        <f t="shared" si="152"/>
        <v>0</v>
      </c>
      <c r="J201" s="11">
        <f t="shared" si="152"/>
        <v>0</v>
      </c>
      <c r="K201" s="11">
        <f t="shared" si="152"/>
        <v>0</v>
      </c>
      <c r="L201" s="11">
        <f t="shared" si="152"/>
        <v>0</v>
      </c>
      <c r="M201" s="367">
        <f t="shared" si="152"/>
        <v>0</v>
      </c>
      <c r="N201" s="12"/>
      <c r="O201" s="12"/>
      <c r="P201" s="366">
        <f t="shared" ref="P201:Y201" si="153">SUM(P198:P200)</f>
        <v>0</v>
      </c>
      <c r="Q201" s="11">
        <f t="shared" si="153"/>
        <v>56</v>
      </c>
      <c r="R201" s="11">
        <f t="shared" si="153"/>
        <v>0</v>
      </c>
      <c r="S201" s="11">
        <f t="shared" si="153"/>
        <v>37</v>
      </c>
      <c r="T201" s="11">
        <f t="shared" si="153"/>
        <v>0</v>
      </c>
      <c r="U201" s="11">
        <f t="shared" si="153"/>
        <v>0</v>
      </c>
      <c r="V201" s="11">
        <f t="shared" si="153"/>
        <v>0</v>
      </c>
      <c r="W201" s="11">
        <f t="shared" si="153"/>
        <v>0</v>
      </c>
      <c r="X201" s="11">
        <f t="shared" si="153"/>
        <v>0</v>
      </c>
      <c r="Y201" s="367">
        <f t="shared" si="153"/>
        <v>0</v>
      </c>
      <c r="Z201" s="12"/>
      <c r="AA201" s="12"/>
      <c r="AB201" s="366">
        <f t="shared" ref="AB201:AK201" si="154">SUM(AB198:AB200)</f>
        <v>0</v>
      </c>
      <c r="AC201" s="11">
        <f t="shared" si="154"/>
        <v>36</v>
      </c>
      <c r="AD201" s="11">
        <f t="shared" si="154"/>
        <v>0</v>
      </c>
      <c r="AE201" s="11">
        <f t="shared" si="154"/>
        <v>24</v>
      </c>
      <c r="AF201" s="11">
        <f t="shared" si="154"/>
        <v>0</v>
      </c>
      <c r="AG201" s="11">
        <f t="shared" si="154"/>
        <v>0</v>
      </c>
      <c r="AH201" s="11">
        <f t="shared" si="154"/>
        <v>0</v>
      </c>
      <c r="AI201" s="11">
        <f t="shared" si="154"/>
        <v>0</v>
      </c>
      <c r="AJ201" s="11">
        <f t="shared" si="154"/>
        <v>0</v>
      </c>
      <c r="AK201" s="367">
        <f t="shared" si="154"/>
        <v>0</v>
      </c>
      <c r="AL201" s="12"/>
      <c r="AM201" s="12"/>
      <c r="AN201" s="366">
        <f t="shared" ref="AN201:AW201" si="155">SUM(AN198:AN200)</f>
        <v>0</v>
      </c>
      <c r="AO201" s="11">
        <f t="shared" si="155"/>
        <v>32</v>
      </c>
      <c r="AP201" s="11">
        <f t="shared" si="155"/>
        <v>0</v>
      </c>
      <c r="AQ201" s="11">
        <f t="shared" si="155"/>
        <v>31</v>
      </c>
      <c r="AR201" s="11">
        <f t="shared" si="155"/>
        <v>0</v>
      </c>
      <c r="AS201" s="11">
        <f t="shared" si="155"/>
        <v>0</v>
      </c>
      <c r="AT201" s="11">
        <f t="shared" si="155"/>
        <v>0</v>
      </c>
      <c r="AU201" s="11">
        <f t="shared" si="155"/>
        <v>0</v>
      </c>
      <c r="AV201" s="11">
        <f t="shared" si="155"/>
        <v>0</v>
      </c>
      <c r="AW201" s="367">
        <f t="shared" si="155"/>
        <v>0</v>
      </c>
      <c r="AX201" s="536"/>
    </row>
    <row r="202" spans="1:50" ht="15.75" thickBot="1" x14ac:dyDescent="0.3">
      <c r="A202" s="486"/>
      <c r="B202" s="484"/>
      <c r="C202" s="485"/>
      <c r="D202" s="364"/>
      <c r="E202" s="12"/>
      <c r="F202" s="12"/>
      <c r="G202" s="12"/>
      <c r="H202" s="12"/>
      <c r="I202" s="12"/>
      <c r="J202" s="12"/>
      <c r="K202" s="12"/>
      <c r="L202" s="12"/>
      <c r="M202" s="365"/>
      <c r="N202" s="12"/>
      <c r="O202" s="12"/>
      <c r="P202" s="364"/>
      <c r="Q202" s="12"/>
      <c r="R202" s="12"/>
      <c r="S202" s="12"/>
      <c r="T202" s="12"/>
      <c r="U202" s="12"/>
      <c r="V202" s="12"/>
      <c r="W202" s="12"/>
      <c r="X202" s="12"/>
      <c r="Y202" s="365"/>
      <c r="Z202" s="12"/>
      <c r="AA202" s="12"/>
      <c r="AB202" s="364"/>
      <c r="AC202" s="12"/>
      <c r="AD202" s="12"/>
      <c r="AE202" s="12"/>
      <c r="AF202" s="12"/>
      <c r="AG202" s="12"/>
      <c r="AH202" s="12"/>
      <c r="AI202" s="12"/>
      <c r="AJ202" s="12"/>
      <c r="AK202" s="365"/>
      <c r="AL202" s="12"/>
      <c r="AM202" s="12"/>
      <c r="AN202" s="364"/>
      <c r="AO202" s="12"/>
      <c r="AP202" s="12"/>
      <c r="AQ202" s="12"/>
      <c r="AR202" s="12"/>
      <c r="AS202" s="12"/>
      <c r="AT202" s="12"/>
      <c r="AU202" s="12"/>
      <c r="AV202" s="12"/>
      <c r="AW202" s="365"/>
      <c r="AX202" s="536"/>
    </row>
    <row r="203" spans="1:50" ht="15" customHeight="1" x14ac:dyDescent="0.25">
      <c r="A203" s="1058" t="s">
        <v>303</v>
      </c>
      <c r="B203" s="512" t="s">
        <v>74</v>
      </c>
      <c r="C203" s="498" t="s">
        <v>95</v>
      </c>
      <c r="D203" s="364">
        <f>D198*'DATA - Awards Matrices'!$B$34</f>
        <v>0</v>
      </c>
      <c r="E203" s="12">
        <f>E198*'DATA - Awards Matrices'!$C$34</f>
        <v>12500</v>
      </c>
      <c r="F203" s="12">
        <f>F198*'DATA - Awards Matrices'!$D$34</f>
        <v>0</v>
      </c>
      <c r="G203" s="12">
        <f>G198*'DATA - Awards Matrices'!$E$34</f>
        <v>1500</v>
      </c>
      <c r="H203" s="12">
        <f>H198*'DATA - Awards Matrices'!$F$34</f>
        <v>0</v>
      </c>
      <c r="I203" s="12">
        <f>I198*'DATA - Awards Matrices'!$G$34</f>
        <v>0</v>
      </c>
      <c r="J203" s="12">
        <f>J198*'DATA - Awards Matrices'!$H$34</f>
        <v>0</v>
      </c>
      <c r="K203" s="12">
        <f>K198*'DATA - Awards Matrices'!$I$34</f>
        <v>0</v>
      </c>
      <c r="L203" s="12">
        <f>L198*'DATA - Awards Matrices'!$J$34</f>
        <v>0</v>
      </c>
      <c r="M203" s="365">
        <f>M198*'DATA - Awards Matrices'!$K$34</f>
        <v>0</v>
      </c>
      <c r="N203" s="12"/>
      <c r="O203" s="12"/>
      <c r="P203" s="364">
        <f>P198*'DATA - Awards Matrices'!$B$34</f>
        <v>0</v>
      </c>
      <c r="Q203" s="12">
        <f>Q198*'DATA - Awards Matrices'!$C$34</f>
        <v>13500</v>
      </c>
      <c r="R203" s="12">
        <f>R198*'DATA - Awards Matrices'!$D$34</f>
        <v>0</v>
      </c>
      <c r="S203" s="12">
        <f>S198*'DATA - Awards Matrices'!$E$34</f>
        <v>500</v>
      </c>
      <c r="T203" s="12">
        <f>T198*'DATA - Awards Matrices'!$F$34</f>
        <v>0</v>
      </c>
      <c r="U203" s="12">
        <f>U198*'DATA - Awards Matrices'!$G$34</f>
        <v>0</v>
      </c>
      <c r="V203" s="12">
        <f>V198*'DATA - Awards Matrices'!$H$34</f>
        <v>0</v>
      </c>
      <c r="W203" s="12">
        <f>W198*'DATA - Awards Matrices'!$I$34</f>
        <v>0</v>
      </c>
      <c r="X203" s="12">
        <f>X198*'DATA - Awards Matrices'!$J$34</f>
        <v>0</v>
      </c>
      <c r="Y203" s="365">
        <f>Y198*'DATA - Awards Matrices'!$K$34</f>
        <v>0</v>
      </c>
      <c r="Z203" s="12"/>
      <c r="AA203" s="12"/>
      <c r="AB203" s="364">
        <f>AB198*'DATA - Awards Matrices'!$B$34</f>
        <v>0</v>
      </c>
      <c r="AC203" s="12">
        <f>AC198*'DATA - Awards Matrices'!$C$34</f>
        <v>7500</v>
      </c>
      <c r="AD203" s="12">
        <f>AD198*'DATA - Awards Matrices'!$D$34</f>
        <v>0</v>
      </c>
      <c r="AE203" s="12">
        <f>AE198*'DATA - Awards Matrices'!$E$34</f>
        <v>3000</v>
      </c>
      <c r="AF203" s="12">
        <f>AF198*'DATA - Awards Matrices'!$F$34</f>
        <v>0</v>
      </c>
      <c r="AG203" s="12">
        <f>AG198*'DATA - Awards Matrices'!$G$34</f>
        <v>0</v>
      </c>
      <c r="AH203" s="12">
        <f>AH198*'DATA - Awards Matrices'!$H$34</f>
        <v>0</v>
      </c>
      <c r="AI203" s="12">
        <f>AI198*'DATA - Awards Matrices'!$I$34</f>
        <v>0</v>
      </c>
      <c r="AJ203" s="12">
        <f>AJ198*'DATA - Awards Matrices'!$J$34</f>
        <v>0</v>
      </c>
      <c r="AK203" s="365">
        <f>AK198*'DATA - Awards Matrices'!$K$34</f>
        <v>0</v>
      </c>
      <c r="AL203" s="12"/>
      <c r="AM203" s="12"/>
      <c r="AN203" s="364">
        <f>AN198*'DATA - Awards Matrices'!$B$34</f>
        <v>0</v>
      </c>
      <c r="AO203" s="12">
        <f>AO198*'DATA - Awards Matrices'!$C$34</f>
        <v>5000</v>
      </c>
      <c r="AP203" s="12">
        <f>AP198*'DATA - Awards Matrices'!$D$34</f>
        <v>0</v>
      </c>
      <c r="AQ203" s="12">
        <f>AQ198*'DATA - Awards Matrices'!$E$34</f>
        <v>4500</v>
      </c>
      <c r="AR203" s="12">
        <f>AR198*'DATA - Awards Matrices'!$F$34</f>
        <v>0</v>
      </c>
      <c r="AS203" s="12">
        <f>AS198*'DATA - Awards Matrices'!$G$34</f>
        <v>0</v>
      </c>
      <c r="AT203" s="12">
        <f>AT198*'DATA - Awards Matrices'!$H$34</f>
        <v>0</v>
      </c>
      <c r="AU203" s="12">
        <f>AU198*'DATA - Awards Matrices'!$I$34</f>
        <v>0</v>
      </c>
      <c r="AV203" s="12">
        <f>AV198*'DATA - Awards Matrices'!$J$34</f>
        <v>0</v>
      </c>
      <c r="AW203" s="365">
        <f>AW198*'DATA - Awards Matrices'!$K$34</f>
        <v>0</v>
      </c>
      <c r="AX203" s="536"/>
    </row>
    <row r="204" spans="1:50" x14ac:dyDescent="0.25">
      <c r="A204" s="1059"/>
      <c r="B204" s="513" t="s">
        <v>74</v>
      </c>
      <c r="C204" s="499" t="s">
        <v>94</v>
      </c>
      <c r="D204" s="364">
        <f>D199*'DATA - Awards Matrices'!$B$35</f>
        <v>0</v>
      </c>
      <c r="E204" s="12">
        <f>E199*'DATA - Awards Matrices'!$C$35</f>
        <v>0</v>
      </c>
      <c r="F204" s="12">
        <f>F199*'DATA - Awards Matrices'!$D$35</f>
        <v>0</v>
      </c>
      <c r="G204" s="12">
        <f>G199*'DATA - Awards Matrices'!$E$35</f>
        <v>3000</v>
      </c>
      <c r="H204" s="12">
        <f>H199*'DATA - Awards Matrices'!$F$35</f>
        <v>0</v>
      </c>
      <c r="I204" s="12">
        <f>I199*'DATA - Awards Matrices'!$G$35</f>
        <v>0</v>
      </c>
      <c r="J204" s="12">
        <f>J199*'DATA - Awards Matrices'!$H$35</f>
        <v>0</v>
      </c>
      <c r="K204" s="12">
        <f>K199*'DATA - Awards Matrices'!$I$35</f>
        <v>0</v>
      </c>
      <c r="L204" s="12">
        <f>L199*'DATA - Awards Matrices'!$J$35</f>
        <v>0</v>
      </c>
      <c r="M204" s="365">
        <f>M199*'DATA - Awards Matrices'!$K$35</f>
        <v>0</v>
      </c>
      <c r="N204" s="12"/>
      <c r="O204" s="12"/>
      <c r="P204" s="364">
        <f>P199*'DATA - Awards Matrices'!$B$35</f>
        <v>0</v>
      </c>
      <c r="Q204" s="12">
        <f>Q199*'DATA - Awards Matrices'!$C$35</f>
        <v>0</v>
      </c>
      <c r="R204" s="12">
        <f>R199*'DATA - Awards Matrices'!$D$35</f>
        <v>0</v>
      </c>
      <c r="S204" s="12">
        <f>S199*'DATA - Awards Matrices'!$E$35</f>
        <v>4000</v>
      </c>
      <c r="T204" s="12">
        <f>T199*'DATA - Awards Matrices'!$F$35</f>
        <v>0</v>
      </c>
      <c r="U204" s="12">
        <f>U199*'DATA - Awards Matrices'!$G$35</f>
        <v>0</v>
      </c>
      <c r="V204" s="12">
        <f>V199*'DATA - Awards Matrices'!$H$35</f>
        <v>0</v>
      </c>
      <c r="W204" s="12">
        <f>W199*'DATA - Awards Matrices'!$I$35</f>
        <v>0</v>
      </c>
      <c r="X204" s="12">
        <f>X199*'DATA - Awards Matrices'!$J$35</f>
        <v>0</v>
      </c>
      <c r="Y204" s="365">
        <f>Y199*'DATA - Awards Matrices'!$K$35</f>
        <v>0</v>
      </c>
      <c r="Z204" s="12"/>
      <c r="AA204" s="12"/>
      <c r="AB204" s="364">
        <f>AB199*'DATA - Awards Matrices'!$B$35</f>
        <v>0</v>
      </c>
      <c r="AC204" s="12">
        <f>AC199*'DATA - Awards Matrices'!$C$35</f>
        <v>0</v>
      </c>
      <c r="AD204" s="12">
        <f>AD199*'DATA - Awards Matrices'!$D$35</f>
        <v>0</v>
      </c>
      <c r="AE204" s="12">
        <f>AE199*'DATA - Awards Matrices'!$E$35</f>
        <v>3500</v>
      </c>
      <c r="AF204" s="12">
        <f>AF199*'DATA - Awards Matrices'!$F$35</f>
        <v>0</v>
      </c>
      <c r="AG204" s="12">
        <f>AG199*'DATA - Awards Matrices'!$G$35</f>
        <v>0</v>
      </c>
      <c r="AH204" s="12">
        <f>AH199*'DATA - Awards Matrices'!$H$35</f>
        <v>0</v>
      </c>
      <c r="AI204" s="12">
        <f>AI199*'DATA - Awards Matrices'!$I$35</f>
        <v>0</v>
      </c>
      <c r="AJ204" s="12">
        <f>AJ199*'DATA - Awards Matrices'!$J$35</f>
        <v>0</v>
      </c>
      <c r="AK204" s="365">
        <f>AK199*'DATA - Awards Matrices'!$K$35</f>
        <v>0</v>
      </c>
      <c r="AL204" s="12"/>
      <c r="AM204" s="12"/>
      <c r="AN204" s="364">
        <f>AN199*'DATA - Awards Matrices'!$B$35</f>
        <v>0</v>
      </c>
      <c r="AO204" s="12">
        <f>AO199*'DATA - Awards Matrices'!$C$35</f>
        <v>500</v>
      </c>
      <c r="AP204" s="12">
        <f>AP199*'DATA - Awards Matrices'!$D$35</f>
        <v>0</v>
      </c>
      <c r="AQ204" s="12">
        <f>AQ199*'DATA - Awards Matrices'!$E$35</f>
        <v>3000</v>
      </c>
      <c r="AR204" s="12">
        <f>AR199*'DATA - Awards Matrices'!$F$35</f>
        <v>0</v>
      </c>
      <c r="AS204" s="12">
        <f>AS199*'DATA - Awards Matrices'!$G$35</f>
        <v>0</v>
      </c>
      <c r="AT204" s="12">
        <f>AT199*'DATA - Awards Matrices'!$H$35</f>
        <v>0</v>
      </c>
      <c r="AU204" s="12">
        <f>AU199*'DATA - Awards Matrices'!$I$35</f>
        <v>0</v>
      </c>
      <c r="AV204" s="12">
        <f>AV199*'DATA - Awards Matrices'!$J$35</f>
        <v>0</v>
      </c>
      <c r="AW204" s="365">
        <f>AW199*'DATA - Awards Matrices'!$K$35</f>
        <v>0</v>
      </c>
      <c r="AX204" s="536"/>
    </row>
    <row r="205" spans="1:50" ht="15.75" thickBot="1" x14ac:dyDescent="0.3">
      <c r="A205" s="1060"/>
      <c r="B205" s="514" t="s">
        <v>74</v>
      </c>
      <c r="C205" s="500" t="s">
        <v>93</v>
      </c>
      <c r="D205" s="364">
        <f>D200*'DATA - Awards Matrices'!$B$36</f>
        <v>0</v>
      </c>
      <c r="E205" s="12">
        <f>E200*'DATA - Awards Matrices'!$C$36</f>
        <v>16000</v>
      </c>
      <c r="F205" s="12">
        <f>F200*'DATA - Awards Matrices'!$D$36</f>
        <v>0</v>
      </c>
      <c r="G205" s="12">
        <f>G200*'DATA - Awards Matrices'!$E$36</f>
        <v>13500</v>
      </c>
      <c r="H205" s="12">
        <f>H200*'DATA - Awards Matrices'!$F$36</f>
        <v>0</v>
      </c>
      <c r="I205" s="12">
        <f>I200*'DATA - Awards Matrices'!$G$36</f>
        <v>0</v>
      </c>
      <c r="J205" s="12">
        <f>J200*'DATA - Awards Matrices'!$H$36</f>
        <v>0</v>
      </c>
      <c r="K205" s="12">
        <f>K200*'DATA - Awards Matrices'!$I$36</f>
        <v>0</v>
      </c>
      <c r="L205" s="12">
        <f>L200*'DATA - Awards Matrices'!$J$36</f>
        <v>0</v>
      </c>
      <c r="M205" s="365">
        <f>M200*'DATA - Awards Matrices'!$K$36</f>
        <v>0</v>
      </c>
      <c r="N205" s="12"/>
      <c r="O205" s="12"/>
      <c r="P205" s="364">
        <f>P200*'DATA - Awards Matrices'!$B$36</f>
        <v>0</v>
      </c>
      <c r="Q205" s="12">
        <f>Q200*'DATA - Awards Matrices'!$C$36</f>
        <v>14500</v>
      </c>
      <c r="R205" s="12">
        <f>R200*'DATA - Awards Matrices'!$D$36</f>
        <v>0</v>
      </c>
      <c r="S205" s="12">
        <f>S200*'DATA - Awards Matrices'!$E$36</f>
        <v>14000</v>
      </c>
      <c r="T205" s="12">
        <f>T200*'DATA - Awards Matrices'!$F$36</f>
        <v>0</v>
      </c>
      <c r="U205" s="12">
        <f>U200*'DATA - Awards Matrices'!$G$36</f>
        <v>0</v>
      </c>
      <c r="V205" s="12">
        <f>V200*'DATA - Awards Matrices'!$H$36</f>
        <v>0</v>
      </c>
      <c r="W205" s="12">
        <f>W200*'DATA - Awards Matrices'!$I$36</f>
        <v>0</v>
      </c>
      <c r="X205" s="12">
        <f>X200*'DATA - Awards Matrices'!$J$36</f>
        <v>0</v>
      </c>
      <c r="Y205" s="365">
        <f>Y200*'DATA - Awards Matrices'!$K$36</f>
        <v>0</v>
      </c>
      <c r="Z205" s="12"/>
      <c r="AA205" s="12"/>
      <c r="AB205" s="364">
        <f>AB200*'DATA - Awards Matrices'!$B$36</f>
        <v>0</v>
      </c>
      <c r="AC205" s="12">
        <f>AC200*'DATA - Awards Matrices'!$C$36</f>
        <v>10500</v>
      </c>
      <c r="AD205" s="12">
        <f>AD200*'DATA - Awards Matrices'!$D$36</f>
        <v>0</v>
      </c>
      <c r="AE205" s="12">
        <f>AE200*'DATA - Awards Matrices'!$E$36</f>
        <v>5500</v>
      </c>
      <c r="AF205" s="12">
        <f>AF200*'DATA - Awards Matrices'!$F$36</f>
        <v>0</v>
      </c>
      <c r="AG205" s="12">
        <f>AG200*'DATA - Awards Matrices'!$G$36</f>
        <v>0</v>
      </c>
      <c r="AH205" s="12">
        <f>AH200*'DATA - Awards Matrices'!$H$36</f>
        <v>0</v>
      </c>
      <c r="AI205" s="12">
        <f>AI200*'DATA - Awards Matrices'!$I$36</f>
        <v>0</v>
      </c>
      <c r="AJ205" s="12">
        <f>AJ200*'DATA - Awards Matrices'!$J$36</f>
        <v>0</v>
      </c>
      <c r="AK205" s="365">
        <f>AK200*'DATA - Awards Matrices'!$K$36</f>
        <v>0</v>
      </c>
      <c r="AL205" s="12"/>
      <c r="AM205" s="12"/>
      <c r="AN205" s="364">
        <f>AN200*'DATA - Awards Matrices'!$B$36</f>
        <v>0</v>
      </c>
      <c r="AO205" s="12">
        <f>AO200*'DATA - Awards Matrices'!$C$36</f>
        <v>10500</v>
      </c>
      <c r="AP205" s="12">
        <f>AP200*'DATA - Awards Matrices'!$D$36</f>
        <v>0</v>
      </c>
      <c r="AQ205" s="12">
        <f>AQ200*'DATA - Awards Matrices'!$E$36</f>
        <v>8000</v>
      </c>
      <c r="AR205" s="12">
        <f>AR200*'DATA - Awards Matrices'!$F$36</f>
        <v>0</v>
      </c>
      <c r="AS205" s="12">
        <f>AS200*'DATA - Awards Matrices'!$G$36</f>
        <v>0</v>
      </c>
      <c r="AT205" s="12">
        <f>AT200*'DATA - Awards Matrices'!$H$36</f>
        <v>0</v>
      </c>
      <c r="AU205" s="12">
        <f>AU200*'DATA - Awards Matrices'!$I$36</f>
        <v>0</v>
      </c>
      <c r="AV205" s="12">
        <f>AV200*'DATA - Awards Matrices'!$J$36</f>
        <v>0</v>
      </c>
      <c r="AW205" s="365">
        <f>AW200*'DATA - Awards Matrices'!$K$36</f>
        <v>0</v>
      </c>
      <c r="AX205" s="536"/>
    </row>
    <row r="206" spans="1:50" ht="30.75" thickBot="1" x14ac:dyDescent="0.3">
      <c r="A206" s="480" t="s">
        <v>304</v>
      </c>
      <c r="B206" s="487" t="str">
        <f>B200</f>
        <v>LCC</v>
      </c>
      <c r="C206" s="488"/>
      <c r="D206" s="368">
        <f t="shared" ref="D206:M206" si="156">SUM(D203:D205)</f>
        <v>0</v>
      </c>
      <c r="E206" s="369">
        <f t="shared" si="156"/>
        <v>28500</v>
      </c>
      <c r="F206" s="369">
        <f t="shared" si="156"/>
        <v>0</v>
      </c>
      <c r="G206" s="369">
        <f t="shared" si="156"/>
        <v>18000</v>
      </c>
      <c r="H206" s="369">
        <f t="shared" si="156"/>
        <v>0</v>
      </c>
      <c r="I206" s="369">
        <f t="shared" si="156"/>
        <v>0</v>
      </c>
      <c r="J206" s="369">
        <f t="shared" si="156"/>
        <v>0</v>
      </c>
      <c r="K206" s="369">
        <f t="shared" si="156"/>
        <v>0</v>
      </c>
      <c r="L206" s="369">
        <f t="shared" si="156"/>
        <v>0</v>
      </c>
      <c r="M206" s="370">
        <f t="shared" si="156"/>
        <v>0</v>
      </c>
      <c r="N206" s="489">
        <f>SUM(D206:M206)/'DATA - Awards Matrices'!$L$36</f>
        <v>27.283395266966558</v>
      </c>
      <c r="O206" s="489"/>
      <c r="P206" s="368">
        <f t="shared" ref="P206:Y206" si="157">SUM(P203:P205)</f>
        <v>0</v>
      </c>
      <c r="Q206" s="369">
        <f t="shared" si="157"/>
        <v>28000</v>
      </c>
      <c r="R206" s="369">
        <f t="shared" si="157"/>
        <v>0</v>
      </c>
      <c r="S206" s="369">
        <f t="shared" si="157"/>
        <v>18500</v>
      </c>
      <c r="T206" s="369">
        <f t="shared" si="157"/>
        <v>0</v>
      </c>
      <c r="U206" s="369">
        <f t="shared" si="157"/>
        <v>0</v>
      </c>
      <c r="V206" s="369">
        <f t="shared" si="157"/>
        <v>0</v>
      </c>
      <c r="W206" s="369">
        <f t="shared" si="157"/>
        <v>0</v>
      </c>
      <c r="X206" s="369">
        <f t="shared" si="157"/>
        <v>0</v>
      </c>
      <c r="Y206" s="370">
        <f t="shared" si="157"/>
        <v>0</v>
      </c>
      <c r="Z206" s="489">
        <f>SUM(P206:Y206)/'DATA - Awards Matrices'!$L$36</f>
        <v>27.283395266966558</v>
      </c>
      <c r="AA206" s="489"/>
      <c r="AB206" s="368">
        <f t="shared" ref="AB206:AK206" si="158">SUM(AB203:AB205)</f>
        <v>0</v>
      </c>
      <c r="AC206" s="369">
        <f t="shared" si="158"/>
        <v>18000</v>
      </c>
      <c r="AD206" s="369">
        <f t="shared" si="158"/>
        <v>0</v>
      </c>
      <c r="AE206" s="369">
        <f t="shared" si="158"/>
        <v>12000</v>
      </c>
      <c r="AF206" s="369">
        <f t="shared" si="158"/>
        <v>0</v>
      </c>
      <c r="AG206" s="369">
        <f t="shared" si="158"/>
        <v>0</v>
      </c>
      <c r="AH206" s="369">
        <f t="shared" si="158"/>
        <v>0</v>
      </c>
      <c r="AI206" s="369">
        <f t="shared" si="158"/>
        <v>0</v>
      </c>
      <c r="AJ206" s="369">
        <f t="shared" si="158"/>
        <v>0</v>
      </c>
      <c r="AK206" s="370">
        <f t="shared" si="158"/>
        <v>0</v>
      </c>
      <c r="AL206" s="489">
        <f>SUM(AB206:AK206)/'DATA - Awards Matrices'!$L$36</f>
        <v>17.602190494817133</v>
      </c>
      <c r="AM206" s="489"/>
      <c r="AN206" s="368">
        <f t="shared" ref="AN206:AW206" si="159">SUM(AN203:AN205)</f>
        <v>0</v>
      </c>
      <c r="AO206" s="369">
        <f t="shared" si="159"/>
        <v>16000</v>
      </c>
      <c r="AP206" s="369">
        <f t="shared" si="159"/>
        <v>0</v>
      </c>
      <c r="AQ206" s="369">
        <f t="shared" si="159"/>
        <v>15500</v>
      </c>
      <c r="AR206" s="369">
        <f t="shared" si="159"/>
        <v>0</v>
      </c>
      <c r="AS206" s="369">
        <f t="shared" si="159"/>
        <v>0</v>
      </c>
      <c r="AT206" s="369">
        <f t="shared" si="159"/>
        <v>0</v>
      </c>
      <c r="AU206" s="369">
        <f t="shared" si="159"/>
        <v>0</v>
      </c>
      <c r="AV206" s="369">
        <f t="shared" si="159"/>
        <v>0</v>
      </c>
      <c r="AW206" s="370">
        <f t="shared" si="159"/>
        <v>0</v>
      </c>
      <c r="AX206" s="537">
        <f>SUM(AN206:AW206)/'DATA - Awards Matrices'!$L$36</f>
        <v>18.482300019557989</v>
      </c>
    </row>
    <row r="207" spans="1:50" ht="39.75" customHeight="1" thickBot="1" x14ac:dyDescent="0.3">
      <c r="A207" s="502"/>
      <c r="B207" s="503"/>
      <c r="C207" s="504"/>
      <c r="D207" s="505"/>
      <c r="E207" s="506"/>
      <c r="F207" s="506"/>
      <c r="G207" s="506"/>
      <c r="H207" s="506"/>
      <c r="I207" s="506"/>
      <c r="J207" s="506"/>
      <c r="K207" s="506"/>
      <c r="L207" s="506"/>
      <c r="M207" s="507"/>
      <c r="N207" s="508"/>
      <c r="O207" s="508"/>
      <c r="P207" s="505"/>
      <c r="Q207" s="506"/>
      <c r="R207" s="506"/>
      <c r="S207" s="506"/>
      <c r="T207" s="506"/>
      <c r="U207" s="506"/>
      <c r="V207" s="506"/>
      <c r="W207" s="506"/>
      <c r="X207" s="506"/>
      <c r="Y207" s="507"/>
      <c r="Z207" s="508"/>
      <c r="AA207" s="508"/>
      <c r="AB207" s="505"/>
      <c r="AC207" s="506"/>
      <c r="AD207" s="506"/>
      <c r="AE207" s="506"/>
      <c r="AF207" s="506"/>
      <c r="AG207" s="506"/>
      <c r="AH207" s="506"/>
      <c r="AI207" s="506"/>
      <c r="AJ207" s="506"/>
      <c r="AK207" s="507"/>
      <c r="AL207" s="508"/>
      <c r="AM207" s="508"/>
      <c r="AN207" s="505"/>
      <c r="AO207" s="506"/>
      <c r="AP207" s="506"/>
      <c r="AQ207" s="506"/>
      <c r="AR207" s="506"/>
      <c r="AS207" s="506"/>
      <c r="AT207" s="506"/>
      <c r="AU207" s="506"/>
      <c r="AV207" s="506"/>
      <c r="AW207" s="507"/>
      <c r="AX207" s="538"/>
    </row>
    <row r="208" spans="1:50" ht="15" customHeight="1" x14ac:dyDescent="0.25">
      <c r="A208" s="1058" t="s">
        <v>302</v>
      </c>
      <c r="B208" s="512" t="str">
        <f>'RAW DATA-Awards'!B67</f>
        <v>MCC</v>
      </c>
      <c r="C208" s="498" t="str">
        <f>'RAW DATA-Awards'!C67</f>
        <v>1</v>
      </c>
      <c r="D208" s="481">
        <f>'RAW DATA-STEMH'!D67</f>
        <v>70</v>
      </c>
      <c r="E208" s="482">
        <f>'RAW DATA-STEMH'!E67</f>
        <v>4</v>
      </c>
      <c r="F208" s="482">
        <f>'RAW DATA-STEMH'!F67</f>
        <v>0</v>
      </c>
      <c r="G208" s="482">
        <f>'RAW DATA-STEMH'!G67</f>
        <v>7</v>
      </c>
      <c r="H208" s="482">
        <f>'RAW DATA-STEMH'!H67</f>
        <v>0</v>
      </c>
      <c r="I208" s="482">
        <f>'RAW DATA-STEMH'!I67</f>
        <v>0</v>
      </c>
      <c r="J208" s="482">
        <f>'RAW DATA-STEMH'!J67</f>
        <v>0</v>
      </c>
      <c r="K208" s="482">
        <f>'RAW DATA-STEMH'!K67</f>
        <v>0</v>
      </c>
      <c r="L208" s="482">
        <f>'RAW DATA-STEMH'!L67</f>
        <v>0</v>
      </c>
      <c r="M208" s="483">
        <f>'RAW DATA-STEMH'!M67</f>
        <v>0</v>
      </c>
      <c r="N208" s="482"/>
      <c r="O208" s="482"/>
      <c r="P208" s="481">
        <f>'RAW DATA-STEMH'!N67</f>
        <v>53</v>
      </c>
      <c r="Q208" s="482">
        <f>'RAW DATA-STEMH'!O67</f>
        <v>2</v>
      </c>
      <c r="R208" s="482">
        <f>'RAW DATA-STEMH'!P67</f>
        <v>0</v>
      </c>
      <c r="S208" s="482">
        <f>'RAW DATA-STEMH'!Q67</f>
        <v>9</v>
      </c>
      <c r="T208" s="482">
        <f>'RAW DATA-STEMH'!R67</f>
        <v>0</v>
      </c>
      <c r="U208" s="482">
        <f>'RAW DATA-STEMH'!S67</f>
        <v>0</v>
      </c>
      <c r="V208" s="482">
        <f>'RAW DATA-STEMH'!T67</f>
        <v>0</v>
      </c>
      <c r="W208" s="482">
        <f>'RAW DATA-STEMH'!U67</f>
        <v>0</v>
      </c>
      <c r="X208" s="482">
        <f>'RAW DATA-STEMH'!V67</f>
        <v>0</v>
      </c>
      <c r="Y208" s="483">
        <f>'RAW DATA-STEMH'!W67</f>
        <v>0</v>
      </c>
      <c r="Z208" s="482"/>
      <c r="AA208" s="482"/>
      <c r="AB208" s="481">
        <f>'RAW DATA-STEMH'!X67</f>
        <v>58</v>
      </c>
      <c r="AC208" s="482">
        <f>'RAW DATA-STEMH'!Y67</f>
        <v>3</v>
      </c>
      <c r="AD208" s="482">
        <f>'RAW DATA-STEMH'!Z67</f>
        <v>0</v>
      </c>
      <c r="AE208" s="482">
        <f>'RAW DATA-STEMH'!AA67</f>
        <v>6</v>
      </c>
      <c r="AF208" s="482">
        <f>'RAW DATA-STEMH'!AB67</f>
        <v>0</v>
      </c>
      <c r="AG208" s="482">
        <f>'RAW DATA-STEMH'!AC67</f>
        <v>0</v>
      </c>
      <c r="AH208" s="482">
        <f>'RAW DATA-STEMH'!AD67</f>
        <v>0</v>
      </c>
      <c r="AI208" s="482">
        <f>'RAW DATA-STEMH'!AE67</f>
        <v>0</v>
      </c>
      <c r="AJ208" s="482">
        <f>'RAW DATA-STEMH'!AF67</f>
        <v>0</v>
      </c>
      <c r="AK208" s="483">
        <f>'RAW DATA-STEMH'!AG67</f>
        <v>0</v>
      </c>
      <c r="AL208" s="482"/>
      <c r="AM208" s="482"/>
      <c r="AN208" s="481">
        <f>'RAW DATA-STEMH'!AH67</f>
        <v>44</v>
      </c>
      <c r="AO208" s="482">
        <f>'RAW DATA-STEMH'!AI67</f>
        <v>4</v>
      </c>
      <c r="AP208" s="482">
        <f>'RAW DATA-STEMH'!AJ67</f>
        <v>0</v>
      </c>
      <c r="AQ208" s="482">
        <f>'RAW DATA-STEMH'!AK67</f>
        <v>1</v>
      </c>
      <c r="AR208" s="482">
        <f>'RAW DATA-STEMH'!AL67</f>
        <v>0</v>
      </c>
      <c r="AS208" s="482">
        <f>'RAW DATA-STEMH'!AM67</f>
        <v>0</v>
      </c>
      <c r="AT208" s="482">
        <f>'RAW DATA-STEMH'!AN67</f>
        <v>0</v>
      </c>
      <c r="AU208" s="482">
        <f>'RAW DATA-STEMH'!AO67</f>
        <v>0</v>
      </c>
      <c r="AV208" s="482">
        <f>'RAW DATA-STEMH'!AP67</f>
        <v>0</v>
      </c>
      <c r="AW208" s="483">
        <f>'RAW DATA-STEMH'!AQ67</f>
        <v>0</v>
      </c>
      <c r="AX208" s="535"/>
    </row>
    <row r="209" spans="1:50" x14ac:dyDescent="0.25">
      <c r="A209" s="1059"/>
      <c r="B209" s="513" t="str">
        <f>'RAW DATA-Awards'!B68</f>
        <v>MCC</v>
      </c>
      <c r="C209" s="499" t="str">
        <f>'RAW DATA-Awards'!C68</f>
        <v>2</v>
      </c>
      <c r="D209" s="364">
        <f>'RAW DATA-STEMH'!D68</f>
        <v>0</v>
      </c>
      <c r="E209" s="12">
        <f>'RAW DATA-STEMH'!E68</f>
        <v>0</v>
      </c>
      <c r="F209" s="12">
        <f>'RAW DATA-STEMH'!F68</f>
        <v>0</v>
      </c>
      <c r="G209" s="12">
        <f>'RAW DATA-STEMH'!G68</f>
        <v>0</v>
      </c>
      <c r="H209" s="12">
        <f>'RAW DATA-STEMH'!H68</f>
        <v>0</v>
      </c>
      <c r="I209" s="12">
        <f>'RAW DATA-STEMH'!I68</f>
        <v>0</v>
      </c>
      <c r="J209" s="12">
        <f>'RAW DATA-STEMH'!J68</f>
        <v>0</v>
      </c>
      <c r="K209" s="12">
        <f>'RAW DATA-STEMH'!K68</f>
        <v>0</v>
      </c>
      <c r="L209" s="12">
        <f>'RAW DATA-STEMH'!L68</f>
        <v>0</v>
      </c>
      <c r="M209" s="365">
        <f>'RAW DATA-STEMH'!M68</f>
        <v>0</v>
      </c>
      <c r="N209" s="12"/>
      <c r="O209" s="12"/>
      <c r="P209" s="364">
        <f>'RAW DATA-STEMH'!N68</f>
        <v>0</v>
      </c>
      <c r="Q209" s="12">
        <f>'RAW DATA-STEMH'!O68</f>
        <v>0</v>
      </c>
      <c r="R209" s="12">
        <f>'RAW DATA-STEMH'!P68</f>
        <v>0</v>
      </c>
      <c r="S209" s="12">
        <f>'RAW DATA-STEMH'!Q68</f>
        <v>0</v>
      </c>
      <c r="T209" s="12">
        <f>'RAW DATA-STEMH'!R68</f>
        <v>0</v>
      </c>
      <c r="U209" s="12">
        <f>'RAW DATA-STEMH'!S68</f>
        <v>0</v>
      </c>
      <c r="V209" s="12">
        <f>'RAW DATA-STEMH'!T68</f>
        <v>0</v>
      </c>
      <c r="W209" s="12">
        <f>'RAW DATA-STEMH'!U68</f>
        <v>0</v>
      </c>
      <c r="X209" s="12">
        <f>'RAW DATA-STEMH'!V68</f>
        <v>0</v>
      </c>
      <c r="Y209" s="365">
        <f>'RAW DATA-STEMH'!W68</f>
        <v>0</v>
      </c>
      <c r="Z209" s="12"/>
      <c r="AA209" s="12"/>
      <c r="AB209" s="364">
        <f>'RAW DATA-STEMH'!X68</f>
        <v>0</v>
      </c>
      <c r="AC209" s="12">
        <f>'RAW DATA-STEMH'!Y68</f>
        <v>0</v>
      </c>
      <c r="AD209" s="12">
        <f>'RAW DATA-STEMH'!Z68</f>
        <v>0</v>
      </c>
      <c r="AE209" s="12">
        <f>'RAW DATA-STEMH'!AA68</f>
        <v>0</v>
      </c>
      <c r="AF209" s="12">
        <f>'RAW DATA-STEMH'!AB68</f>
        <v>0</v>
      </c>
      <c r="AG209" s="12">
        <f>'RAW DATA-STEMH'!AC68</f>
        <v>0</v>
      </c>
      <c r="AH209" s="12">
        <f>'RAW DATA-STEMH'!AD68</f>
        <v>0</v>
      </c>
      <c r="AI209" s="12">
        <f>'RAW DATA-STEMH'!AE68</f>
        <v>0</v>
      </c>
      <c r="AJ209" s="12">
        <f>'RAW DATA-STEMH'!AF68</f>
        <v>0</v>
      </c>
      <c r="AK209" s="365">
        <f>'RAW DATA-STEMH'!AG68</f>
        <v>0</v>
      </c>
      <c r="AL209" s="12"/>
      <c r="AM209" s="12"/>
      <c r="AN209" s="364">
        <f>'RAW DATA-STEMH'!AH68</f>
        <v>0</v>
      </c>
      <c r="AO209" s="12">
        <f>'RAW DATA-STEMH'!AI68</f>
        <v>0</v>
      </c>
      <c r="AP209" s="12">
        <f>'RAW DATA-STEMH'!AJ68</f>
        <v>0</v>
      </c>
      <c r="AQ209" s="12">
        <f>'RAW DATA-STEMH'!AK68</f>
        <v>0</v>
      </c>
      <c r="AR209" s="12">
        <f>'RAW DATA-STEMH'!AL68</f>
        <v>0</v>
      </c>
      <c r="AS209" s="12">
        <f>'RAW DATA-STEMH'!AM68</f>
        <v>0</v>
      </c>
      <c r="AT209" s="12">
        <f>'RAW DATA-STEMH'!AN68</f>
        <v>0</v>
      </c>
      <c r="AU209" s="12">
        <f>'RAW DATA-STEMH'!AO68</f>
        <v>0</v>
      </c>
      <c r="AV209" s="12">
        <f>'RAW DATA-STEMH'!AP68</f>
        <v>0</v>
      </c>
      <c r="AW209" s="365">
        <f>'RAW DATA-STEMH'!AQ68</f>
        <v>0</v>
      </c>
      <c r="AX209" s="536"/>
    </row>
    <row r="210" spans="1:50" ht="15.75" thickBot="1" x14ac:dyDescent="0.3">
      <c r="A210" s="1060"/>
      <c r="B210" s="514" t="str">
        <f>'RAW DATA-Awards'!B69</f>
        <v>MCC</v>
      </c>
      <c r="C210" s="500" t="str">
        <f>'RAW DATA-Awards'!C69</f>
        <v>3</v>
      </c>
      <c r="D210" s="364">
        <f>'RAW DATA-STEMH'!D69</f>
        <v>35</v>
      </c>
      <c r="E210" s="12">
        <f>'RAW DATA-STEMH'!E69</f>
        <v>9</v>
      </c>
      <c r="F210" s="12">
        <f>'RAW DATA-STEMH'!F69</f>
        <v>0</v>
      </c>
      <c r="G210" s="12">
        <f>'RAW DATA-STEMH'!G69</f>
        <v>8</v>
      </c>
      <c r="H210" s="12">
        <f>'RAW DATA-STEMH'!H69</f>
        <v>0</v>
      </c>
      <c r="I210" s="12">
        <f>'RAW DATA-STEMH'!I69</f>
        <v>0</v>
      </c>
      <c r="J210" s="12">
        <f>'RAW DATA-STEMH'!J69</f>
        <v>0</v>
      </c>
      <c r="K210" s="12">
        <f>'RAW DATA-STEMH'!K69</f>
        <v>0</v>
      </c>
      <c r="L210" s="12">
        <f>'RAW DATA-STEMH'!L69</f>
        <v>0</v>
      </c>
      <c r="M210" s="365">
        <f>'RAW DATA-STEMH'!M69</f>
        <v>0</v>
      </c>
      <c r="N210" s="12"/>
      <c r="O210" s="12"/>
      <c r="P210" s="364">
        <f>'RAW DATA-STEMH'!N69</f>
        <v>8</v>
      </c>
      <c r="Q210" s="12">
        <f>'RAW DATA-STEMH'!O69</f>
        <v>3</v>
      </c>
      <c r="R210" s="12">
        <f>'RAW DATA-STEMH'!P69</f>
        <v>0</v>
      </c>
      <c r="S210" s="12">
        <f>'RAW DATA-STEMH'!Q69</f>
        <v>12</v>
      </c>
      <c r="T210" s="12">
        <f>'RAW DATA-STEMH'!R69</f>
        <v>0</v>
      </c>
      <c r="U210" s="12">
        <f>'RAW DATA-STEMH'!S69</f>
        <v>0</v>
      </c>
      <c r="V210" s="12">
        <f>'RAW DATA-STEMH'!T69</f>
        <v>0</v>
      </c>
      <c r="W210" s="12">
        <f>'RAW DATA-STEMH'!U69</f>
        <v>0</v>
      </c>
      <c r="X210" s="12">
        <f>'RAW DATA-STEMH'!V69</f>
        <v>0</v>
      </c>
      <c r="Y210" s="365">
        <f>'RAW DATA-STEMH'!W69</f>
        <v>0</v>
      </c>
      <c r="Z210" s="12"/>
      <c r="AA210" s="12"/>
      <c r="AB210" s="364">
        <f>'RAW DATA-STEMH'!X69</f>
        <v>2</v>
      </c>
      <c r="AC210" s="12">
        <f>'RAW DATA-STEMH'!Y69</f>
        <v>3</v>
      </c>
      <c r="AD210" s="12">
        <f>'RAW DATA-STEMH'!Z69</f>
        <v>0</v>
      </c>
      <c r="AE210" s="12">
        <f>'RAW DATA-STEMH'!AA69</f>
        <v>6</v>
      </c>
      <c r="AF210" s="12">
        <f>'RAW DATA-STEMH'!AB69</f>
        <v>0</v>
      </c>
      <c r="AG210" s="12">
        <f>'RAW DATA-STEMH'!AC69</f>
        <v>0</v>
      </c>
      <c r="AH210" s="12">
        <f>'RAW DATA-STEMH'!AD69</f>
        <v>0</v>
      </c>
      <c r="AI210" s="12">
        <f>'RAW DATA-STEMH'!AE69</f>
        <v>0</v>
      </c>
      <c r="AJ210" s="12">
        <f>'RAW DATA-STEMH'!AF69</f>
        <v>0</v>
      </c>
      <c r="AK210" s="365">
        <f>'RAW DATA-STEMH'!AG69</f>
        <v>0</v>
      </c>
      <c r="AL210" s="12"/>
      <c r="AM210" s="12"/>
      <c r="AN210" s="364">
        <f>'RAW DATA-STEMH'!AH69</f>
        <v>21</v>
      </c>
      <c r="AO210" s="12">
        <f>'RAW DATA-STEMH'!AI69</f>
        <v>3</v>
      </c>
      <c r="AP210" s="12">
        <f>'RAW DATA-STEMH'!AJ69</f>
        <v>0</v>
      </c>
      <c r="AQ210" s="12">
        <f>'RAW DATA-STEMH'!AK69</f>
        <v>13</v>
      </c>
      <c r="AR210" s="12">
        <f>'RAW DATA-STEMH'!AL69</f>
        <v>0</v>
      </c>
      <c r="AS210" s="12">
        <f>'RAW DATA-STEMH'!AM69</f>
        <v>0</v>
      </c>
      <c r="AT210" s="12">
        <f>'RAW DATA-STEMH'!AN69</f>
        <v>0</v>
      </c>
      <c r="AU210" s="12">
        <f>'RAW DATA-STEMH'!AO69</f>
        <v>0</v>
      </c>
      <c r="AV210" s="12">
        <f>'RAW DATA-STEMH'!AP69</f>
        <v>0</v>
      </c>
      <c r="AW210" s="365">
        <f>'RAW DATA-STEMH'!AQ69</f>
        <v>0</v>
      </c>
      <c r="AX210" s="536"/>
    </row>
    <row r="211" spans="1:50" x14ac:dyDescent="0.25">
      <c r="A211" s="541"/>
      <c r="B211" s="304"/>
      <c r="C211" s="498"/>
      <c r="D211" s="366">
        <f t="shared" ref="D211:M211" si="160">SUM(D208:D210)</f>
        <v>105</v>
      </c>
      <c r="E211" s="11">
        <f t="shared" si="160"/>
        <v>13</v>
      </c>
      <c r="F211" s="11">
        <f t="shared" si="160"/>
        <v>0</v>
      </c>
      <c r="G211" s="11">
        <f t="shared" si="160"/>
        <v>15</v>
      </c>
      <c r="H211" s="11">
        <f t="shared" si="160"/>
        <v>0</v>
      </c>
      <c r="I211" s="11">
        <f t="shared" si="160"/>
        <v>0</v>
      </c>
      <c r="J211" s="11">
        <f t="shared" si="160"/>
        <v>0</v>
      </c>
      <c r="K211" s="11">
        <f t="shared" si="160"/>
        <v>0</v>
      </c>
      <c r="L211" s="11">
        <f t="shared" si="160"/>
        <v>0</v>
      </c>
      <c r="M211" s="367">
        <f t="shared" si="160"/>
        <v>0</v>
      </c>
      <c r="N211" s="12"/>
      <c r="O211" s="12"/>
      <c r="P211" s="366">
        <f t="shared" ref="P211:Y211" si="161">SUM(P208:P210)</f>
        <v>61</v>
      </c>
      <c r="Q211" s="11">
        <f t="shared" si="161"/>
        <v>5</v>
      </c>
      <c r="R211" s="11">
        <f t="shared" si="161"/>
        <v>0</v>
      </c>
      <c r="S211" s="11">
        <f t="shared" si="161"/>
        <v>21</v>
      </c>
      <c r="T211" s="11">
        <f t="shared" si="161"/>
        <v>0</v>
      </c>
      <c r="U211" s="11">
        <f t="shared" si="161"/>
        <v>0</v>
      </c>
      <c r="V211" s="11">
        <f t="shared" si="161"/>
        <v>0</v>
      </c>
      <c r="W211" s="11">
        <f t="shared" si="161"/>
        <v>0</v>
      </c>
      <c r="X211" s="11">
        <f t="shared" si="161"/>
        <v>0</v>
      </c>
      <c r="Y211" s="367">
        <f t="shared" si="161"/>
        <v>0</v>
      </c>
      <c r="Z211" s="12"/>
      <c r="AA211" s="12"/>
      <c r="AB211" s="366">
        <f t="shared" ref="AB211:AK211" si="162">SUM(AB208:AB210)</f>
        <v>60</v>
      </c>
      <c r="AC211" s="11">
        <f t="shared" si="162"/>
        <v>6</v>
      </c>
      <c r="AD211" s="11">
        <f t="shared" si="162"/>
        <v>0</v>
      </c>
      <c r="AE211" s="11">
        <f t="shared" si="162"/>
        <v>12</v>
      </c>
      <c r="AF211" s="11">
        <f t="shared" si="162"/>
        <v>0</v>
      </c>
      <c r="AG211" s="11">
        <f t="shared" si="162"/>
        <v>0</v>
      </c>
      <c r="AH211" s="11">
        <f t="shared" si="162"/>
        <v>0</v>
      </c>
      <c r="AI211" s="11">
        <f t="shared" si="162"/>
        <v>0</v>
      </c>
      <c r="AJ211" s="11">
        <f t="shared" si="162"/>
        <v>0</v>
      </c>
      <c r="AK211" s="367">
        <f t="shared" si="162"/>
        <v>0</v>
      </c>
      <c r="AL211" s="12"/>
      <c r="AM211" s="12"/>
      <c r="AN211" s="366">
        <f t="shared" ref="AN211:AW211" si="163">SUM(AN208:AN210)</f>
        <v>65</v>
      </c>
      <c r="AO211" s="11">
        <f t="shared" si="163"/>
        <v>7</v>
      </c>
      <c r="AP211" s="11">
        <f t="shared" si="163"/>
        <v>0</v>
      </c>
      <c r="AQ211" s="11">
        <f t="shared" si="163"/>
        <v>14</v>
      </c>
      <c r="AR211" s="11">
        <f t="shared" si="163"/>
        <v>0</v>
      </c>
      <c r="AS211" s="11">
        <f t="shared" si="163"/>
        <v>0</v>
      </c>
      <c r="AT211" s="11">
        <f t="shared" si="163"/>
        <v>0</v>
      </c>
      <c r="AU211" s="11">
        <f t="shared" si="163"/>
        <v>0</v>
      </c>
      <c r="AV211" s="11">
        <f t="shared" si="163"/>
        <v>0</v>
      </c>
      <c r="AW211" s="367">
        <f t="shared" si="163"/>
        <v>0</v>
      </c>
      <c r="AX211" s="536"/>
    </row>
    <row r="212" spans="1:50" ht="15.75" thickBot="1" x14ac:dyDescent="0.3">
      <c r="A212" s="542"/>
      <c r="B212" s="487"/>
      <c r="C212" s="500"/>
      <c r="D212" s="364"/>
      <c r="E212" s="12"/>
      <c r="F212" s="12"/>
      <c r="G212" s="12"/>
      <c r="H212" s="12"/>
      <c r="I212" s="12"/>
      <c r="J212" s="12"/>
      <c r="K212" s="12"/>
      <c r="L212" s="12"/>
      <c r="M212" s="365"/>
      <c r="N212" s="12"/>
      <c r="O212" s="12"/>
      <c r="P212" s="364"/>
      <c r="Q212" s="12"/>
      <c r="R212" s="12"/>
      <c r="S212" s="12"/>
      <c r="T212" s="12"/>
      <c r="U212" s="12"/>
      <c r="V212" s="12"/>
      <c r="W212" s="12"/>
      <c r="X212" s="12"/>
      <c r="Y212" s="365"/>
      <c r="Z212" s="12"/>
      <c r="AA212" s="12"/>
      <c r="AB212" s="364"/>
      <c r="AC212" s="12"/>
      <c r="AD212" s="12"/>
      <c r="AE212" s="12"/>
      <c r="AF212" s="12"/>
      <c r="AG212" s="12"/>
      <c r="AH212" s="12"/>
      <c r="AI212" s="12"/>
      <c r="AJ212" s="12"/>
      <c r="AK212" s="365"/>
      <c r="AL212" s="12"/>
      <c r="AM212" s="12"/>
      <c r="AN212" s="364"/>
      <c r="AO212" s="12"/>
      <c r="AP212" s="12"/>
      <c r="AQ212" s="12"/>
      <c r="AR212" s="12"/>
      <c r="AS212" s="12"/>
      <c r="AT212" s="12"/>
      <c r="AU212" s="12"/>
      <c r="AV212" s="12"/>
      <c r="AW212" s="365"/>
      <c r="AX212" s="536"/>
    </row>
    <row r="213" spans="1:50" ht="15" customHeight="1" x14ac:dyDescent="0.25">
      <c r="A213" s="1059" t="s">
        <v>303</v>
      </c>
      <c r="B213" s="512" t="s">
        <v>76</v>
      </c>
      <c r="C213" s="498" t="s">
        <v>95</v>
      </c>
      <c r="D213" s="364">
        <f>D208*'DATA - Awards Matrices'!$B$34</f>
        <v>35000</v>
      </c>
      <c r="E213" s="12">
        <f>E208*'DATA - Awards Matrices'!$C$34</f>
        <v>2000</v>
      </c>
      <c r="F213" s="12">
        <f>F208*'DATA - Awards Matrices'!$D$34</f>
        <v>0</v>
      </c>
      <c r="G213" s="12">
        <f>G208*'DATA - Awards Matrices'!$E$34</f>
        <v>3500</v>
      </c>
      <c r="H213" s="12">
        <f>H208*'DATA - Awards Matrices'!$F$34</f>
        <v>0</v>
      </c>
      <c r="I213" s="12">
        <f>I208*'DATA - Awards Matrices'!$G$34</f>
        <v>0</v>
      </c>
      <c r="J213" s="12">
        <f>J208*'DATA - Awards Matrices'!$H$34</f>
        <v>0</v>
      </c>
      <c r="K213" s="12">
        <f>K208*'DATA - Awards Matrices'!$I$34</f>
        <v>0</v>
      </c>
      <c r="L213" s="12">
        <f>L208*'DATA - Awards Matrices'!$J$34</f>
        <v>0</v>
      </c>
      <c r="M213" s="365">
        <f>M208*'DATA - Awards Matrices'!$K$34</f>
        <v>0</v>
      </c>
      <c r="N213" s="12"/>
      <c r="O213" s="12"/>
      <c r="P213" s="364">
        <f>P208*'DATA - Awards Matrices'!$B$34</f>
        <v>26500</v>
      </c>
      <c r="Q213" s="12">
        <f>Q208*'DATA - Awards Matrices'!$C$34</f>
        <v>1000</v>
      </c>
      <c r="R213" s="12">
        <f>R208*'DATA - Awards Matrices'!$D$34</f>
        <v>0</v>
      </c>
      <c r="S213" s="12">
        <f>S208*'DATA - Awards Matrices'!$E$34</f>
        <v>4500</v>
      </c>
      <c r="T213" s="12">
        <f>T208*'DATA - Awards Matrices'!$F$34</f>
        <v>0</v>
      </c>
      <c r="U213" s="12">
        <f>U208*'DATA - Awards Matrices'!$G$34</f>
        <v>0</v>
      </c>
      <c r="V213" s="12">
        <f>V208*'DATA - Awards Matrices'!$H$34</f>
        <v>0</v>
      </c>
      <c r="W213" s="12">
        <f>W208*'DATA - Awards Matrices'!$I$34</f>
        <v>0</v>
      </c>
      <c r="X213" s="12">
        <f>X208*'DATA - Awards Matrices'!$J$34</f>
        <v>0</v>
      </c>
      <c r="Y213" s="365">
        <f>Y208*'DATA - Awards Matrices'!$K$34</f>
        <v>0</v>
      </c>
      <c r="Z213" s="12"/>
      <c r="AA213" s="12"/>
      <c r="AB213" s="364">
        <f>AB208*'DATA - Awards Matrices'!$B$34</f>
        <v>29000</v>
      </c>
      <c r="AC213" s="12">
        <f>AC208*'DATA - Awards Matrices'!$C$34</f>
        <v>1500</v>
      </c>
      <c r="AD213" s="12">
        <f>AD208*'DATA - Awards Matrices'!$D$34</f>
        <v>0</v>
      </c>
      <c r="AE213" s="12">
        <f>AE208*'DATA - Awards Matrices'!$E$34</f>
        <v>3000</v>
      </c>
      <c r="AF213" s="12">
        <f>AF208*'DATA - Awards Matrices'!$F$34</f>
        <v>0</v>
      </c>
      <c r="AG213" s="12">
        <f>AG208*'DATA - Awards Matrices'!$G$34</f>
        <v>0</v>
      </c>
      <c r="AH213" s="12">
        <f>AH208*'DATA - Awards Matrices'!$H$34</f>
        <v>0</v>
      </c>
      <c r="AI213" s="12">
        <f>AI208*'DATA - Awards Matrices'!$I$34</f>
        <v>0</v>
      </c>
      <c r="AJ213" s="12">
        <f>AJ208*'DATA - Awards Matrices'!$J$34</f>
        <v>0</v>
      </c>
      <c r="AK213" s="365">
        <f>AK208*'DATA - Awards Matrices'!$K$34</f>
        <v>0</v>
      </c>
      <c r="AL213" s="12"/>
      <c r="AM213" s="12"/>
      <c r="AN213" s="364">
        <f>AN208*'DATA - Awards Matrices'!$B$34</f>
        <v>22000</v>
      </c>
      <c r="AO213" s="12">
        <f>AO208*'DATA - Awards Matrices'!$C$34</f>
        <v>2000</v>
      </c>
      <c r="AP213" s="12">
        <f>AP208*'DATA - Awards Matrices'!$D$34</f>
        <v>0</v>
      </c>
      <c r="AQ213" s="12">
        <f>AQ208*'DATA - Awards Matrices'!$E$34</f>
        <v>500</v>
      </c>
      <c r="AR213" s="12">
        <f>AR208*'DATA - Awards Matrices'!$F$34</f>
        <v>0</v>
      </c>
      <c r="AS213" s="12">
        <f>AS208*'DATA - Awards Matrices'!$G$34</f>
        <v>0</v>
      </c>
      <c r="AT213" s="12">
        <f>AT208*'DATA - Awards Matrices'!$H$34</f>
        <v>0</v>
      </c>
      <c r="AU213" s="12">
        <f>AU208*'DATA - Awards Matrices'!$I$34</f>
        <v>0</v>
      </c>
      <c r="AV213" s="12">
        <f>AV208*'DATA - Awards Matrices'!$J$34</f>
        <v>0</v>
      </c>
      <c r="AW213" s="365">
        <f>AW208*'DATA - Awards Matrices'!$K$34</f>
        <v>0</v>
      </c>
      <c r="AX213" s="536"/>
    </row>
    <row r="214" spans="1:50" x14ac:dyDescent="0.25">
      <c r="A214" s="1059"/>
      <c r="B214" s="513" t="s">
        <v>76</v>
      </c>
      <c r="C214" s="499" t="s">
        <v>94</v>
      </c>
      <c r="D214" s="364">
        <f>D209*'DATA - Awards Matrices'!$B$35</f>
        <v>0</v>
      </c>
      <c r="E214" s="12">
        <f>E209*'DATA - Awards Matrices'!$C$35</f>
        <v>0</v>
      </c>
      <c r="F214" s="12">
        <f>F209*'DATA - Awards Matrices'!$D$35</f>
        <v>0</v>
      </c>
      <c r="G214" s="12">
        <f>G209*'DATA - Awards Matrices'!$E$35</f>
        <v>0</v>
      </c>
      <c r="H214" s="12">
        <f>H209*'DATA - Awards Matrices'!$F$35</f>
        <v>0</v>
      </c>
      <c r="I214" s="12">
        <f>I209*'DATA - Awards Matrices'!$G$35</f>
        <v>0</v>
      </c>
      <c r="J214" s="12">
        <f>J209*'DATA - Awards Matrices'!$H$35</f>
        <v>0</v>
      </c>
      <c r="K214" s="12">
        <f>K209*'DATA - Awards Matrices'!$I$35</f>
        <v>0</v>
      </c>
      <c r="L214" s="12">
        <f>L209*'DATA - Awards Matrices'!$J$35</f>
        <v>0</v>
      </c>
      <c r="M214" s="365">
        <f>M209*'DATA - Awards Matrices'!$K$35</f>
        <v>0</v>
      </c>
      <c r="N214" s="12"/>
      <c r="O214" s="12"/>
      <c r="P214" s="364">
        <f>P209*'DATA - Awards Matrices'!$B$35</f>
        <v>0</v>
      </c>
      <c r="Q214" s="12">
        <f>Q209*'DATA - Awards Matrices'!$C$35</f>
        <v>0</v>
      </c>
      <c r="R214" s="12">
        <f>R209*'DATA - Awards Matrices'!$D$35</f>
        <v>0</v>
      </c>
      <c r="S214" s="12">
        <f>S209*'DATA - Awards Matrices'!$E$35</f>
        <v>0</v>
      </c>
      <c r="T214" s="12">
        <f>T209*'DATA - Awards Matrices'!$F$35</f>
        <v>0</v>
      </c>
      <c r="U214" s="12">
        <f>U209*'DATA - Awards Matrices'!$G$35</f>
        <v>0</v>
      </c>
      <c r="V214" s="12">
        <f>V209*'DATA - Awards Matrices'!$H$35</f>
        <v>0</v>
      </c>
      <c r="W214" s="12">
        <f>W209*'DATA - Awards Matrices'!$I$35</f>
        <v>0</v>
      </c>
      <c r="X214" s="12">
        <f>X209*'DATA - Awards Matrices'!$J$35</f>
        <v>0</v>
      </c>
      <c r="Y214" s="365">
        <f>Y209*'DATA - Awards Matrices'!$K$35</f>
        <v>0</v>
      </c>
      <c r="Z214" s="12"/>
      <c r="AA214" s="12"/>
      <c r="AB214" s="364">
        <f>AB209*'DATA - Awards Matrices'!$B$35</f>
        <v>0</v>
      </c>
      <c r="AC214" s="12">
        <f>AC209*'DATA - Awards Matrices'!$C$35</f>
        <v>0</v>
      </c>
      <c r="AD214" s="12">
        <f>AD209*'DATA - Awards Matrices'!$D$35</f>
        <v>0</v>
      </c>
      <c r="AE214" s="12">
        <f>AE209*'DATA - Awards Matrices'!$E$35</f>
        <v>0</v>
      </c>
      <c r="AF214" s="12">
        <f>AF209*'DATA - Awards Matrices'!$F$35</f>
        <v>0</v>
      </c>
      <c r="AG214" s="12">
        <f>AG209*'DATA - Awards Matrices'!$G$35</f>
        <v>0</v>
      </c>
      <c r="AH214" s="12">
        <f>AH209*'DATA - Awards Matrices'!$H$35</f>
        <v>0</v>
      </c>
      <c r="AI214" s="12">
        <f>AI209*'DATA - Awards Matrices'!$I$35</f>
        <v>0</v>
      </c>
      <c r="AJ214" s="12">
        <f>AJ209*'DATA - Awards Matrices'!$J$35</f>
        <v>0</v>
      </c>
      <c r="AK214" s="365">
        <f>AK209*'DATA - Awards Matrices'!$K$35</f>
        <v>0</v>
      </c>
      <c r="AL214" s="12"/>
      <c r="AM214" s="12"/>
      <c r="AN214" s="364">
        <f>AN209*'DATA - Awards Matrices'!$B$35</f>
        <v>0</v>
      </c>
      <c r="AO214" s="12">
        <f>AO209*'DATA - Awards Matrices'!$C$35</f>
        <v>0</v>
      </c>
      <c r="AP214" s="12">
        <f>AP209*'DATA - Awards Matrices'!$D$35</f>
        <v>0</v>
      </c>
      <c r="AQ214" s="12">
        <f>AQ209*'DATA - Awards Matrices'!$E$35</f>
        <v>0</v>
      </c>
      <c r="AR214" s="12">
        <f>AR209*'DATA - Awards Matrices'!$F$35</f>
        <v>0</v>
      </c>
      <c r="AS214" s="12">
        <f>AS209*'DATA - Awards Matrices'!$G$35</f>
        <v>0</v>
      </c>
      <c r="AT214" s="12">
        <f>AT209*'DATA - Awards Matrices'!$H$35</f>
        <v>0</v>
      </c>
      <c r="AU214" s="12">
        <f>AU209*'DATA - Awards Matrices'!$I$35</f>
        <v>0</v>
      </c>
      <c r="AV214" s="12">
        <f>AV209*'DATA - Awards Matrices'!$J$35</f>
        <v>0</v>
      </c>
      <c r="AW214" s="365">
        <f>AW209*'DATA - Awards Matrices'!$K$35</f>
        <v>0</v>
      </c>
      <c r="AX214" s="536"/>
    </row>
    <row r="215" spans="1:50" ht="15.75" thickBot="1" x14ac:dyDescent="0.3">
      <c r="A215" s="1060"/>
      <c r="B215" s="514" t="s">
        <v>76</v>
      </c>
      <c r="C215" s="500" t="s">
        <v>93</v>
      </c>
      <c r="D215" s="364">
        <f>D210*'DATA - Awards Matrices'!$B$36</f>
        <v>17500</v>
      </c>
      <c r="E215" s="12">
        <f>E210*'DATA - Awards Matrices'!$C$36</f>
        <v>4500</v>
      </c>
      <c r="F215" s="12">
        <f>F210*'DATA - Awards Matrices'!$D$36</f>
        <v>0</v>
      </c>
      <c r="G215" s="12">
        <f>G210*'DATA - Awards Matrices'!$E$36</f>
        <v>4000</v>
      </c>
      <c r="H215" s="12">
        <f>H210*'DATA - Awards Matrices'!$F$36</f>
        <v>0</v>
      </c>
      <c r="I215" s="12">
        <f>I210*'DATA - Awards Matrices'!$G$36</f>
        <v>0</v>
      </c>
      <c r="J215" s="12">
        <f>J210*'DATA - Awards Matrices'!$H$36</f>
        <v>0</v>
      </c>
      <c r="K215" s="12">
        <f>K210*'DATA - Awards Matrices'!$I$36</f>
        <v>0</v>
      </c>
      <c r="L215" s="12">
        <f>L210*'DATA - Awards Matrices'!$J$36</f>
        <v>0</v>
      </c>
      <c r="M215" s="365">
        <f>M210*'DATA - Awards Matrices'!$K$36</f>
        <v>0</v>
      </c>
      <c r="N215" s="12"/>
      <c r="O215" s="12"/>
      <c r="P215" s="364">
        <f>P210*'DATA - Awards Matrices'!$B$36</f>
        <v>4000</v>
      </c>
      <c r="Q215" s="12">
        <f>Q210*'DATA - Awards Matrices'!$C$36</f>
        <v>1500</v>
      </c>
      <c r="R215" s="12">
        <f>R210*'DATA - Awards Matrices'!$D$36</f>
        <v>0</v>
      </c>
      <c r="S215" s="12">
        <f>S210*'DATA - Awards Matrices'!$E$36</f>
        <v>6000</v>
      </c>
      <c r="T215" s="12">
        <f>T210*'DATA - Awards Matrices'!$F$36</f>
        <v>0</v>
      </c>
      <c r="U215" s="12">
        <f>U210*'DATA - Awards Matrices'!$G$36</f>
        <v>0</v>
      </c>
      <c r="V215" s="12">
        <f>V210*'DATA - Awards Matrices'!$H$36</f>
        <v>0</v>
      </c>
      <c r="W215" s="12">
        <f>W210*'DATA - Awards Matrices'!$I$36</f>
        <v>0</v>
      </c>
      <c r="X215" s="12">
        <f>X210*'DATA - Awards Matrices'!$J$36</f>
        <v>0</v>
      </c>
      <c r="Y215" s="365">
        <f>Y210*'DATA - Awards Matrices'!$K$36</f>
        <v>0</v>
      </c>
      <c r="Z215" s="12"/>
      <c r="AA215" s="12"/>
      <c r="AB215" s="364">
        <f>AB210*'DATA - Awards Matrices'!$B$36</f>
        <v>1000</v>
      </c>
      <c r="AC215" s="12">
        <f>AC210*'DATA - Awards Matrices'!$C$36</f>
        <v>1500</v>
      </c>
      <c r="AD215" s="12">
        <f>AD210*'DATA - Awards Matrices'!$D$36</f>
        <v>0</v>
      </c>
      <c r="AE215" s="12">
        <f>AE210*'DATA - Awards Matrices'!$E$36</f>
        <v>3000</v>
      </c>
      <c r="AF215" s="12">
        <f>AF210*'DATA - Awards Matrices'!$F$36</f>
        <v>0</v>
      </c>
      <c r="AG215" s="12">
        <f>AG210*'DATA - Awards Matrices'!$G$36</f>
        <v>0</v>
      </c>
      <c r="AH215" s="12">
        <f>AH210*'DATA - Awards Matrices'!$H$36</f>
        <v>0</v>
      </c>
      <c r="AI215" s="12">
        <f>AI210*'DATA - Awards Matrices'!$I$36</f>
        <v>0</v>
      </c>
      <c r="AJ215" s="12">
        <f>AJ210*'DATA - Awards Matrices'!$J$36</f>
        <v>0</v>
      </c>
      <c r="AK215" s="365">
        <f>AK210*'DATA - Awards Matrices'!$K$36</f>
        <v>0</v>
      </c>
      <c r="AL215" s="12"/>
      <c r="AM215" s="12"/>
      <c r="AN215" s="364">
        <f>AN210*'DATA - Awards Matrices'!$B$36</f>
        <v>10500</v>
      </c>
      <c r="AO215" s="12">
        <f>AO210*'DATA - Awards Matrices'!$C$36</f>
        <v>1500</v>
      </c>
      <c r="AP215" s="12">
        <f>AP210*'DATA - Awards Matrices'!$D$36</f>
        <v>0</v>
      </c>
      <c r="AQ215" s="12">
        <f>AQ210*'DATA - Awards Matrices'!$E$36</f>
        <v>6500</v>
      </c>
      <c r="AR215" s="12">
        <f>AR210*'DATA - Awards Matrices'!$F$36</f>
        <v>0</v>
      </c>
      <c r="AS215" s="12">
        <f>AS210*'DATA - Awards Matrices'!$G$36</f>
        <v>0</v>
      </c>
      <c r="AT215" s="12">
        <f>AT210*'DATA - Awards Matrices'!$H$36</f>
        <v>0</v>
      </c>
      <c r="AU215" s="12">
        <f>AU210*'DATA - Awards Matrices'!$I$36</f>
        <v>0</v>
      </c>
      <c r="AV215" s="12">
        <f>AV210*'DATA - Awards Matrices'!$J$36</f>
        <v>0</v>
      </c>
      <c r="AW215" s="365">
        <f>AW210*'DATA - Awards Matrices'!$K$36</f>
        <v>0</v>
      </c>
      <c r="AX215" s="536"/>
    </row>
    <row r="216" spans="1:50" ht="30.75" thickBot="1" x14ac:dyDescent="0.3">
      <c r="A216" s="480" t="s">
        <v>304</v>
      </c>
      <c r="B216" s="487" t="str">
        <f>B210</f>
        <v>MCC</v>
      </c>
      <c r="C216" s="488"/>
      <c r="D216" s="368">
        <f t="shared" ref="D216:M216" si="164">SUM(D213:D215)</f>
        <v>52500</v>
      </c>
      <c r="E216" s="369">
        <f t="shared" si="164"/>
        <v>6500</v>
      </c>
      <c r="F216" s="369">
        <f t="shared" si="164"/>
        <v>0</v>
      </c>
      <c r="G216" s="369">
        <f t="shared" si="164"/>
        <v>7500</v>
      </c>
      <c r="H216" s="369">
        <f t="shared" si="164"/>
        <v>0</v>
      </c>
      <c r="I216" s="369">
        <f t="shared" si="164"/>
        <v>0</v>
      </c>
      <c r="J216" s="369">
        <f t="shared" si="164"/>
        <v>0</v>
      </c>
      <c r="K216" s="369">
        <f t="shared" si="164"/>
        <v>0</v>
      </c>
      <c r="L216" s="369">
        <f t="shared" si="164"/>
        <v>0</v>
      </c>
      <c r="M216" s="370">
        <f t="shared" si="164"/>
        <v>0</v>
      </c>
      <c r="N216" s="489">
        <f>SUM(D216:M216)/'DATA - Awards Matrices'!$L$36</f>
        <v>39.018188930177978</v>
      </c>
      <c r="O216" s="489"/>
      <c r="P216" s="368">
        <f t="shared" ref="P216:Y216" si="165">SUM(P213:P215)</f>
        <v>30500</v>
      </c>
      <c r="Q216" s="369">
        <f t="shared" si="165"/>
        <v>2500</v>
      </c>
      <c r="R216" s="369">
        <f t="shared" si="165"/>
        <v>0</v>
      </c>
      <c r="S216" s="369">
        <f t="shared" si="165"/>
        <v>10500</v>
      </c>
      <c r="T216" s="369">
        <f t="shared" si="165"/>
        <v>0</v>
      </c>
      <c r="U216" s="369">
        <f t="shared" si="165"/>
        <v>0</v>
      </c>
      <c r="V216" s="369">
        <f t="shared" si="165"/>
        <v>0</v>
      </c>
      <c r="W216" s="369">
        <f t="shared" si="165"/>
        <v>0</v>
      </c>
      <c r="X216" s="369">
        <f t="shared" si="165"/>
        <v>0</v>
      </c>
      <c r="Y216" s="370">
        <f t="shared" si="165"/>
        <v>0</v>
      </c>
      <c r="Z216" s="489">
        <f>SUM(P216:Y216)/'DATA - Awards Matrices'!$L$36</f>
        <v>25.523176217484842</v>
      </c>
      <c r="AA216" s="489"/>
      <c r="AB216" s="368">
        <f t="shared" ref="AB216:AK216" si="166">SUM(AB213:AB215)</f>
        <v>30000</v>
      </c>
      <c r="AC216" s="369">
        <f t="shared" si="166"/>
        <v>3000</v>
      </c>
      <c r="AD216" s="369">
        <f t="shared" si="166"/>
        <v>0</v>
      </c>
      <c r="AE216" s="369">
        <f t="shared" si="166"/>
        <v>6000</v>
      </c>
      <c r="AF216" s="369">
        <f t="shared" si="166"/>
        <v>0</v>
      </c>
      <c r="AG216" s="369">
        <f t="shared" si="166"/>
        <v>0</v>
      </c>
      <c r="AH216" s="369">
        <f t="shared" si="166"/>
        <v>0</v>
      </c>
      <c r="AI216" s="369">
        <f t="shared" si="166"/>
        <v>0</v>
      </c>
      <c r="AJ216" s="369">
        <f t="shared" si="166"/>
        <v>0</v>
      </c>
      <c r="AK216" s="370">
        <f t="shared" si="166"/>
        <v>0</v>
      </c>
      <c r="AL216" s="489">
        <f>SUM(AB216:AK216)/'DATA - Awards Matrices'!$L$36</f>
        <v>22.882847643262274</v>
      </c>
      <c r="AM216" s="489"/>
      <c r="AN216" s="368">
        <f t="shared" ref="AN216:AW216" si="167">SUM(AN213:AN215)</f>
        <v>32500</v>
      </c>
      <c r="AO216" s="369">
        <f t="shared" si="167"/>
        <v>3500</v>
      </c>
      <c r="AP216" s="369">
        <f t="shared" si="167"/>
        <v>0</v>
      </c>
      <c r="AQ216" s="369">
        <f t="shared" si="167"/>
        <v>7000</v>
      </c>
      <c r="AR216" s="369">
        <f t="shared" si="167"/>
        <v>0</v>
      </c>
      <c r="AS216" s="369">
        <f t="shared" si="167"/>
        <v>0</v>
      </c>
      <c r="AT216" s="369">
        <f t="shared" si="167"/>
        <v>0</v>
      </c>
      <c r="AU216" s="369">
        <f t="shared" si="167"/>
        <v>0</v>
      </c>
      <c r="AV216" s="369">
        <f t="shared" si="167"/>
        <v>0</v>
      </c>
      <c r="AW216" s="370">
        <f t="shared" si="167"/>
        <v>0</v>
      </c>
      <c r="AX216" s="537">
        <f>SUM(AN216:AW216)/'DATA - Awards Matrices'!$L$36</f>
        <v>25.229806375904559</v>
      </c>
    </row>
    <row r="217" spans="1:50" ht="42.75" customHeight="1" thickBot="1" x14ac:dyDescent="0.3">
      <c r="A217" s="502"/>
      <c r="B217" s="503"/>
      <c r="C217" s="504"/>
      <c r="D217" s="505"/>
      <c r="E217" s="506"/>
      <c r="F217" s="506"/>
      <c r="G217" s="506"/>
      <c r="H217" s="506"/>
      <c r="I217" s="506"/>
      <c r="J217" s="506"/>
      <c r="K217" s="506"/>
      <c r="L217" s="506"/>
      <c r="M217" s="507"/>
      <c r="N217" s="508"/>
      <c r="O217" s="508"/>
      <c r="P217" s="505"/>
      <c r="Q217" s="506"/>
      <c r="R217" s="506"/>
      <c r="S217" s="506"/>
      <c r="T217" s="506"/>
      <c r="U217" s="506"/>
      <c r="V217" s="506"/>
      <c r="W217" s="506"/>
      <c r="X217" s="506"/>
      <c r="Y217" s="507"/>
      <c r="Z217" s="508"/>
      <c r="AA217" s="508"/>
      <c r="AB217" s="505"/>
      <c r="AC217" s="506"/>
      <c r="AD217" s="506"/>
      <c r="AE217" s="506"/>
      <c r="AF217" s="506"/>
      <c r="AG217" s="506"/>
      <c r="AH217" s="506"/>
      <c r="AI217" s="506"/>
      <c r="AJ217" s="506"/>
      <c r="AK217" s="507"/>
      <c r="AL217" s="508"/>
      <c r="AM217" s="508"/>
      <c r="AN217" s="505"/>
      <c r="AO217" s="506"/>
      <c r="AP217" s="506"/>
      <c r="AQ217" s="506"/>
      <c r="AR217" s="506"/>
      <c r="AS217" s="506"/>
      <c r="AT217" s="506"/>
      <c r="AU217" s="506"/>
      <c r="AV217" s="506"/>
      <c r="AW217" s="507"/>
      <c r="AX217" s="538"/>
    </row>
    <row r="218" spans="1:50" ht="15" customHeight="1" x14ac:dyDescent="0.25">
      <c r="A218" s="1058" t="s">
        <v>302</v>
      </c>
      <c r="B218" s="304" t="str">
        <f>'RAW DATA-Awards'!B70</f>
        <v>NMJC</v>
      </c>
      <c r="C218" s="363" t="str">
        <f>'RAW DATA-Awards'!C70</f>
        <v>1</v>
      </c>
      <c r="D218" s="481">
        <f>'RAW DATA-STEMH'!D70</f>
        <v>0</v>
      </c>
      <c r="E218" s="482">
        <f>'RAW DATA-STEMH'!E70</f>
        <v>0</v>
      </c>
      <c r="F218" s="482">
        <f>'RAW DATA-STEMH'!F70</f>
        <v>0</v>
      </c>
      <c r="G218" s="482">
        <f>'RAW DATA-STEMH'!G70</f>
        <v>2</v>
      </c>
      <c r="H218" s="482">
        <f>'RAW DATA-STEMH'!H70</f>
        <v>0</v>
      </c>
      <c r="I218" s="482">
        <f>'RAW DATA-STEMH'!I70</f>
        <v>0</v>
      </c>
      <c r="J218" s="482">
        <f>'RAW DATA-STEMH'!J70</f>
        <v>0</v>
      </c>
      <c r="K218" s="482">
        <f>'RAW DATA-STEMH'!K70</f>
        <v>0</v>
      </c>
      <c r="L218" s="482">
        <f>'RAW DATA-STEMH'!L70</f>
        <v>0</v>
      </c>
      <c r="M218" s="483">
        <f>'RAW DATA-STEMH'!M70</f>
        <v>0</v>
      </c>
      <c r="N218" s="482"/>
      <c r="O218" s="482"/>
      <c r="P218" s="481">
        <f>'RAW DATA-STEMH'!N70</f>
        <v>0</v>
      </c>
      <c r="Q218" s="482">
        <f>'RAW DATA-STEMH'!O70</f>
        <v>0</v>
      </c>
      <c r="R218" s="482">
        <f>'RAW DATA-STEMH'!P70</f>
        <v>0</v>
      </c>
      <c r="S218" s="482">
        <f>'RAW DATA-STEMH'!Q70</f>
        <v>2</v>
      </c>
      <c r="T218" s="482">
        <f>'RAW DATA-STEMH'!R70</f>
        <v>0</v>
      </c>
      <c r="U218" s="482">
        <f>'RAW DATA-STEMH'!S70</f>
        <v>0</v>
      </c>
      <c r="V218" s="482">
        <f>'RAW DATA-STEMH'!T70</f>
        <v>0</v>
      </c>
      <c r="W218" s="482">
        <f>'RAW DATA-STEMH'!U70</f>
        <v>0</v>
      </c>
      <c r="X218" s="482">
        <f>'RAW DATA-STEMH'!V70</f>
        <v>0</v>
      </c>
      <c r="Y218" s="483">
        <f>'RAW DATA-STEMH'!W70</f>
        <v>0</v>
      </c>
      <c r="Z218" s="482"/>
      <c r="AA218" s="482"/>
      <c r="AB218" s="481">
        <f>'RAW DATA-STEMH'!X70</f>
        <v>0</v>
      </c>
      <c r="AC218" s="482">
        <f>'RAW DATA-STEMH'!Y70</f>
        <v>0</v>
      </c>
      <c r="AD218" s="482">
        <f>'RAW DATA-STEMH'!Z70</f>
        <v>0</v>
      </c>
      <c r="AE218" s="482">
        <f>'RAW DATA-STEMH'!AA70</f>
        <v>1</v>
      </c>
      <c r="AF218" s="482">
        <f>'RAW DATA-STEMH'!AB70</f>
        <v>0</v>
      </c>
      <c r="AG218" s="482">
        <f>'RAW DATA-STEMH'!AC70</f>
        <v>0</v>
      </c>
      <c r="AH218" s="482">
        <f>'RAW DATA-STEMH'!AD70</f>
        <v>0</v>
      </c>
      <c r="AI218" s="482">
        <f>'RAW DATA-STEMH'!AE70</f>
        <v>0</v>
      </c>
      <c r="AJ218" s="482">
        <f>'RAW DATA-STEMH'!AF70</f>
        <v>0</v>
      </c>
      <c r="AK218" s="483">
        <f>'RAW DATA-STEMH'!AG70</f>
        <v>0</v>
      </c>
      <c r="AL218" s="482"/>
      <c r="AM218" s="482"/>
      <c r="AN218" s="481">
        <f>'RAW DATA-STEMH'!AH70</f>
        <v>0</v>
      </c>
      <c r="AO218" s="482">
        <f>'RAW DATA-STEMH'!AI70</f>
        <v>0</v>
      </c>
      <c r="AP218" s="482">
        <f>'RAW DATA-STEMH'!AJ70</f>
        <v>0</v>
      </c>
      <c r="AQ218" s="482">
        <f>'RAW DATA-STEMH'!AK70</f>
        <v>0</v>
      </c>
      <c r="AR218" s="482">
        <f>'RAW DATA-STEMH'!AL70</f>
        <v>0</v>
      </c>
      <c r="AS218" s="482">
        <f>'RAW DATA-STEMH'!AM70</f>
        <v>0</v>
      </c>
      <c r="AT218" s="482">
        <f>'RAW DATA-STEMH'!AN70</f>
        <v>0</v>
      </c>
      <c r="AU218" s="482">
        <f>'RAW DATA-STEMH'!AO70</f>
        <v>0</v>
      </c>
      <c r="AV218" s="482">
        <f>'RAW DATA-STEMH'!AP70</f>
        <v>0</v>
      </c>
      <c r="AW218" s="483">
        <f>'RAW DATA-STEMH'!AQ70</f>
        <v>0</v>
      </c>
      <c r="AX218" s="535"/>
    </row>
    <row r="219" spans="1:50" x14ac:dyDescent="0.25">
      <c r="A219" s="1059"/>
      <c r="B219" s="484" t="str">
        <f>'RAW DATA-Awards'!B71</f>
        <v>NMJC</v>
      </c>
      <c r="C219" s="485" t="str">
        <f>'RAW DATA-Awards'!C71</f>
        <v>2</v>
      </c>
      <c r="D219" s="364">
        <f>'RAW DATA-STEMH'!D71</f>
        <v>0</v>
      </c>
      <c r="E219" s="12">
        <f>'RAW DATA-STEMH'!E71</f>
        <v>0</v>
      </c>
      <c r="F219" s="12">
        <f>'RAW DATA-STEMH'!F71</f>
        <v>0</v>
      </c>
      <c r="G219" s="12">
        <f>'RAW DATA-STEMH'!G71</f>
        <v>17</v>
      </c>
      <c r="H219" s="12">
        <f>'RAW DATA-STEMH'!H71</f>
        <v>0</v>
      </c>
      <c r="I219" s="12">
        <f>'RAW DATA-STEMH'!I71</f>
        <v>0</v>
      </c>
      <c r="J219" s="12">
        <f>'RAW DATA-STEMH'!J71</f>
        <v>0</v>
      </c>
      <c r="K219" s="12">
        <f>'RAW DATA-STEMH'!K71</f>
        <v>0</v>
      </c>
      <c r="L219" s="12">
        <f>'RAW DATA-STEMH'!L71</f>
        <v>0</v>
      </c>
      <c r="M219" s="365">
        <f>'RAW DATA-STEMH'!M71</f>
        <v>0</v>
      </c>
      <c r="N219" s="12"/>
      <c r="O219" s="12"/>
      <c r="P219" s="364">
        <f>'RAW DATA-STEMH'!N71</f>
        <v>0</v>
      </c>
      <c r="Q219" s="12">
        <f>'RAW DATA-STEMH'!O71</f>
        <v>2</v>
      </c>
      <c r="R219" s="12">
        <f>'RAW DATA-STEMH'!P71</f>
        <v>0</v>
      </c>
      <c r="S219" s="12">
        <f>'RAW DATA-STEMH'!Q71</f>
        <v>11</v>
      </c>
      <c r="T219" s="12">
        <f>'RAW DATA-STEMH'!R71</f>
        <v>0</v>
      </c>
      <c r="U219" s="12">
        <f>'RAW DATA-STEMH'!S71</f>
        <v>0</v>
      </c>
      <c r="V219" s="12">
        <f>'RAW DATA-STEMH'!T71</f>
        <v>0</v>
      </c>
      <c r="W219" s="12">
        <f>'RAW DATA-STEMH'!U71</f>
        <v>0</v>
      </c>
      <c r="X219" s="12">
        <f>'RAW DATA-STEMH'!V71</f>
        <v>0</v>
      </c>
      <c r="Y219" s="365">
        <f>'RAW DATA-STEMH'!W71</f>
        <v>0</v>
      </c>
      <c r="Z219" s="12"/>
      <c r="AA219" s="12"/>
      <c r="AB219" s="364">
        <f>'RAW DATA-STEMH'!X71</f>
        <v>0</v>
      </c>
      <c r="AC219" s="12">
        <f>'RAW DATA-STEMH'!Y71</f>
        <v>2</v>
      </c>
      <c r="AD219" s="12">
        <f>'RAW DATA-STEMH'!Z71</f>
        <v>0</v>
      </c>
      <c r="AE219" s="12">
        <f>'RAW DATA-STEMH'!AA71</f>
        <v>4</v>
      </c>
      <c r="AF219" s="12">
        <f>'RAW DATA-STEMH'!AB71</f>
        <v>0</v>
      </c>
      <c r="AG219" s="12">
        <f>'RAW DATA-STEMH'!AC71</f>
        <v>0</v>
      </c>
      <c r="AH219" s="12">
        <f>'RAW DATA-STEMH'!AD71</f>
        <v>0</v>
      </c>
      <c r="AI219" s="12">
        <f>'RAW DATA-STEMH'!AE71</f>
        <v>0</v>
      </c>
      <c r="AJ219" s="12">
        <f>'RAW DATA-STEMH'!AF71</f>
        <v>0</v>
      </c>
      <c r="AK219" s="365">
        <f>'RAW DATA-STEMH'!AG71</f>
        <v>0</v>
      </c>
      <c r="AL219" s="12"/>
      <c r="AM219" s="12"/>
      <c r="AN219" s="364">
        <f>'RAW DATA-STEMH'!AH71</f>
        <v>0</v>
      </c>
      <c r="AO219" s="12">
        <f>'RAW DATA-STEMH'!AI71</f>
        <v>1</v>
      </c>
      <c r="AP219" s="12">
        <f>'RAW DATA-STEMH'!AJ71</f>
        <v>0</v>
      </c>
      <c r="AQ219" s="12">
        <f>'RAW DATA-STEMH'!AK71</f>
        <v>9</v>
      </c>
      <c r="AR219" s="12">
        <f>'RAW DATA-STEMH'!AL71</f>
        <v>0</v>
      </c>
      <c r="AS219" s="12">
        <f>'RAW DATA-STEMH'!AM71</f>
        <v>0</v>
      </c>
      <c r="AT219" s="12">
        <f>'RAW DATA-STEMH'!AN71</f>
        <v>0</v>
      </c>
      <c r="AU219" s="12">
        <f>'RAW DATA-STEMH'!AO71</f>
        <v>0</v>
      </c>
      <c r="AV219" s="12">
        <f>'RAW DATA-STEMH'!AP71</f>
        <v>0</v>
      </c>
      <c r="AW219" s="365">
        <f>'RAW DATA-STEMH'!AQ71</f>
        <v>0</v>
      </c>
      <c r="AX219" s="536"/>
    </row>
    <row r="220" spans="1:50" ht="15.75" thickBot="1" x14ac:dyDescent="0.3">
      <c r="A220" s="1059"/>
      <c r="B220" s="484" t="str">
        <f>'RAW DATA-Awards'!B72</f>
        <v>NMJC</v>
      </c>
      <c r="C220" s="485" t="str">
        <f>'RAW DATA-Awards'!C72</f>
        <v>3</v>
      </c>
      <c r="D220" s="364">
        <f>'RAW DATA-STEMH'!D72</f>
        <v>0</v>
      </c>
      <c r="E220" s="12">
        <f>'RAW DATA-STEMH'!E72</f>
        <v>4</v>
      </c>
      <c r="F220" s="12">
        <f>'RAW DATA-STEMH'!F72</f>
        <v>0</v>
      </c>
      <c r="G220" s="12">
        <f>'RAW DATA-STEMH'!G72</f>
        <v>31</v>
      </c>
      <c r="H220" s="12">
        <f>'RAW DATA-STEMH'!H72</f>
        <v>0</v>
      </c>
      <c r="I220" s="12">
        <f>'RAW DATA-STEMH'!I72</f>
        <v>0</v>
      </c>
      <c r="J220" s="12">
        <f>'RAW DATA-STEMH'!J72</f>
        <v>0</v>
      </c>
      <c r="K220" s="12">
        <f>'RAW DATA-STEMH'!K72</f>
        <v>0</v>
      </c>
      <c r="L220" s="12">
        <f>'RAW DATA-STEMH'!L72</f>
        <v>0</v>
      </c>
      <c r="M220" s="365">
        <f>'RAW DATA-STEMH'!M72</f>
        <v>0</v>
      </c>
      <c r="N220" s="12"/>
      <c r="O220" s="12"/>
      <c r="P220" s="364">
        <f>'RAW DATA-STEMH'!N72</f>
        <v>0</v>
      </c>
      <c r="Q220" s="12">
        <f>'RAW DATA-STEMH'!O72</f>
        <v>0</v>
      </c>
      <c r="R220" s="12">
        <f>'RAW DATA-STEMH'!P72</f>
        <v>0</v>
      </c>
      <c r="S220" s="12">
        <f>'RAW DATA-STEMH'!Q72</f>
        <v>29</v>
      </c>
      <c r="T220" s="12">
        <f>'RAW DATA-STEMH'!R72</f>
        <v>0</v>
      </c>
      <c r="U220" s="12">
        <f>'RAW DATA-STEMH'!S72</f>
        <v>0</v>
      </c>
      <c r="V220" s="12">
        <f>'RAW DATA-STEMH'!T72</f>
        <v>0</v>
      </c>
      <c r="W220" s="12">
        <f>'RAW DATA-STEMH'!U72</f>
        <v>0</v>
      </c>
      <c r="X220" s="12">
        <f>'RAW DATA-STEMH'!V72</f>
        <v>0</v>
      </c>
      <c r="Y220" s="365">
        <f>'RAW DATA-STEMH'!W72</f>
        <v>0</v>
      </c>
      <c r="Z220" s="12"/>
      <c r="AA220" s="12"/>
      <c r="AB220" s="364">
        <f>'RAW DATA-STEMH'!X72</f>
        <v>0</v>
      </c>
      <c r="AC220" s="12">
        <f>'RAW DATA-STEMH'!Y72</f>
        <v>1</v>
      </c>
      <c r="AD220" s="12">
        <f>'RAW DATA-STEMH'!Z72</f>
        <v>0</v>
      </c>
      <c r="AE220" s="12">
        <f>'RAW DATA-STEMH'!AA72</f>
        <v>22</v>
      </c>
      <c r="AF220" s="12">
        <f>'RAW DATA-STEMH'!AB72</f>
        <v>0</v>
      </c>
      <c r="AG220" s="12">
        <f>'RAW DATA-STEMH'!AC72</f>
        <v>0</v>
      </c>
      <c r="AH220" s="12">
        <f>'RAW DATA-STEMH'!AD72</f>
        <v>0</v>
      </c>
      <c r="AI220" s="12">
        <f>'RAW DATA-STEMH'!AE72</f>
        <v>0</v>
      </c>
      <c r="AJ220" s="12">
        <f>'RAW DATA-STEMH'!AF72</f>
        <v>0</v>
      </c>
      <c r="AK220" s="365">
        <f>'RAW DATA-STEMH'!AG72</f>
        <v>0</v>
      </c>
      <c r="AL220" s="12"/>
      <c r="AM220" s="12"/>
      <c r="AN220" s="364">
        <f>'RAW DATA-STEMH'!AH72</f>
        <v>0</v>
      </c>
      <c r="AO220" s="12">
        <f>'RAW DATA-STEMH'!AI72</f>
        <v>0</v>
      </c>
      <c r="AP220" s="12">
        <f>'RAW DATA-STEMH'!AJ72</f>
        <v>0</v>
      </c>
      <c r="AQ220" s="12">
        <f>'RAW DATA-STEMH'!AK72</f>
        <v>15</v>
      </c>
      <c r="AR220" s="12">
        <f>'RAW DATA-STEMH'!AL72</f>
        <v>0</v>
      </c>
      <c r="AS220" s="12">
        <f>'RAW DATA-STEMH'!AM72</f>
        <v>0</v>
      </c>
      <c r="AT220" s="12">
        <f>'RAW DATA-STEMH'!AN72</f>
        <v>0</v>
      </c>
      <c r="AU220" s="12">
        <f>'RAW DATA-STEMH'!AO72</f>
        <v>0</v>
      </c>
      <c r="AV220" s="12">
        <f>'RAW DATA-STEMH'!AP72</f>
        <v>0</v>
      </c>
      <c r="AW220" s="365">
        <f>'RAW DATA-STEMH'!AQ72</f>
        <v>0</v>
      </c>
      <c r="AX220" s="536"/>
    </row>
    <row r="221" spans="1:50" x14ac:dyDescent="0.25">
      <c r="A221" s="541"/>
      <c r="B221" s="304"/>
      <c r="C221" s="498"/>
      <c r="D221" s="366">
        <f t="shared" ref="D221:M221" si="168">SUM(D218:D220)</f>
        <v>0</v>
      </c>
      <c r="E221" s="11">
        <f t="shared" si="168"/>
        <v>4</v>
      </c>
      <c r="F221" s="11">
        <f t="shared" si="168"/>
        <v>0</v>
      </c>
      <c r="G221" s="11">
        <f t="shared" si="168"/>
        <v>50</v>
      </c>
      <c r="H221" s="11">
        <f t="shared" si="168"/>
        <v>0</v>
      </c>
      <c r="I221" s="11">
        <f t="shared" si="168"/>
        <v>0</v>
      </c>
      <c r="J221" s="11">
        <f t="shared" si="168"/>
        <v>0</v>
      </c>
      <c r="K221" s="11">
        <f t="shared" si="168"/>
        <v>0</v>
      </c>
      <c r="L221" s="11">
        <f t="shared" si="168"/>
        <v>0</v>
      </c>
      <c r="M221" s="367">
        <f t="shared" si="168"/>
        <v>0</v>
      </c>
      <c r="N221" s="12"/>
      <c r="O221" s="12"/>
      <c r="P221" s="366">
        <f t="shared" ref="P221:Y221" si="169">SUM(P218:P220)</f>
        <v>0</v>
      </c>
      <c r="Q221" s="11">
        <f t="shared" si="169"/>
        <v>2</v>
      </c>
      <c r="R221" s="11">
        <f t="shared" si="169"/>
        <v>0</v>
      </c>
      <c r="S221" s="11">
        <f t="shared" si="169"/>
        <v>42</v>
      </c>
      <c r="T221" s="11">
        <f t="shared" si="169"/>
        <v>0</v>
      </c>
      <c r="U221" s="11">
        <f t="shared" si="169"/>
        <v>0</v>
      </c>
      <c r="V221" s="11">
        <f t="shared" si="169"/>
        <v>0</v>
      </c>
      <c r="W221" s="11">
        <f t="shared" si="169"/>
        <v>0</v>
      </c>
      <c r="X221" s="11">
        <f t="shared" si="169"/>
        <v>0</v>
      </c>
      <c r="Y221" s="367">
        <f t="shared" si="169"/>
        <v>0</v>
      </c>
      <c r="Z221" s="12"/>
      <c r="AA221" s="12"/>
      <c r="AB221" s="366">
        <f t="shared" ref="AB221:AK221" si="170">SUM(AB218:AB220)</f>
        <v>0</v>
      </c>
      <c r="AC221" s="11">
        <f t="shared" si="170"/>
        <v>3</v>
      </c>
      <c r="AD221" s="11">
        <f t="shared" si="170"/>
        <v>0</v>
      </c>
      <c r="AE221" s="11">
        <f t="shared" si="170"/>
        <v>27</v>
      </c>
      <c r="AF221" s="11">
        <f t="shared" si="170"/>
        <v>0</v>
      </c>
      <c r="AG221" s="11">
        <f t="shared" si="170"/>
        <v>0</v>
      </c>
      <c r="AH221" s="11">
        <f t="shared" si="170"/>
        <v>0</v>
      </c>
      <c r="AI221" s="11">
        <f t="shared" si="170"/>
        <v>0</v>
      </c>
      <c r="AJ221" s="11">
        <f t="shared" si="170"/>
        <v>0</v>
      </c>
      <c r="AK221" s="367">
        <f t="shared" si="170"/>
        <v>0</v>
      </c>
      <c r="AL221" s="12"/>
      <c r="AM221" s="12"/>
      <c r="AN221" s="366">
        <f t="shared" ref="AN221:AW221" si="171">SUM(AN218:AN220)</f>
        <v>0</v>
      </c>
      <c r="AO221" s="11">
        <f t="shared" si="171"/>
        <v>1</v>
      </c>
      <c r="AP221" s="11">
        <f t="shared" si="171"/>
        <v>0</v>
      </c>
      <c r="AQ221" s="11">
        <f t="shared" si="171"/>
        <v>24</v>
      </c>
      <c r="AR221" s="11">
        <f t="shared" si="171"/>
        <v>0</v>
      </c>
      <c r="AS221" s="11">
        <f t="shared" si="171"/>
        <v>0</v>
      </c>
      <c r="AT221" s="11">
        <f t="shared" si="171"/>
        <v>0</v>
      </c>
      <c r="AU221" s="11">
        <f t="shared" si="171"/>
        <v>0</v>
      </c>
      <c r="AV221" s="11">
        <f t="shared" si="171"/>
        <v>0</v>
      </c>
      <c r="AW221" s="367">
        <f t="shared" si="171"/>
        <v>0</v>
      </c>
      <c r="AX221" s="536"/>
    </row>
    <row r="222" spans="1:50" ht="15.75" thickBot="1" x14ac:dyDescent="0.3">
      <c r="A222" s="542"/>
      <c r="B222" s="487"/>
      <c r="C222" s="500"/>
      <c r="D222" s="364"/>
      <c r="E222" s="12"/>
      <c r="F222" s="12"/>
      <c r="G222" s="12"/>
      <c r="H222" s="12"/>
      <c r="I222" s="12"/>
      <c r="J222" s="12"/>
      <c r="K222" s="12"/>
      <c r="L222" s="12"/>
      <c r="M222" s="365"/>
      <c r="N222" s="12"/>
      <c r="O222" s="12"/>
      <c r="P222" s="364"/>
      <c r="Q222" s="12"/>
      <c r="R222" s="12"/>
      <c r="S222" s="12"/>
      <c r="T222" s="12"/>
      <c r="U222" s="12"/>
      <c r="V222" s="12"/>
      <c r="W222" s="12"/>
      <c r="X222" s="12"/>
      <c r="Y222" s="365"/>
      <c r="Z222" s="12"/>
      <c r="AA222" s="12"/>
      <c r="AB222" s="364"/>
      <c r="AC222" s="12"/>
      <c r="AD222" s="12"/>
      <c r="AE222" s="12"/>
      <c r="AF222" s="12"/>
      <c r="AG222" s="12"/>
      <c r="AH222" s="12"/>
      <c r="AI222" s="12"/>
      <c r="AJ222" s="12"/>
      <c r="AK222" s="365"/>
      <c r="AL222" s="12"/>
      <c r="AM222" s="12"/>
      <c r="AN222" s="364"/>
      <c r="AO222" s="12"/>
      <c r="AP222" s="12"/>
      <c r="AQ222" s="12"/>
      <c r="AR222" s="12"/>
      <c r="AS222" s="12"/>
      <c r="AT222" s="12"/>
      <c r="AU222" s="12"/>
      <c r="AV222" s="12"/>
      <c r="AW222" s="365"/>
      <c r="AX222" s="536"/>
    </row>
    <row r="223" spans="1:50" ht="15" customHeight="1" x14ac:dyDescent="0.25">
      <c r="A223" s="1059" t="s">
        <v>303</v>
      </c>
      <c r="B223" s="512" t="s">
        <v>78</v>
      </c>
      <c r="C223" s="498" t="s">
        <v>95</v>
      </c>
      <c r="D223" s="364">
        <f>D218*'DATA - Awards Matrices'!$B$34</f>
        <v>0</v>
      </c>
      <c r="E223" s="12">
        <f>E218*'DATA - Awards Matrices'!$C$34</f>
        <v>0</v>
      </c>
      <c r="F223" s="12">
        <f>F218*'DATA - Awards Matrices'!$D$34</f>
        <v>0</v>
      </c>
      <c r="G223" s="12">
        <f>G218*'DATA - Awards Matrices'!$E$34</f>
        <v>1000</v>
      </c>
      <c r="H223" s="12">
        <f>H218*'DATA - Awards Matrices'!$F$34</f>
        <v>0</v>
      </c>
      <c r="I223" s="12">
        <f>I218*'DATA - Awards Matrices'!$G$34</f>
        <v>0</v>
      </c>
      <c r="J223" s="12">
        <f>J218*'DATA - Awards Matrices'!$H$34</f>
        <v>0</v>
      </c>
      <c r="K223" s="12">
        <f>K218*'DATA - Awards Matrices'!$I$34</f>
        <v>0</v>
      </c>
      <c r="L223" s="12">
        <f>L218*'DATA - Awards Matrices'!$J$34</f>
        <v>0</v>
      </c>
      <c r="M223" s="365">
        <f>M218*'DATA - Awards Matrices'!$K$34</f>
        <v>0</v>
      </c>
      <c r="N223" s="12"/>
      <c r="O223" s="12"/>
      <c r="P223" s="364">
        <f>P218*'DATA - Awards Matrices'!$B$34</f>
        <v>0</v>
      </c>
      <c r="Q223" s="12">
        <f>Q218*'DATA - Awards Matrices'!$C$34</f>
        <v>0</v>
      </c>
      <c r="R223" s="12">
        <f>R218*'DATA - Awards Matrices'!$D$34</f>
        <v>0</v>
      </c>
      <c r="S223" s="12">
        <f>S218*'DATA - Awards Matrices'!$E$34</f>
        <v>1000</v>
      </c>
      <c r="T223" s="12">
        <f>T218*'DATA - Awards Matrices'!$F$34</f>
        <v>0</v>
      </c>
      <c r="U223" s="12">
        <f>U218*'DATA - Awards Matrices'!$G$34</f>
        <v>0</v>
      </c>
      <c r="V223" s="12">
        <f>V218*'DATA - Awards Matrices'!$H$34</f>
        <v>0</v>
      </c>
      <c r="W223" s="12">
        <f>W218*'DATA - Awards Matrices'!$I$34</f>
        <v>0</v>
      </c>
      <c r="X223" s="12">
        <f>X218*'DATA - Awards Matrices'!$J$34</f>
        <v>0</v>
      </c>
      <c r="Y223" s="365">
        <f>Y218*'DATA - Awards Matrices'!$K$34</f>
        <v>0</v>
      </c>
      <c r="Z223" s="12"/>
      <c r="AA223" s="12"/>
      <c r="AB223" s="364">
        <f>AB218*'DATA - Awards Matrices'!$B$34</f>
        <v>0</v>
      </c>
      <c r="AC223" s="12">
        <f>AC218*'DATA - Awards Matrices'!$C$34</f>
        <v>0</v>
      </c>
      <c r="AD223" s="12">
        <f>AD218*'DATA - Awards Matrices'!$D$34</f>
        <v>0</v>
      </c>
      <c r="AE223" s="12">
        <f>AE218*'DATA - Awards Matrices'!$E$34</f>
        <v>500</v>
      </c>
      <c r="AF223" s="12">
        <f>AF218*'DATA - Awards Matrices'!$F$34</f>
        <v>0</v>
      </c>
      <c r="AG223" s="12">
        <f>AG218*'DATA - Awards Matrices'!$G$34</f>
        <v>0</v>
      </c>
      <c r="AH223" s="12">
        <f>AH218*'DATA - Awards Matrices'!$H$34</f>
        <v>0</v>
      </c>
      <c r="AI223" s="12">
        <f>AI218*'DATA - Awards Matrices'!$I$34</f>
        <v>0</v>
      </c>
      <c r="AJ223" s="12">
        <f>AJ218*'DATA - Awards Matrices'!$J$34</f>
        <v>0</v>
      </c>
      <c r="AK223" s="365">
        <f>AK218*'DATA - Awards Matrices'!$K$34</f>
        <v>0</v>
      </c>
      <c r="AL223" s="12"/>
      <c r="AM223" s="12"/>
      <c r="AN223" s="364">
        <f>AN218*'DATA - Awards Matrices'!$B$34</f>
        <v>0</v>
      </c>
      <c r="AO223" s="12">
        <f>AO218*'DATA - Awards Matrices'!$C$34</f>
        <v>0</v>
      </c>
      <c r="AP223" s="12">
        <f>AP218*'DATA - Awards Matrices'!$D$34</f>
        <v>0</v>
      </c>
      <c r="AQ223" s="12">
        <f>AQ218*'DATA - Awards Matrices'!$E$34</f>
        <v>0</v>
      </c>
      <c r="AR223" s="12">
        <f>AR218*'DATA - Awards Matrices'!$F$34</f>
        <v>0</v>
      </c>
      <c r="AS223" s="12">
        <f>AS218*'DATA - Awards Matrices'!$G$34</f>
        <v>0</v>
      </c>
      <c r="AT223" s="12">
        <f>AT218*'DATA - Awards Matrices'!$H$34</f>
        <v>0</v>
      </c>
      <c r="AU223" s="12">
        <f>AU218*'DATA - Awards Matrices'!$I$34</f>
        <v>0</v>
      </c>
      <c r="AV223" s="12">
        <f>AV218*'DATA - Awards Matrices'!$J$34</f>
        <v>0</v>
      </c>
      <c r="AW223" s="365">
        <f>AW218*'DATA - Awards Matrices'!$K$34</f>
        <v>0</v>
      </c>
      <c r="AX223" s="536"/>
    </row>
    <row r="224" spans="1:50" x14ac:dyDescent="0.25">
      <c r="A224" s="1059"/>
      <c r="B224" s="513" t="s">
        <v>78</v>
      </c>
      <c r="C224" s="499" t="s">
        <v>94</v>
      </c>
      <c r="D224" s="364">
        <f>D219*'DATA - Awards Matrices'!$B$35</f>
        <v>0</v>
      </c>
      <c r="E224" s="12">
        <f>E219*'DATA - Awards Matrices'!$C$35</f>
        <v>0</v>
      </c>
      <c r="F224" s="12">
        <f>F219*'DATA - Awards Matrices'!$D$35</f>
        <v>0</v>
      </c>
      <c r="G224" s="12">
        <f>G219*'DATA - Awards Matrices'!$E$35</f>
        <v>8500</v>
      </c>
      <c r="H224" s="12">
        <f>H219*'DATA - Awards Matrices'!$F$35</f>
        <v>0</v>
      </c>
      <c r="I224" s="12">
        <f>I219*'DATA - Awards Matrices'!$G$35</f>
        <v>0</v>
      </c>
      <c r="J224" s="12">
        <f>J219*'DATA - Awards Matrices'!$H$35</f>
        <v>0</v>
      </c>
      <c r="K224" s="12">
        <f>K219*'DATA - Awards Matrices'!$I$35</f>
        <v>0</v>
      </c>
      <c r="L224" s="12">
        <f>L219*'DATA - Awards Matrices'!$J$35</f>
        <v>0</v>
      </c>
      <c r="M224" s="365">
        <f>M219*'DATA - Awards Matrices'!$K$35</f>
        <v>0</v>
      </c>
      <c r="N224" s="12"/>
      <c r="O224" s="12"/>
      <c r="P224" s="364">
        <f>P219*'DATA - Awards Matrices'!$B$35</f>
        <v>0</v>
      </c>
      <c r="Q224" s="12">
        <f>Q219*'DATA - Awards Matrices'!$C$35</f>
        <v>1000</v>
      </c>
      <c r="R224" s="12">
        <f>R219*'DATA - Awards Matrices'!$D$35</f>
        <v>0</v>
      </c>
      <c r="S224" s="12">
        <f>S219*'DATA - Awards Matrices'!$E$35</f>
        <v>5500</v>
      </c>
      <c r="T224" s="12">
        <f>T219*'DATA - Awards Matrices'!$F$35</f>
        <v>0</v>
      </c>
      <c r="U224" s="12">
        <f>U219*'DATA - Awards Matrices'!$G$35</f>
        <v>0</v>
      </c>
      <c r="V224" s="12">
        <f>V219*'DATA - Awards Matrices'!$H$35</f>
        <v>0</v>
      </c>
      <c r="W224" s="12">
        <f>W219*'DATA - Awards Matrices'!$I$35</f>
        <v>0</v>
      </c>
      <c r="X224" s="12">
        <f>X219*'DATA - Awards Matrices'!$J$35</f>
        <v>0</v>
      </c>
      <c r="Y224" s="365">
        <f>Y219*'DATA - Awards Matrices'!$K$35</f>
        <v>0</v>
      </c>
      <c r="Z224" s="12"/>
      <c r="AA224" s="12"/>
      <c r="AB224" s="364">
        <f>AB219*'DATA - Awards Matrices'!$B$35</f>
        <v>0</v>
      </c>
      <c r="AC224" s="12">
        <f>AC219*'DATA - Awards Matrices'!$C$35</f>
        <v>1000</v>
      </c>
      <c r="AD224" s="12">
        <f>AD219*'DATA - Awards Matrices'!$D$35</f>
        <v>0</v>
      </c>
      <c r="AE224" s="12">
        <f>AE219*'DATA - Awards Matrices'!$E$35</f>
        <v>2000</v>
      </c>
      <c r="AF224" s="12">
        <f>AF219*'DATA - Awards Matrices'!$F$35</f>
        <v>0</v>
      </c>
      <c r="AG224" s="12">
        <f>AG219*'DATA - Awards Matrices'!$G$35</f>
        <v>0</v>
      </c>
      <c r="AH224" s="12">
        <f>AH219*'DATA - Awards Matrices'!$H$35</f>
        <v>0</v>
      </c>
      <c r="AI224" s="12">
        <f>AI219*'DATA - Awards Matrices'!$I$35</f>
        <v>0</v>
      </c>
      <c r="AJ224" s="12">
        <f>AJ219*'DATA - Awards Matrices'!$J$35</f>
        <v>0</v>
      </c>
      <c r="AK224" s="365">
        <f>AK219*'DATA - Awards Matrices'!$K$35</f>
        <v>0</v>
      </c>
      <c r="AL224" s="12"/>
      <c r="AM224" s="12"/>
      <c r="AN224" s="364">
        <f>AN219*'DATA - Awards Matrices'!$B$35</f>
        <v>0</v>
      </c>
      <c r="AO224" s="12">
        <f>AO219*'DATA - Awards Matrices'!$C$35</f>
        <v>500</v>
      </c>
      <c r="AP224" s="12">
        <f>AP219*'DATA - Awards Matrices'!$D$35</f>
        <v>0</v>
      </c>
      <c r="AQ224" s="12">
        <f>AQ219*'DATA - Awards Matrices'!$E$35</f>
        <v>4500</v>
      </c>
      <c r="AR224" s="12">
        <f>AR219*'DATA - Awards Matrices'!$F$35</f>
        <v>0</v>
      </c>
      <c r="AS224" s="12">
        <f>AS219*'DATA - Awards Matrices'!$G$35</f>
        <v>0</v>
      </c>
      <c r="AT224" s="12">
        <f>AT219*'DATA - Awards Matrices'!$H$35</f>
        <v>0</v>
      </c>
      <c r="AU224" s="12">
        <f>AU219*'DATA - Awards Matrices'!$I$35</f>
        <v>0</v>
      </c>
      <c r="AV224" s="12">
        <f>AV219*'DATA - Awards Matrices'!$J$35</f>
        <v>0</v>
      </c>
      <c r="AW224" s="365">
        <f>AW219*'DATA - Awards Matrices'!$K$35</f>
        <v>0</v>
      </c>
      <c r="AX224" s="536"/>
    </row>
    <row r="225" spans="1:50" ht="15.75" thickBot="1" x14ac:dyDescent="0.3">
      <c r="A225" s="1060"/>
      <c r="B225" s="514" t="s">
        <v>78</v>
      </c>
      <c r="C225" s="500" t="s">
        <v>93</v>
      </c>
      <c r="D225" s="364">
        <f>D220*'DATA - Awards Matrices'!$B$36</f>
        <v>0</v>
      </c>
      <c r="E225" s="12">
        <f>E220*'DATA - Awards Matrices'!$C$36</f>
        <v>2000</v>
      </c>
      <c r="F225" s="12">
        <f>F220*'DATA - Awards Matrices'!$D$36</f>
        <v>0</v>
      </c>
      <c r="G225" s="12">
        <f>G220*'DATA - Awards Matrices'!$E$36</f>
        <v>15500</v>
      </c>
      <c r="H225" s="12">
        <f>H220*'DATA - Awards Matrices'!$F$36</f>
        <v>0</v>
      </c>
      <c r="I225" s="12">
        <f>I220*'DATA - Awards Matrices'!$G$36</f>
        <v>0</v>
      </c>
      <c r="J225" s="12">
        <f>J220*'DATA - Awards Matrices'!$H$36</f>
        <v>0</v>
      </c>
      <c r="K225" s="12">
        <f>K220*'DATA - Awards Matrices'!$I$36</f>
        <v>0</v>
      </c>
      <c r="L225" s="12">
        <f>L220*'DATA - Awards Matrices'!$J$36</f>
        <v>0</v>
      </c>
      <c r="M225" s="365">
        <f>M220*'DATA - Awards Matrices'!$K$36</f>
        <v>0</v>
      </c>
      <c r="N225" s="12"/>
      <c r="O225" s="12"/>
      <c r="P225" s="364">
        <f>P220*'DATA - Awards Matrices'!$B$36</f>
        <v>0</v>
      </c>
      <c r="Q225" s="12">
        <f>Q220*'DATA - Awards Matrices'!$C$36</f>
        <v>0</v>
      </c>
      <c r="R225" s="12">
        <f>R220*'DATA - Awards Matrices'!$D$36</f>
        <v>0</v>
      </c>
      <c r="S225" s="12">
        <f>S220*'DATA - Awards Matrices'!$E$36</f>
        <v>14500</v>
      </c>
      <c r="T225" s="12">
        <f>T220*'DATA - Awards Matrices'!$F$36</f>
        <v>0</v>
      </c>
      <c r="U225" s="12">
        <f>U220*'DATA - Awards Matrices'!$G$36</f>
        <v>0</v>
      </c>
      <c r="V225" s="12">
        <f>V220*'DATA - Awards Matrices'!$H$36</f>
        <v>0</v>
      </c>
      <c r="W225" s="12">
        <f>W220*'DATA - Awards Matrices'!$I$36</f>
        <v>0</v>
      </c>
      <c r="X225" s="12">
        <f>X220*'DATA - Awards Matrices'!$J$36</f>
        <v>0</v>
      </c>
      <c r="Y225" s="365">
        <f>Y220*'DATA - Awards Matrices'!$K$36</f>
        <v>0</v>
      </c>
      <c r="Z225" s="12"/>
      <c r="AA225" s="12"/>
      <c r="AB225" s="364">
        <f>AB220*'DATA - Awards Matrices'!$B$36</f>
        <v>0</v>
      </c>
      <c r="AC225" s="12">
        <f>AC220*'DATA - Awards Matrices'!$C$36</f>
        <v>500</v>
      </c>
      <c r="AD225" s="12">
        <f>AD220*'DATA - Awards Matrices'!$D$36</f>
        <v>0</v>
      </c>
      <c r="AE225" s="12">
        <f>AE220*'DATA - Awards Matrices'!$E$36</f>
        <v>11000</v>
      </c>
      <c r="AF225" s="12">
        <f>AF220*'DATA - Awards Matrices'!$F$36</f>
        <v>0</v>
      </c>
      <c r="AG225" s="12">
        <f>AG220*'DATA - Awards Matrices'!$G$36</f>
        <v>0</v>
      </c>
      <c r="AH225" s="12">
        <f>AH220*'DATA - Awards Matrices'!$H$36</f>
        <v>0</v>
      </c>
      <c r="AI225" s="12">
        <f>AI220*'DATA - Awards Matrices'!$I$36</f>
        <v>0</v>
      </c>
      <c r="AJ225" s="12">
        <f>AJ220*'DATA - Awards Matrices'!$J$36</f>
        <v>0</v>
      </c>
      <c r="AK225" s="365">
        <f>AK220*'DATA - Awards Matrices'!$K$36</f>
        <v>0</v>
      </c>
      <c r="AL225" s="12"/>
      <c r="AM225" s="12"/>
      <c r="AN225" s="364">
        <f>AN220*'DATA - Awards Matrices'!$B$36</f>
        <v>0</v>
      </c>
      <c r="AO225" s="12">
        <f>AO220*'DATA - Awards Matrices'!$C$36</f>
        <v>0</v>
      </c>
      <c r="AP225" s="12">
        <f>AP220*'DATA - Awards Matrices'!$D$36</f>
        <v>0</v>
      </c>
      <c r="AQ225" s="12">
        <f>AQ220*'DATA - Awards Matrices'!$E$36</f>
        <v>7500</v>
      </c>
      <c r="AR225" s="12">
        <f>AR220*'DATA - Awards Matrices'!$F$36</f>
        <v>0</v>
      </c>
      <c r="AS225" s="12">
        <f>AS220*'DATA - Awards Matrices'!$G$36</f>
        <v>0</v>
      </c>
      <c r="AT225" s="12">
        <f>AT220*'DATA - Awards Matrices'!$H$36</f>
        <v>0</v>
      </c>
      <c r="AU225" s="12">
        <f>AU220*'DATA - Awards Matrices'!$I$36</f>
        <v>0</v>
      </c>
      <c r="AV225" s="12">
        <f>AV220*'DATA - Awards Matrices'!$J$36</f>
        <v>0</v>
      </c>
      <c r="AW225" s="365">
        <f>AW220*'DATA - Awards Matrices'!$K$36</f>
        <v>0</v>
      </c>
      <c r="AX225" s="536"/>
    </row>
    <row r="226" spans="1:50" ht="30.75" thickBot="1" x14ac:dyDescent="0.3">
      <c r="A226" s="480" t="s">
        <v>304</v>
      </c>
      <c r="B226" s="487" t="str">
        <f>B220</f>
        <v>NMJC</v>
      </c>
      <c r="C226" s="488"/>
      <c r="D226" s="368">
        <f t="shared" ref="D226:M226" si="172">SUM(D223:D225)</f>
        <v>0</v>
      </c>
      <c r="E226" s="369">
        <f t="shared" si="172"/>
        <v>2000</v>
      </c>
      <c r="F226" s="369">
        <f t="shared" si="172"/>
        <v>0</v>
      </c>
      <c r="G226" s="369">
        <f t="shared" si="172"/>
        <v>25000</v>
      </c>
      <c r="H226" s="369">
        <f t="shared" si="172"/>
        <v>0</v>
      </c>
      <c r="I226" s="369">
        <f t="shared" si="172"/>
        <v>0</v>
      </c>
      <c r="J226" s="369">
        <f t="shared" si="172"/>
        <v>0</v>
      </c>
      <c r="K226" s="369">
        <f t="shared" si="172"/>
        <v>0</v>
      </c>
      <c r="L226" s="369">
        <f t="shared" si="172"/>
        <v>0</v>
      </c>
      <c r="M226" s="370">
        <f t="shared" si="172"/>
        <v>0</v>
      </c>
      <c r="N226" s="489">
        <f>SUM(D226:M226)/'DATA - Awards Matrices'!$L$36</f>
        <v>15.841971445335421</v>
      </c>
      <c r="O226" s="489"/>
      <c r="P226" s="368">
        <f t="shared" ref="P226:Y226" si="173">SUM(P223:P225)</f>
        <v>0</v>
      </c>
      <c r="Q226" s="369">
        <f t="shared" si="173"/>
        <v>1000</v>
      </c>
      <c r="R226" s="369">
        <f t="shared" si="173"/>
        <v>0</v>
      </c>
      <c r="S226" s="369">
        <f t="shared" si="173"/>
        <v>21000</v>
      </c>
      <c r="T226" s="369">
        <f t="shared" si="173"/>
        <v>0</v>
      </c>
      <c r="U226" s="369">
        <f t="shared" si="173"/>
        <v>0</v>
      </c>
      <c r="V226" s="369">
        <f t="shared" si="173"/>
        <v>0</v>
      </c>
      <c r="W226" s="369">
        <f t="shared" si="173"/>
        <v>0</v>
      </c>
      <c r="X226" s="369">
        <f t="shared" si="173"/>
        <v>0</v>
      </c>
      <c r="Y226" s="370">
        <f t="shared" si="173"/>
        <v>0</v>
      </c>
      <c r="Z226" s="489">
        <f>SUM(P226:Y226)/'DATA - Awards Matrices'!$L$36</f>
        <v>12.908273029532564</v>
      </c>
      <c r="AA226" s="489"/>
      <c r="AB226" s="368">
        <f t="shared" ref="AB226:AK226" si="174">SUM(AB223:AB225)</f>
        <v>0</v>
      </c>
      <c r="AC226" s="369">
        <f t="shared" si="174"/>
        <v>1500</v>
      </c>
      <c r="AD226" s="369">
        <f t="shared" si="174"/>
        <v>0</v>
      </c>
      <c r="AE226" s="369">
        <f t="shared" si="174"/>
        <v>13500</v>
      </c>
      <c r="AF226" s="369">
        <f t="shared" si="174"/>
        <v>0</v>
      </c>
      <c r="AG226" s="369">
        <f t="shared" si="174"/>
        <v>0</v>
      </c>
      <c r="AH226" s="369">
        <f t="shared" si="174"/>
        <v>0</v>
      </c>
      <c r="AI226" s="369">
        <f t="shared" si="174"/>
        <v>0</v>
      </c>
      <c r="AJ226" s="369">
        <f t="shared" si="174"/>
        <v>0</v>
      </c>
      <c r="AK226" s="370">
        <f t="shared" si="174"/>
        <v>0</v>
      </c>
      <c r="AL226" s="489">
        <f>SUM(AB226:AK226)/'DATA - Awards Matrices'!$L$36</f>
        <v>8.8010952474085666</v>
      </c>
      <c r="AM226" s="489"/>
      <c r="AN226" s="368">
        <f t="shared" ref="AN226:AW226" si="175">SUM(AN223:AN225)</f>
        <v>0</v>
      </c>
      <c r="AO226" s="369">
        <f t="shared" si="175"/>
        <v>500</v>
      </c>
      <c r="AP226" s="369">
        <f t="shared" si="175"/>
        <v>0</v>
      </c>
      <c r="AQ226" s="369">
        <f t="shared" si="175"/>
        <v>12000</v>
      </c>
      <c r="AR226" s="369">
        <f t="shared" si="175"/>
        <v>0</v>
      </c>
      <c r="AS226" s="369">
        <f t="shared" si="175"/>
        <v>0</v>
      </c>
      <c r="AT226" s="369">
        <f t="shared" si="175"/>
        <v>0</v>
      </c>
      <c r="AU226" s="369">
        <f t="shared" si="175"/>
        <v>0</v>
      </c>
      <c r="AV226" s="369">
        <f t="shared" si="175"/>
        <v>0</v>
      </c>
      <c r="AW226" s="370">
        <f t="shared" si="175"/>
        <v>0</v>
      </c>
      <c r="AX226" s="537">
        <f>SUM(AN226:AW226)/'DATA - Awards Matrices'!$L$36</f>
        <v>7.3342460395071392</v>
      </c>
    </row>
    <row r="227" spans="1:50" ht="45.75" customHeight="1" thickBot="1" x14ac:dyDescent="0.3">
      <c r="A227" s="502"/>
      <c r="B227" s="503"/>
      <c r="C227" s="504"/>
      <c r="D227" s="505"/>
      <c r="E227" s="506"/>
      <c r="F227" s="506"/>
      <c r="G227" s="506"/>
      <c r="H227" s="506"/>
      <c r="I227" s="506"/>
      <c r="J227" s="506"/>
      <c r="K227" s="506"/>
      <c r="L227" s="506"/>
      <c r="M227" s="507"/>
      <c r="N227" s="508"/>
      <c r="O227" s="508"/>
      <c r="P227" s="505"/>
      <c r="Q227" s="506"/>
      <c r="R227" s="506"/>
      <c r="S227" s="506"/>
      <c r="T227" s="506"/>
      <c r="U227" s="506"/>
      <c r="V227" s="506"/>
      <c r="W227" s="506"/>
      <c r="X227" s="506"/>
      <c r="Y227" s="507"/>
      <c r="Z227" s="508"/>
      <c r="AA227" s="508"/>
      <c r="AB227" s="505"/>
      <c r="AC227" s="506"/>
      <c r="AD227" s="506"/>
      <c r="AE227" s="506"/>
      <c r="AF227" s="506"/>
      <c r="AG227" s="506"/>
      <c r="AH227" s="506"/>
      <c r="AI227" s="506"/>
      <c r="AJ227" s="506"/>
      <c r="AK227" s="507"/>
      <c r="AL227" s="508"/>
      <c r="AM227" s="508"/>
      <c r="AN227" s="505"/>
      <c r="AO227" s="506"/>
      <c r="AP227" s="506"/>
      <c r="AQ227" s="506"/>
      <c r="AR227" s="506"/>
      <c r="AS227" s="506"/>
      <c r="AT227" s="506"/>
      <c r="AU227" s="506"/>
      <c r="AV227" s="506"/>
      <c r="AW227" s="507"/>
      <c r="AX227" s="538"/>
    </row>
    <row r="228" spans="1:50" ht="15" customHeight="1" x14ac:dyDescent="0.25">
      <c r="A228" s="1058" t="s">
        <v>302</v>
      </c>
      <c r="B228" s="304" t="str">
        <f>'RAW DATA-Awards'!B73</f>
        <v>SJC</v>
      </c>
      <c r="C228" s="363" t="str">
        <f>'RAW DATA-Awards'!C73</f>
        <v>1</v>
      </c>
      <c r="D228" s="481">
        <f>'RAW DATA-STEMH'!D73</f>
        <v>0</v>
      </c>
      <c r="E228" s="482">
        <f>'RAW DATA-STEMH'!E73</f>
        <v>4</v>
      </c>
      <c r="F228" s="482">
        <f>'RAW DATA-STEMH'!F73</f>
        <v>0</v>
      </c>
      <c r="G228" s="482">
        <f>'RAW DATA-STEMH'!G73</f>
        <v>26</v>
      </c>
      <c r="H228" s="482">
        <f>'RAW DATA-STEMH'!H73</f>
        <v>0</v>
      </c>
      <c r="I228" s="482">
        <f>'RAW DATA-STEMH'!I73</f>
        <v>0</v>
      </c>
      <c r="J228" s="482">
        <f>'RAW DATA-STEMH'!J73</f>
        <v>0</v>
      </c>
      <c r="K228" s="482">
        <f>'RAW DATA-STEMH'!K73</f>
        <v>0</v>
      </c>
      <c r="L228" s="482">
        <f>'RAW DATA-STEMH'!L73</f>
        <v>0</v>
      </c>
      <c r="M228" s="483">
        <f>'RAW DATA-STEMH'!M73</f>
        <v>0</v>
      </c>
      <c r="N228" s="482"/>
      <c r="O228" s="482"/>
      <c r="P228" s="481">
        <f>'RAW DATA-STEMH'!N73</f>
        <v>1</v>
      </c>
      <c r="Q228" s="482">
        <f>'RAW DATA-STEMH'!O73</f>
        <v>3</v>
      </c>
      <c r="R228" s="482">
        <f>'RAW DATA-STEMH'!P73</f>
        <v>0</v>
      </c>
      <c r="S228" s="482">
        <f>'RAW DATA-STEMH'!Q73</f>
        <v>33</v>
      </c>
      <c r="T228" s="482">
        <f>'RAW DATA-STEMH'!R73</f>
        <v>0</v>
      </c>
      <c r="U228" s="482">
        <f>'RAW DATA-STEMH'!S73</f>
        <v>0</v>
      </c>
      <c r="V228" s="482">
        <f>'RAW DATA-STEMH'!T73</f>
        <v>0</v>
      </c>
      <c r="W228" s="482">
        <f>'RAW DATA-STEMH'!U73</f>
        <v>0</v>
      </c>
      <c r="X228" s="482">
        <f>'RAW DATA-STEMH'!V73</f>
        <v>0</v>
      </c>
      <c r="Y228" s="483">
        <f>'RAW DATA-STEMH'!W73</f>
        <v>0</v>
      </c>
      <c r="Z228" s="482"/>
      <c r="AA228" s="482"/>
      <c r="AB228" s="481">
        <f>'RAW DATA-STEMH'!X73</f>
        <v>2</v>
      </c>
      <c r="AC228" s="482">
        <f>'RAW DATA-STEMH'!Y73</f>
        <v>3</v>
      </c>
      <c r="AD228" s="482">
        <f>'RAW DATA-STEMH'!Z73</f>
        <v>0</v>
      </c>
      <c r="AE228" s="482">
        <f>'RAW DATA-STEMH'!AA73</f>
        <v>35</v>
      </c>
      <c r="AF228" s="482">
        <f>'RAW DATA-STEMH'!AB73</f>
        <v>0</v>
      </c>
      <c r="AG228" s="482">
        <f>'RAW DATA-STEMH'!AC73</f>
        <v>0</v>
      </c>
      <c r="AH228" s="482">
        <f>'RAW DATA-STEMH'!AD73</f>
        <v>0</v>
      </c>
      <c r="AI228" s="482">
        <f>'RAW DATA-STEMH'!AE73</f>
        <v>0</v>
      </c>
      <c r="AJ228" s="482">
        <f>'RAW DATA-STEMH'!AF73</f>
        <v>0</v>
      </c>
      <c r="AK228" s="483">
        <f>'RAW DATA-STEMH'!AG73</f>
        <v>0</v>
      </c>
      <c r="AL228" s="482"/>
      <c r="AM228" s="482"/>
      <c r="AN228" s="481">
        <f>'RAW DATA-STEMH'!AH73</f>
        <v>0</v>
      </c>
      <c r="AO228" s="482">
        <f>'RAW DATA-STEMH'!AI73</f>
        <v>1</v>
      </c>
      <c r="AP228" s="482">
        <f>'RAW DATA-STEMH'!AJ73</f>
        <v>0</v>
      </c>
      <c r="AQ228" s="482">
        <f>'RAW DATA-STEMH'!AK73</f>
        <v>39</v>
      </c>
      <c r="AR228" s="482">
        <f>'RAW DATA-STEMH'!AL73</f>
        <v>0</v>
      </c>
      <c r="AS228" s="482">
        <f>'RAW DATA-STEMH'!AM73</f>
        <v>0</v>
      </c>
      <c r="AT228" s="482">
        <f>'RAW DATA-STEMH'!AN73</f>
        <v>0</v>
      </c>
      <c r="AU228" s="482">
        <f>'RAW DATA-STEMH'!AO73</f>
        <v>0</v>
      </c>
      <c r="AV228" s="482">
        <f>'RAW DATA-STEMH'!AP73</f>
        <v>0</v>
      </c>
      <c r="AW228" s="483">
        <f>'RAW DATA-STEMH'!AQ73</f>
        <v>0</v>
      </c>
      <c r="AX228" s="535"/>
    </row>
    <row r="229" spans="1:50" x14ac:dyDescent="0.25">
      <c r="A229" s="1059"/>
      <c r="B229" s="484" t="str">
        <f>'RAW DATA-Awards'!B74</f>
        <v>SJC</v>
      </c>
      <c r="C229" s="485" t="str">
        <f>'RAW DATA-Awards'!C74</f>
        <v>2</v>
      </c>
      <c r="D229" s="364">
        <f>'RAW DATA-STEMH'!D74</f>
        <v>30</v>
      </c>
      <c r="E229" s="12">
        <f>'RAW DATA-STEMH'!E74</f>
        <v>0</v>
      </c>
      <c r="F229" s="12">
        <f>'RAW DATA-STEMH'!F74</f>
        <v>0</v>
      </c>
      <c r="G229" s="12">
        <f>'RAW DATA-STEMH'!G74</f>
        <v>93</v>
      </c>
      <c r="H229" s="12">
        <f>'RAW DATA-STEMH'!H74</f>
        <v>0</v>
      </c>
      <c r="I229" s="12">
        <f>'RAW DATA-STEMH'!I74</f>
        <v>0</v>
      </c>
      <c r="J229" s="12">
        <f>'RAW DATA-STEMH'!J74</f>
        <v>0</v>
      </c>
      <c r="K229" s="12">
        <f>'RAW DATA-STEMH'!K74</f>
        <v>0</v>
      </c>
      <c r="L229" s="12">
        <f>'RAW DATA-STEMH'!L74</f>
        <v>0</v>
      </c>
      <c r="M229" s="365">
        <f>'RAW DATA-STEMH'!M74</f>
        <v>0</v>
      </c>
      <c r="N229" s="12"/>
      <c r="O229" s="12"/>
      <c r="P229" s="364">
        <f>'RAW DATA-STEMH'!N74</f>
        <v>30</v>
      </c>
      <c r="Q229" s="12">
        <f>'RAW DATA-STEMH'!O74</f>
        <v>0</v>
      </c>
      <c r="R229" s="12">
        <f>'RAW DATA-STEMH'!P74</f>
        <v>0</v>
      </c>
      <c r="S229" s="12">
        <f>'RAW DATA-STEMH'!Q74</f>
        <v>73</v>
      </c>
      <c r="T229" s="12">
        <f>'RAW DATA-STEMH'!R74</f>
        <v>0</v>
      </c>
      <c r="U229" s="12">
        <f>'RAW DATA-STEMH'!S74</f>
        <v>0</v>
      </c>
      <c r="V229" s="12">
        <f>'RAW DATA-STEMH'!T74</f>
        <v>0</v>
      </c>
      <c r="W229" s="12">
        <f>'RAW DATA-STEMH'!U74</f>
        <v>0</v>
      </c>
      <c r="X229" s="12">
        <f>'RAW DATA-STEMH'!V74</f>
        <v>0</v>
      </c>
      <c r="Y229" s="365">
        <f>'RAW DATA-STEMH'!W74</f>
        <v>0</v>
      </c>
      <c r="Z229" s="12"/>
      <c r="AA229" s="12"/>
      <c r="AB229" s="364">
        <f>'RAW DATA-STEMH'!X74</f>
        <v>33</v>
      </c>
      <c r="AC229" s="12">
        <f>'RAW DATA-STEMH'!Y74</f>
        <v>1</v>
      </c>
      <c r="AD229" s="12">
        <f>'RAW DATA-STEMH'!Z74</f>
        <v>0</v>
      </c>
      <c r="AE229" s="12">
        <f>'RAW DATA-STEMH'!AA74</f>
        <v>77</v>
      </c>
      <c r="AF229" s="12">
        <f>'RAW DATA-STEMH'!AB74</f>
        <v>0</v>
      </c>
      <c r="AG229" s="12">
        <f>'RAW DATA-STEMH'!AC74</f>
        <v>0</v>
      </c>
      <c r="AH229" s="12">
        <f>'RAW DATA-STEMH'!AD74</f>
        <v>0</v>
      </c>
      <c r="AI229" s="12">
        <f>'RAW DATA-STEMH'!AE74</f>
        <v>0</v>
      </c>
      <c r="AJ229" s="12">
        <f>'RAW DATA-STEMH'!AF74</f>
        <v>0</v>
      </c>
      <c r="AK229" s="365">
        <f>'RAW DATA-STEMH'!AG74</f>
        <v>0</v>
      </c>
      <c r="AL229" s="12"/>
      <c r="AM229" s="12"/>
      <c r="AN229" s="364">
        <f>'RAW DATA-STEMH'!AH74</f>
        <v>61</v>
      </c>
      <c r="AO229" s="12">
        <f>'RAW DATA-STEMH'!AI74</f>
        <v>12</v>
      </c>
      <c r="AP229" s="12">
        <f>'RAW DATA-STEMH'!AJ74</f>
        <v>0</v>
      </c>
      <c r="AQ229" s="12">
        <f>'RAW DATA-STEMH'!AK74</f>
        <v>119</v>
      </c>
      <c r="AR229" s="12">
        <f>'RAW DATA-STEMH'!AL74</f>
        <v>0</v>
      </c>
      <c r="AS229" s="12">
        <f>'RAW DATA-STEMH'!AM74</f>
        <v>0</v>
      </c>
      <c r="AT229" s="12">
        <f>'RAW DATA-STEMH'!AN74</f>
        <v>0</v>
      </c>
      <c r="AU229" s="12">
        <f>'RAW DATA-STEMH'!AO74</f>
        <v>0</v>
      </c>
      <c r="AV229" s="12">
        <f>'RAW DATA-STEMH'!AP74</f>
        <v>0</v>
      </c>
      <c r="AW229" s="365">
        <f>'RAW DATA-STEMH'!AQ74</f>
        <v>0</v>
      </c>
      <c r="AX229" s="536"/>
    </row>
    <row r="230" spans="1:50" ht="15.75" thickBot="1" x14ac:dyDescent="0.3">
      <c r="A230" s="1059"/>
      <c r="B230" s="484" t="str">
        <f>'RAW DATA-Awards'!B75</f>
        <v>SJC</v>
      </c>
      <c r="C230" s="485" t="str">
        <f>'RAW DATA-Awards'!C75</f>
        <v>3</v>
      </c>
      <c r="D230" s="364">
        <f>'RAW DATA-STEMH'!D75</f>
        <v>0</v>
      </c>
      <c r="E230" s="12">
        <f>'RAW DATA-STEMH'!E75</f>
        <v>29</v>
      </c>
      <c r="F230" s="12">
        <f>'RAW DATA-STEMH'!F75</f>
        <v>0</v>
      </c>
      <c r="G230" s="12">
        <f>'RAW DATA-STEMH'!G75</f>
        <v>150</v>
      </c>
      <c r="H230" s="12">
        <f>'RAW DATA-STEMH'!H75</f>
        <v>0</v>
      </c>
      <c r="I230" s="12">
        <f>'RAW DATA-STEMH'!I75</f>
        <v>0</v>
      </c>
      <c r="J230" s="12">
        <f>'RAW DATA-STEMH'!J75</f>
        <v>0</v>
      </c>
      <c r="K230" s="12">
        <f>'RAW DATA-STEMH'!K75</f>
        <v>0</v>
      </c>
      <c r="L230" s="12">
        <f>'RAW DATA-STEMH'!L75</f>
        <v>0</v>
      </c>
      <c r="M230" s="365">
        <f>'RAW DATA-STEMH'!M75</f>
        <v>0</v>
      </c>
      <c r="N230" s="12"/>
      <c r="O230" s="12"/>
      <c r="P230" s="364">
        <f>'RAW DATA-STEMH'!N75</f>
        <v>43</v>
      </c>
      <c r="Q230" s="12">
        <f>'RAW DATA-STEMH'!O75</f>
        <v>6</v>
      </c>
      <c r="R230" s="12">
        <f>'RAW DATA-STEMH'!P75</f>
        <v>0</v>
      </c>
      <c r="S230" s="12">
        <f>'RAW DATA-STEMH'!Q75</f>
        <v>163</v>
      </c>
      <c r="T230" s="12">
        <f>'RAW DATA-STEMH'!R75</f>
        <v>0</v>
      </c>
      <c r="U230" s="12">
        <f>'RAW DATA-STEMH'!S75</f>
        <v>0</v>
      </c>
      <c r="V230" s="12">
        <f>'RAW DATA-STEMH'!T75</f>
        <v>0</v>
      </c>
      <c r="W230" s="12">
        <f>'RAW DATA-STEMH'!U75</f>
        <v>0</v>
      </c>
      <c r="X230" s="12">
        <f>'RAW DATA-STEMH'!V75</f>
        <v>0</v>
      </c>
      <c r="Y230" s="365">
        <f>'RAW DATA-STEMH'!W75</f>
        <v>0</v>
      </c>
      <c r="Z230" s="12"/>
      <c r="AA230" s="12"/>
      <c r="AB230" s="364">
        <f>'RAW DATA-STEMH'!X75</f>
        <v>64</v>
      </c>
      <c r="AC230" s="12">
        <f>'RAW DATA-STEMH'!Y75</f>
        <v>45</v>
      </c>
      <c r="AD230" s="12">
        <f>'RAW DATA-STEMH'!Z75</f>
        <v>0</v>
      </c>
      <c r="AE230" s="12">
        <f>'RAW DATA-STEMH'!AA75</f>
        <v>140</v>
      </c>
      <c r="AF230" s="12">
        <f>'RAW DATA-STEMH'!AB75</f>
        <v>0</v>
      </c>
      <c r="AG230" s="12">
        <f>'RAW DATA-STEMH'!AC75</f>
        <v>0</v>
      </c>
      <c r="AH230" s="12">
        <f>'RAW DATA-STEMH'!AD75</f>
        <v>0</v>
      </c>
      <c r="AI230" s="12">
        <f>'RAW DATA-STEMH'!AE75</f>
        <v>0</v>
      </c>
      <c r="AJ230" s="12">
        <f>'RAW DATA-STEMH'!AF75</f>
        <v>0</v>
      </c>
      <c r="AK230" s="365">
        <f>'RAW DATA-STEMH'!AG75</f>
        <v>0</v>
      </c>
      <c r="AL230" s="12"/>
      <c r="AM230" s="12"/>
      <c r="AN230" s="364">
        <f>'RAW DATA-STEMH'!AH75</f>
        <v>56</v>
      </c>
      <c r="AO230" s="12">
        <f>'RAW DATA-STEMH'!AI75</f>
        <v>343</v>
      </c>
      <c r="AP230" s="12">
        <f>'RAW DATA-STEMH'!AJ75</f>
        <v>0</v>
      </c>
      <c r="AQ230" s="12">
        <f>'RAW DATA-STEMH'!AK75</f>
        <v>152</v>
      </c>
      <c r="AR230" s="12">
        <f>'RAW DATA-STEMH'!AL75</f>
        <v>0</v>
      </c>
      <c r="AS230" s="12">
        <f>'RAW DATA-STEMH'!AM75</f>
        <v>0</v>
      </c>
      <c r="AT230" s="12">
        <f>'RAW DATA-STEMH'!AN75</f>
        <v>0</v>
      </c>
      <c r="AU230" s="12">
        <f>'RAW DATA-STEMH'!AO75</f>
        <v>0</v>
      </c>
      <c r="AV230" s="12">
        <f>'RAW DATA-STEMH'!AP75</f>
        <v>0</v>
      </c>
      <c r="AW230" s="365">
        <f>'RAW DATA-STEMH'!AQ75</f>
        <v>0</v>
      </c>
      <c r="AX230" s="536"/>
    </row>
    <row r="231" spans="1:50" x14ac:dyDescent="0.25">
      <c r="A231" s="541"/>
      <c r="B231" s="304"/>
      <c r="C231" s="498"/>
      <c r="D231" s="366">
        <f t="shared" ref="D231:M231" si="176">SUM(D228:D230)</f>
        <v>30</v>
      </c>
      <c r="E231" s="11">
        <f t="shared" si="176"/>
        <v>33</v>
      </c>
      <c r="F231" s="11">
        <f t="shared" si="176"/>
        <v>0</v>
      </c>
      <c r="G231" s="11">
        <f t="shared" si="176"/>
        <v>269</v>
      </c>
      <c r="H231" s="11">
        <f t="shared" si="176"/>
        <v>0</v>
      </c>
      <c r="I231" s="11">
        <f t="shared" si="176"/>
        <v>0</v>
      </c>
      <c r="J231" s="11">
        <f t="shared" si="176"/>
        <v>0</v>
      </c>
      <c r="K231" s="11">
        <f t="shared" si="176"/>
        <v>0</v>
      </c>
      <c r="L231" s="11">
        <f t="shared" si="176"/>
        <v>0</v>
      </c>
      <c r="M231" s="367">
        <f t="shared" si="176"/>
        <v>0</v>
      </c>
      <c r="N231" s="12"/>
      <c r="O231" s="12"/>
      <c r="P231" s="366">
        <f t="shared" ref="P231:Y231" si="177">SUM(P228:P230)</f>
        <v>74</v>
      </c>
      <c r="Q231" s="11">
        <f t="shared" si="177"/>
        <v>9</v>
      </c>
      <c r="R231" s="11">
        <f t="shared" si="177"/>
        <v>0</v>
      </c>
      <c r="S231" s="11">
        <f t="shared" si="177"/>
        <v>269</v>
      </c>
      <c r="T231" s="11">
        <f t="shared" si="177"/>
        <v>0</v>
      </c>
      <c r="U231" s="11">
        <f t="shared" si="177"/>
        <v>0</v>
      </c>
      <c r="V231" s="11">
        <f t="shared" si="177"/>
        <v>0</v>
      </c>
      <c r="W231" s="11">
        <f t="shared" si="177"/>
        <v>0</v>
      </c>
      <c r="X231" s="11">
        <f t="shared" si="177"/>
        <v>0</v>
      </c>
      <c r="Y231" s="367">
        <f t="shared" si="177"/>
        <v>0</v>
      </c>
      <c r="Z231" s="12"/>
      <c r="AA231" s="12"/>
      <c r="AB231" s="366">
        <f t="shared" ref="AB231:AK231" si="178">SUM(AB228:AB230)</f>
        <v>99</v>
      </c>
      <c r="AC231" s="11">
        <f t="shared" si="178"/>
        <v>49</v>
      </c>
      <c r="AD231" s="11">
        <f t="shared" si="178"/>
        <v>0</v>
      </c>
      <c r="AE231" s="11">
        <f t="shared" si="178"/>
        <v>252</v>
      </c>
      <c r="AF231" s="11">
        <f t="shared" si="178"/>
        <v>0</v>
      </c>
      <c r="AG231" s="11">
        <f t="shared" si="178"/>
        <v>0</v>
      </c>
      <c r="AH231" s="11">
        <f t="shared" si="178"/>
        <v>0</v>
      </c>
      <c r="AI231" s="11">
        <f t="shared" si="178"/>
        <v>0</v>
      </c>
      <c r="AJ231" s="11">
        <f t="shared" si="178"/>
        <v>0</v>
      </c>
      <c r="AK231" s="367">
        <f t="shared" si="178"/>
        <v>0</v>
      </c>
      <c r="AL231" s="12"/>
      <c r="AM231" s="12"/>
      <c r="AN231" s="366">
        <f t="shared" ref="AN231:AW231" si="179">SUM(AN228:AN230)</f>
        <v>117</v>
      </c>
      <c r="AO231" s="11">
        <f t="shared" si="179"/>
        <v>356</v>
      </c>
      <c r="AP231" s="11">
        <f t="shared" si="179"/>
        <v>0</v>
      </c>
      <c r="AQ231" s="11">
        <f t="shared" si="179"/>
        <v>310</v>
      </c>
      <c r="AR231" s="11">
        <f t="shared" si="179"/>
        <v>0</v>
      </c>
      <c r="AS231" s="11">
        <f t="shared" si="179"/>
        <v>0</v>
      </c>
      <c r="AT231" s="11">
        <f t="shared" si="179"/>
        <v>0</v>
      </c>
      <c r="AU231" s="11">
        <f t="shared" si="179"/>
        <v>0</v>
      </c>
      <c r="AV231" s="11">
        <f t="shared" si="179"/>
        <v>0</v>
      </c>
      <c r="AW231" s="367">
        <f t="shared" si="179"/>
        <v>0</v>
      </c>
      <c r="AX231" s="536"/>
    </row>
    <row r="232" spans="1:50" ht="15.75" thickBot="1" x14ac:dyDescent="0.3">
      <c r="A232" s="542"/>
      <c r="B232" s="487"/>
      <c r="C232" s="500"/>
      <c r="D232" s="364"/>
      <c r="E232" s="12"/>
      <c r="F232" s="12"/>
      <c r="G232" s="12"/>
      <c r="H232" s="12"/>
      <c r="I232" s="12"/>
      <c r="J232" s="12"/>
      <c r="K232" s="12"/>
      <c r="L232" s="12"/>
      <c r="M232" s="365"/>
      <c r="N232" s="12"/>
      <c r="O232" s="12"/>
      <c r="P232" s="364"/>
      <c r="Q232" s="12"/>
      <c r="R232" s="12"/>
      <c r="S232" s="12"/>
      <c r="T232" s="12"/>
      <c r="U232" s="12"/>
      <c r="V232" s="12"/>
      <c r="W232" s="12"/>
      <c r="X232" s="12"/>
      <c r="Y232" s="365"/>
      <c r="Z232" s="12"/>
      <c r="AA232" s="12"/>
      <c r="AB232" s="364"/>
      <c r="AC232" s="12"/>
      <c r="AD232" s="12"/>
      <c r="AE232" s="12"/>
      <c r="AF232" s="12"/>
      <c r="AG232" s="12"/>
      <c r="AH232" s="12"/>
      <c r="AI232" s="12"/>
      <c r="AJ232" s="12"/>
      <c r="AK232" s="365"/>
      <c r="AL232" s="12"/>
      <c r="AM232" s="12"/>
      <c r="AN232" s="364"/>
      <c r="AO232" s="12"/>
      <c r="AP232" s="12"/>
      <c r="AQ232" s="12"/>
      <c r="AR232" s="12"/>
      <c r="AS232" s="12"/>
      <c r="AT232" s="12"/>
      <c r="AU232" s="12"/>
      <c r="AV232" s="12"/>
      <c r="AW232" s="365"/>
      <c r="AX232" s="536"/>
    </row>
    <row r="233" spans="1:50" ht="15" customHeight="1" x14ac:dyDescent="0.25">
      <c r="A233" s="1059" t="s">
        <v>303</v>
      </c>
      <c r="B233" s="512" t="s">
        <v>80</v>
      </c>
      <c r="C233" s="498" t="s">
        <v>95</v>
      </c>
      <c r="D233" s="364">
        <f>D228*'DATA - Awards Matrices'!$B$34</f>
        <v>0</v>
      </c>
      <c r="E233" s="12">
        <f>E228*'DATA - Awards Matrices'!$C$34</f>
        <v>2000</v>
      </c>
      <c r="F233" s="12">
        <f>F228*'DATA - Awards Matrices'!$D$34</f>
        <v>0</v>
      </c>
      <c r="G233" s="12">
        <f>G228*'DATA - Awards Matrices'!$E$34</f>
        <v>13000</v>
      </c>
      <c r="H233" s="12">
        <f>H228*'DATA - Awards Matrices'!$F$34</f>
        <v>0</v>
      </c>
      <c r="I233" s="12">
        <f>I228*'DATA - Awards Matrices'!$G$34</f>
        <v>0</v>
      </c>
      <c r="J233" s="12">
        <f>J228*'DATA - Awards Matrices'!$H$34</f>
        <v>0</v>
      </c>
      <c r="K233" s="12">
        <f>K228*'DATA - Awards Matrices'!$I$34</f>
        <v>0</v>
      </c>
      <c r="L233" s="12">
        <f>L228*'DATA - Awards Matrices'!$J$34</f>
        <v>0</v>
      </c>
      <c r="M233" s="365">
        <f>M228*'DATA - Awards Matrices'!$K$34</f>
        <v>0</v>
      </c>
      <c r="N233" s="12"/>
      <c r="O233" s="12"/>
      <c r="P233" s="364">
        <f>P228*'DATA - Awards Matrices'!$B$34</f>
        <v>500</v>
      </c>
      <c r="Q233" s="12">
        <f>Q228*'DATA - Awards Matrices'!$C$34</f>
        <v>1500</v>
      </c>
      <c r="R233" s="12">
        <f>R228*'DATA - Awards Matrices'!$D$34</f>
        <v>0</v>
      </c>
      <c r="S233" s="12">
        <f>S228*'DATA - Awards Matrices'!$E$34</f>
        <v>16500</v>
      </c>
      <c r="T233" s="12">
        <f>T228*'DATA - Awards Matrices'!$F$34</f>
        <v>0</v>
      </c>
      <c r="U233" s="12">
        <f>U228*'DATA - Awards Matrices'!$G$34</f>
        <v>0</v>
      </c>
      <c r="V233" s="12">
        <f>V228*'DATA - Awards Matrices'!$H$34</f>
        <v>0</v>
      </c>
      <c r="W233" s="12">
        <f>W228*'DATA - Awards Matrices'!$I$34</f>
        <v>0</v>
      </c>
      <c r="X233" s="12">
        <f>X228*'DATA - Awards Matrices'!$J$34</f>
        <v>0</v>
      </c>
      <c r="Y233" s="365">
        <f>Y228*'DATA - Awards Matrices'!$K$34</f>
        <v>0</v>
      </c>
      <c r="Z233" s="12"/>
      <c r="AA233" s="12"/>
      <c r="AB233" s="364">
        <f>AB228*'DATA - Awards Matrices'!$B$34</f>
        <v>1000</v>
      </c>
      <c r="AC233" s="12">
        <f>AC228*'DATA - Awards Matrices'!$C$34</f>
        <v>1500</v>
      </c>
      <c r="AD233" s="12">
        <f>AD228*'DATA - Awards Matrices'!$D$34</f>
        <v>0</v>
      </c>
      <c r="AE233" s="12">
        <f>AE228*'DATA - Awards Matrices'!$E$34</f>
        <v>17500</v>
      </c>
      <c r="AF233" s="12">
        <f>AF228*'DATA - Awards Matrices'!$F$34</f>
        <v>0</v>
      </c>
      <c r="AG233" s="12">
        <f>AG228*'DATA - Awards Matrices'!$G$34</f>
        <v>0</v>
      </c>
      <c r="AH233" s="12">
        <f>AH228*'DATA - Awards Matrices'!$H$34</f>
        <v>0</v>
      </c>
      <c r="AI233" s="12">
        <f>AI228*'DATA - Awards Matrices'!$I$34</f>
        <v>0</v>
      </c>
      <c r="AJ233" s="12">
        <f>AJ228*'DATA - Awards Matrices'!$J$34</f>
        <v>0</v>
      </c>
      <c r="AK233" s="365">
        <f>AK228*'DATA - Awards Matrices'!$K$34</f>
        <v>0</v>
      </c>
      <c r="AL233" s="12"/>
      <c r="AM233" s="12"/>
      <c r="AN233" s="364">
        <f>AN228*'DATA - Awards Matrices'!$B$34</f>
        <v>0</v>
      </c>
      <c r="AO233" s="12">
        <f>AO228*'DATA - Awards Matrices'!$C$34</f>
        <v>500</v>
      </c>
      <c r="AP233" s="12">
        <f>AP228*'DATA - Awards Matrices'!$D$34</f>
        <v>0</v>
      </c>
      <c r="AQ233" s="12">
        <f>AQ228*'DATA - Awards Matrices'!$E$34</f>
        <v>19500</v>
      </c>
      <c r="AR233" s="12">
        <f>AR228*'DATA - Awards Matrices'!$F$34</f>
        <v>0</v>
      </c>
      <c r="AS233" s="12">
        <f>AS228*'DATA - Awards Matrices'!$G$34</f>
        <v>0</v>
      </c>
      <c r="AT233" s="12">
        <f>AT228*'DATA - Awards Matrices'!$H$34</f>
        <v>0</v>
      </c>
      <c r="AU233" s="12">
        <f>AU228*'DATA - Awards Matrices'!$I$34</f>
        <v>0</v>
      </c>
      <c r="AV233" s="12">
        <f>AV228*'DATA - Awards Matrices'!$J$34</f>
        <v>0</v>
      </c>
      <c r="AW233" s="365">
        <f>AW228*'DATA - Awards Matrices'!$K$34</f>
        <v>0</v>
      </c>
      <c r="AX233" s="536"/>
    </row>
    <row r="234" spans="1:50" x14ac:dyDescent="0.25">
      <c r="A234" s="1059"/>
      <c r="B234" s="513" t="s">
        <v>80</v>
      </c>
      <c r="C234" s="499" t="s">
        <v>94</v>
      </c>
      <c r="D234" s="364">
        <f>D229*'DATA - Awards Matrices'!$B$35</f>
        <v>15000</v>
      </c>
      <c r="E234" s="12">
        <f>E229*'DATA - Awards Matrices'!$C$35</f>
        <v>0</v>
      </c>
      <c r="F234" s="12">
        <f>F229*'DATA - Awards Matrices'!$D$35</f>
        <v>0</v>
      </c>
      <c r="G234" s="12">
        <f>G229*'DATA - Awards Matrices'!$E$35</f>
        <v>46500</v>
      </c>
      <c r="H234" s="12">
        <f>H229*'DATA - Awards Matrices'!$F$35</f>
        <v>0</v>
      </c>
      <c r="I234" s="12">
        <f>I229*'DATA - Awards Matrices'!$G$35</f>
        <v>0</v>
      </c>
      <c r="J234" s="12">
        <f>J229*'DATA - Awards Matrices'!$H$35</f>
        <v>0</v>
      </c>
      <c r="K234" s="12">
        <f>K229*'DATA - Awards Matrices'!$I$35</f>
        <v>0</v>
      </c>
      <c r="L234" s="12">
        <f>L229*'DATA - Awards Matrices'!$J$35</f>
        <v>0</v>
      </c>
      <c r="M234" s="365">
        <f>M229*'DATA - Awards Matrices'!$K$35</f>
        <v>0</v>
      </c>
      <c r="N234" s="12"/>
      <c r="O234" s="12"/>
      <c r="P234" s="364">
        <f>P229*'DATA - Awards Matrices'!$B$35</f>
        <v>15000</v>
      </c>
      <c r="Q234" s="12">
        <f>Q229*'DATA - Awards Matrices'!$C$35</f>
        <v>0</v>
      </c>
      <c r="R234" s="12">
        <f>R229*'DATA - Awards Matrices'!$D$35</f>
        <v>0</v>
      </c>
      <c r="S234" s="12">
        <f>S229*'DATA - Awards Matrices'!$E$35</f>
        <v>36500</v>
      </c>
      <c r="T234" s="12">
        <f>T229*'DATA - Awards Matrices'!$F$35</f>
        <v>0</v>
      </c>
      <c r="U234" s="12">
        <f>U229*'DATA - Awards Matrices'!$G$35</f>
        <v>0</v>
      </c>
      <c r="V234" s="12">
        <f>V229*'DATA - Awards Matrices'!$H$35</f>
        <v>0</v>
      </c>
      <c r="W234" s="12">
        <f>W229*'DATA - Awards Matrices'!$I$35</f>
        <v>0</v>
      </c>
      <c r="X234" s="12">
        <f>X229*'DATA - Awards Matrices'!$J$35</f>
        <v>0</v>
      </c>
      <c r="Y234" s="365">
        <f>Y229*'DATA - Awards Matrices'!$K$35</f>
        <v>0</v>
      </c>
      <c r="Z234" s="12"/>
      <c r="AA234" s="12"/>
      <c r="AB234" s="364">
        <f>AB229*'DATA - Awards Matrices'!$B$35</f>
        <v>16500</v>
      </c>
      <c r="AC234" s="12">
        <f>AC229*'DATA - Awards Matrices'!$C$35</f>
        <v>500</v>
      </c>
      <c r="AD234" s="12">
        <f>AD229*'DATA - Awards Matrices'!$D$35</f>
        <v>0</v>
      </c>
      <c r="AE234" s="12">
        <f>AE229*'DATA - Awards Matrices'!$E$35</f>
        <v>38500</v>
      </c>
      <c r="AF234" s="12">
        <f>AF229*'DATA - Awards Matrices'!$F$35</f>
        <v>0</v>
      </c>
      <c r="AG234" s="12">
        <f>AG229*'DATA - Awards Matrices'!$G$35</f>
        <v>0</v>
      </c>
      <c r="AH234" s="12">
        <f>AH229*'DATA - Awards Matrices'!$H$35</f>
        <v>0</v>
      </c>
      <c r="AI234" s="12">
        <f>AI229*'DATA - Awards Matrices'!$I$35</f>
        <v>0</v>
      </c>
      <c r="AJ234" s="12">
        <f>AJ229*'DATA - Awards Matrices'!$J$35</f>
        <v>0</v>
      </c>
      <c r="AK234" s="365">
        <f>AK229*'DATA - Awards Matrices'!$K$35</f>
        <v>0</v>
      </c>
      <c r="AL234" s="12"/>
      <c r="AM234" s="12"/>
      <c r="AN234" s="364">
        <f>AN229*'DATA - Awards Matrices'!$B$35</f>
        <v>30500</v>
      </c>
      <c r="AO234" s="12">
        <f>AO229*'DATA - Awards Matrices'!$C$35</f>
        <v>6000</v>
      </c>
      <c r="AP234" s="12">
        <f>AP229*'DATA - Awards Matrices'!$D$35</f>
        <v>0</v>
      </c>
      <c r="AQ234" s="12">
        <f>AQ229*'DATA - Awards Matrices'!$E$35</f>
        <v>59500</v>
      </c>
      <c r="AR234" s="12">
        <f>AR229*'DATA - Awards Matrices'!$F$35</f>
        <v>0</v>
      </c>
      <c r="AS234" s="12">
        <f>AS229*'DATA - Awards Matrices'!$G$35</f>
        <v>0</v>
      </c>
      <c r="AT234" s="12">
        <f>AT229*'DATA - Awards Matrices'!$H$35</f>
        <v>0</v>
      </c>
      <c r="AU234" s="12">
        <f>AU229*'DATA - Awards Matrices'!$I$35</f>
        <v>0</v>
      </c>
      <c r="AV234" s="12">
        <f>AV229*'DATA - Awards Matrices'!$J$35</f>
        <v>0</v>
      </c>
      <c r="AW234" s="365">
        <f>AW229*'DATA - Awards Matrices'!$K$35</f>
        <v>0</v>
      </c>
      <c r="AX234" s="536"/>
    </row>
    <row r="235" spans="1:50" ht="15.75" thickBot="1" x14ac:dyDescent="0.3">
      <c r="A235" s="1060"/>
      <c r="B235" s="514" t="s">
        <v>80</v>
      </c>
      <c r="C235" s="500" t="s">
        <v>93</v>
      </c>
      <c r="D235" s="364">
        <f>D230*'DATA - Awards Matrices'!$B$36</f>
        <v>0</v>
      </c>
      <c r="E235" s="12">
        <f>E230*'DATA - Awards Matrices'!$C$36</f>
        <v>14500</v>
      </c>
      <c r="F235" s="12">
        <f>F230*'DATA - Awards Matrices'!$D$36</f>
        <v>0</v>
      </c>
      <c r="G235" s="12">
        <f>G230*'DATA - Awards Matrices'!$E$36</f>
        <v>75000</v>
      </c>
      <c r="H235" s="12">
        <f>H230*'DATA - Awards Matrices'!$F$36</f>
        <v>0</v>
      </c>
      <c r="I235" s="12">
        <f>I230*'DATA - Awards Matrices'!$G$36</f>
        <v>0</v>
      </c>
      <c r="J235" s="12">
        <f>J230*'DATA - Awards Matrices'!$H$36</f>
        <v>0</v>
      </c>
      <c r="K235" s="12">
        <f>K230*'DATA - Awards Matrices'!$I$36</f>
        <v>0</v>
      </c>
      <c r="L235" s="12">
        <f>L230*'DATA - Awards Matrices'!$J$36</f>
        <v>0</v>
      </c>
      <c r="M235" s="365">
        <f>M230*'DATA - Awards Matrices'!$K$36</f>
        <v>0</v>
      </c>
      <c r="N235" s="12"/>
      <c r="O235" s="12"/>
      <c r="P235" s="364">
        <f>P230*'DATA - Awards Matrices'!$B$36</f>
        <v>21500</v>
      </c>
      <c r="Q235" s="12">
        <f>Q230*'DATA - Awards Matrices'!$C$36</f>
        <v>3000</v>
      </c>
      <c r="R235" s="12">
        <f>R230*'DATA - Awards Matrices'!$D$36</f>
        <v>0</v>
      </c>
      <c r="S235" s="12">
        <f>S230*'DATA - Awards Matrices'!$E$36</f>
        <v>81500</v>
      </c>
      <c r="T235" s="12">
        <f>T230*'DATA - Awards Matrices'!$F$36</f>
        <v>0</v>
      </c>
      <c r="U235" s="12">
        <f>U230*'DATA - Awards Matrices'!$G$36</f>
        <v>0</v>
      </c>
      <c r="V235" s="12">
        <f>V230*'DATA - Awards Matrices'!$H$36</f>
        <v>0</v>
      </c>
      <c r="W235" s="12">
        <f>W230*'DATA - Awards Matrices'!$I$36</f>
        <v>0</v>
      </c>
      <c r="X235" s="12">
        <f>X230*'DATA - Awards Matrices'!$J$36</f>
        <v>0</v>
      </c>
      <c r="Y235" s="365">
        <f>Y230*'DATA - Awards Matrices'!$K$36</f>
        <v>0</v>
      </c>
      <c r="Z235" s="12"/>
      <c r="AA235" s="12"/>
      <c r="AB235" s="364">
        <f>AB230*'DATA - Awards Matrices'!$B$36</f>
        <v>32000</v>
      </c>
      <c r="AC235" s="12">
        <f>AC230*'DATA - Awards Matrices'!$C$36</f>
        <v>22500</v>
      </c>
      <c r="AD235" s="12">
        <f>AD230*'DATA - Awards Matrices'!$D$36</f>
        <v>0</v>
      </c>
      <c r="AE235" s="12">
        <f>AE230*'DATA - Awards Matrices'!$E$36</f>
        <v>70000</v>
      </c>
      <c r="AF235" s="12">
        <f>AF230*'DATA - Awards Matrices'!$F$36</f>
        <v>0</v>
      </c>
      <c r="AG235" s="12">
        <f>AG230*'DATA - Awards Matrices'!$G$36</f>
        <v>0</v>
      </c>
      <c r="AH235" s="12">
        <f>AH230*'DATA - Awards Matrices'!$H$36</f>
        <v>0</v>
      </c>
      <c r="AI235" s="12">
        <f>AI230*'DATA - Awards Matrices'!$I$36</f>
        <v>0</v>
      </c>
      <c r="AJ235" s="12">
        <f>AJ230*'DATA - Awards Matrices'!$J$36</f>
        <v>0</v>
      </c>
      <c r="AK235" s="365">
        <f>AK230*'DATA - Awards Matrices'!$K$36</f>
        <v>0</v>
      </c>
      <c r="AL235" s="12"/>
      <c r="AM235" s="12"/>
      <c r="AN235" s="364">
        <f>AN230*'DATA - Awards Matrices'!$B$36</f>
        <v>28000</v>
      </c>
      <c r="AO235" s="12">
        <f>AO230*'DATA - Awards Matrices'!$C$36</f>
        <v>171500</v>
      </c>
      <c r="AP235" s="12">
        <f>AP230*'DATA - Awards Matrices'!$D$36</f>
        <v>0</v>
      </c>
      <c r="AQ235" s="12">
        <f>AQ230*'DATA - Awards Matrices'!$E$36</f>
        <v>76000</v>
      </c>
      <c r="AR235" s="12">
        <f>AR230*'DATA - Awards Matrices'!$F$36</f>
        <v>0</v>
      </c>
      <c r="AS235" s="12">
        <f>AS230*'DATA - Awards Matrices'!$G$36</f>
        <v>0</v>
      </c>
      <c r="AT235" s="12">
        <f>AT230*'DATA - Awards Matrices'!$H$36</f>
        <v>0</v>
      </c>
      <c r="AU235" s="12">
        <f>AU230*'DATA - Awards Matrices'!$I$36</f>
        <v>0</v>
      </c>
      <c r="AV235" s="12">
        <f>AV230*'DATA - Awards Matrices'!$J$36</f>
        <v>0</v>
      </c>
      <c r="AW235" s="365">
        <f>AW230*'DATA - Awards Matrices'!$K$36</f>
        <v>0</v>
      </c>
      <c r="AX235" s="536"/>
    </row>
    <row r="236" spans="1:50" ht="30.75" thickBot="1" x14ac:dyDescent="0.3">
      <c r="A236" s="480" t="s">
        <v>304</v>
      </c>
      <c r="B236" s="487" t="str">
        <f>B230</f>
        <v>SJC</v>
      </c>
      <c r="C236" s="488"/>
      <c r="D236" s="368">
        <f t="shared" ref="D236:M236" si="180">SUM(D233:D235)</f>
        <v>15000</v>
      </c>
      <c r="E236" s="369">
        <f t="shared" si="180"/>
        <v>16500</v>
      </c>
      <c r="F236" s="369">
        <f t="shared" si="180"/>
        <v>0</v>
      </c>
      <c r="G236" s="369">
        <f t="shared" si="180"/>
        <v>134500</v>
      </c>
      <c r="H236" s="369">
        <f t="shared" si="180"/>
        <v>0</v>
      </c>
      <c r="I236" s="369">
        <f t="shared" si="180"/>
        <v>0</v>
      </c>
      <c r="J236" s="369">
        <f t="shared" si="180"/>
        <v>0</v>
      </c>
      <c r="K236" s="369">
        <f t="shared" si="180"/>
        <v>0</v>
      </c>
      <c r="L236" s="369">
        <f t="shared" si="180"/>
        <v>0</v>
      </c>
      <c r="M236" s="370">
        <f t="shared" si="180"/>
        <v>0</v>
      </c>
      <c r="N236" s="489">
        <f>SUM(D236:M236)/'DATA - Awards Matrices'!$L$36</f>
        <v>97.398787404654811</v>
      </c>
      <c r="O236" s="489"/>
      <c r="P236" s="368">
        <f t="shared" ref="P236:Y236" si="181">SUM(P233:P235)</f>
        <v>37000</v>
      </c>
      <c r="Q236" s="369">
        <f t="shared" si="181"/>
        <v>4500</v>
      </c>
      <c r="R236" s="369">
        <f t="shared" si="181"/>
        <v>0</v>
      </c>
      <c r="S236" s="369">
        <f t="shared" si="181"/>
        <v>134500</v>
      </c>
      <c r="T236" s="369">
        <f t="shared" si="181"/>
        <v>0</v>
      </c>
      <c r="U236" s="369">
        <f t="shared" si="181"/>
        <v>0</v>
      </c>
      <c r="V236" s="369">
        <f t="shared" si="181"/>
        <v>0</v>
      </c>
      <c r="W236" s="369">
        <f t="shared" si="181"/>
        <v>0</v>
      </c>
      <c r="X236" s="369">
        <f t="shared" si="181"/>
        <v>0</v>
      </c>
      <c r="Y236" s="370">
        <f t="shared" si="181"/>
        <v>0</v>
      </c>
      <c r="Z236" s="489">
        <f>SUM(P236:Y236)/'DATA - Awards Matrices'!$L$36</f>
        <v>103.26618423626051</v>
      </c>
      <c r="AA236" s="489"/>
      <c r="AB236" s="368">
        <f t="shared" ref="AB236:AK236" si="182">SUM(AB233:AB235)</f>
        <v>49500</v>
      </c>
      <c r="AC236" s="369">
        <f t="shared" si="182"/>
        <v>24500</v>
      </c>
      <c r="AD236" s="369">
        <f t="shared" si="182"/>
        <v>0</v>
      </c>
      <c r="AE236" s="369">
        <f t="shared" si="182"/>
        <v>126000</v>
      </c>
      <c r="AF236" s="369">
        <f t="shared" si="182"/>
        <v>0</v>
      </c>
      <c r="AG236" s="369">
        <f t="shared" si="182"/>
        <v>0</v>
      </c>
      <c r="AH236" s="369">
        <f t="shared" si="182"/>
        <v>0</v>
      </c>
      <c r="AI236" s="369">
        <f t="shared" si="182"/>
        <v>0</v>
      </c>
      <c r="AJ236" s="369">
        <f t="shared" si="182"/>
        <v>0</v>
      </c>
      <c r="AK236" s="370">
        <f t="shared" si="182"/>
        <v>0</v>
      </c>
      <c r="AL236" s="489">
        <f>SUM(AB236:AK236)/'DATA - Awards Matrices'!$L$36</f>
        <v>117.34793663211423</v>
      </c>
      <c r="AM236" s="489"/>
      <c r="AN236" s="368">
        <f t="shared" ref="AN236:AW236" si="183">SUM(AN233:AN235)</f>
        <v>58500</v>
      </c>
      <c r="AO236" s="369">
        <f t="shared" si="183"/>
        <v>178000</v>
      </c>
      <c r="AP236" s="369">
        <f t="shared" si="183"/>
        <v>0</v>
      </c>
      <c r="AQ236" s="369">
        <f t="shared" si="183"/>
        <v>155000</v>
      </c>
      <c r="AR236" s="369">
        <f t="shared" si="183"/>
        <v>0</v>
      </c>
      <c r="AS236" s="369">
        <f t="shared" si="183"/>
        <v>0</v>
      </c>
      <c r="AT236" s="369">
        <f t="shared" si="183"/>
        <v>0</v>
      </c>
      <c r="AU236" s="369">
        <f t="shared" si="183"/>
        <v>0</v>
      </c>
      <c r="AV236" s="369">
        <f t="shared" si="183"/>
        <v>0</v>
      </c>
      <c r="AW236" s="370">
        <f t="shared" si="183"/>
        <v>0</v>
      </c>
      <c r="AX236" s="537">
        <f>SUM(AN236:AW236)/'DATA - Awards Matrices'!$L$36</f>
        <v>229.7085859573636</v>
      </c>
    </row>
    <row r="237" spans="1:50" ht="45.75" customHeight="1" thickBot="1" x14ac:dyDescent="0.3">
      <c r="A237" s="502"/>
      <c r="B237" s="503"/>
      <c r="C237" s="504"/>
      <c r="D237" s="505"/>
      <c r="E237" s="506"/>
      <c r="F237" s="506"/>
      <c r="G237" s="506"/>
      <c r="H237" s="506"/>
      <c r="I237" s="506"/>
      <c r="J237" s="506"/>
      <c r="K237" s="506"/>
      <c r="L237" s="506"/>
      <c r="M237" s="507"/>
      <c r="N237" s="508"/>
      <c r="O237" s="508"/>
      <c r="P237" s="505"/>
      <c r="Q237" s="506"/>
      <c r="R237" s="506"/>
      <c r="S237" s="506"/>
      <c r="T237" s="506"/>
      <c r="U237" s="506"/>
      <c r="V237" s="506"/>
      <c r="W237" s="506"/>
      <c r="X237" s="506"/>
      <c r="Y237" s="507"/>
      <c r="Z237" s="508"/>
      <c r="AA237" s="508"/>
      <c r="AB237" s="505"/>
      <c r="AC237" s="506"/>
      <c r="AD237" s="506"/>
      <c r="AE237" s="506"/>
      <c r="AF237" s="506"/>
      <c r="AG237" s="506"/>
      <c r="AH237" s="506"/>
      <c r="AI237" s="506"/>
      <c r="AJ237" s="506"/>
      <c r="AK237" s="507"/>
      <c r="AL237" s="508"/>
      <c r="AM237" s="508"/>
      <c r="AN237" s="505"/>
      <c r="AO237" s="506"/>
      <c r="AP237" s="506"/>
      <c r="AQ237" s="506"/>
      <c r="AR237" s="506"/>
      <c r="AS237" s="506"/>
      <c r="AT237" s="506"/>
      <c r="AU237" s="506"/>
      <c r="AV237" s="506"/>
      <c r="AW237" s="507"/>
      <c r="AX237" s="538"/>
    </row>
    <row r="238" spans="1:50" ht="15" customHeight="1" x14ac:dyDescent="0.25">
      <c r="A238" s="1058" t="s">
        <v>302</v>
      </c>
      <c r="B238" s="304" t="str">
        <f>'RAW DATA-Awards'!B76</f>
        <v>SFCC</v>
      </c>
      <c r="C238" s="363" t="str">
        <f>'RAW DATA-Awards'!C76</f>
        <v>1</v>
      </c>
      <c r="D238" s="481">
        <f>'RAW DATA-STEMH'!D76</f>
        <v>0</v>
      </c>
      <c r="E238" s="482">
        <f>'RAW DATA-STEMH'!E76</f>
        <v>1</v>
      </c>
      <c r="F238" s="482">
        <f>'RAW DATA-STEMH'!F76</f>
        <v>0</v>
      </c>
      <c r="G238" s="482">
        <f>'RAW DATA-STEMH'!G76</f>
        <v>20</v>
      </c>
      <c r="H238" s="482">
        <f>'RAW DATA-STEMH'!H76</f>
        <v>0</v>
      </c>
      <c r="I238" s="482">
        <f>'RAW DATA-STEMH'!I76</f>
        <v>0</v>
      </c>
      <c r="J238" s="482">
        <f>'RAW DATA-STEMH'!J76</f>
        <v>0</v>
      </c>
      <c r="K238" s="482">
        <f>'RAW DATA-STEMH'!K76</f>
        <v>0</v>
      </c>
      <c r="L238" s="482">
        <f>'RAW DATA-STEMH'!L76</f>
        <v>0</v>
      </c>
      <c r="M238" s="483">
        <f>'RAW DATA-STEMH'!M76</f>
        <v>0</v>
      </c>
      <c r="N238" s="482"/>
      <c r="O238" s="482"/>
      <c r="P238" s="481">
        <f>'RAW DATA-STEMH'!N76</f>
        <v>0</v>
      </c>
      <c r="Q238" s="482">
        <f>'RAW DATA-STEMH'!O76</f>
        <v>5</v>
      </c>
      <c r="R238" s="482">
        <f>'RAW DATA-STEMH'!P76</f>
        <v>0</v>
      </c>
      <c r="S238" s="482">
        <f>'RAW DATA-STEMH'!Q76</f>
        <v>19</v>
      </c>
      <c r="T238" s="482">
        <f>'RAW DATA-STEMH'!R76</f>
        <v>0</v>
      </c>
      <c r="U238" s="482">
        <f>'RAW DATA-STEMH'!S76</f>
        <v>0</v>
      </c>
      <c r="V238" s="482">
        <f>'RAW DATA-STEMH'!T76</f>
        <v>0</v>
      </c>
      <c r="W238" s="482">
        <f>'RAW DATA-STEMH'!U76</f>
        <v>0</v>
      </c>
      <c r="X238" s="482">
        <f>'RAW DATA-STEMH'!V76</f>
        <v>0</v>
      </c>
      <c r="Y238" s="483">
        <f>'RAW DATA-STEMH'!W76</f>
        <v>0</v>
      </c>
      <c r="Z238" s="482"/>
      <c r="AA238" s="482"/>
      <c r="AB238" s="481">
        <f>'RAW DATA-STEMH'!X76</f>
        <v>0</v>
      </c>
      <c r="AC238" s="482">
        <f>'RAW DATA-STEMH'!Y76</f>
        <v>12</v>
      </c>
      <c r="AD238" s="482">
        <f>'RAW DATA-STEMH'!Z76</f>
        <v>0</v>
      </c>
      <c r="AE238" s="482">
        <f>'RAW DATA-STEMH'!AA76</f>
        <v>12</v>
      </c>
      <c r="AF238" s="482">
        <f>'RAW DATA-STEMH'!AB76</f>
        <v>0</v>
      </c>
      <c r="AG238" s="482">
        <f>'RAW DATA-STEMH'!AC76</f>
        <v>0</v>
      </c>
      <c r="AH238" s="482">
        <f>'RAW DATA-STEMH'!AD76</f>
        <v>0</v>
      </c>
      <c r="AI238" s="482">
        <f>'RAW DATA-STEMH'!AE76</f>
        <v>0</v>
      </c>
      <c r="AJ238" s="482">
        <f>'RAW DATA-STEMH'!AF76</f>
        <v>0</v>
      </c>
      <c r="AK238" s="483">
        <f>'RAW DATA-STEMH'!AG76</f>
        <v>0</v>
      </c>
      <c r="AL238" s="482"/>
      <c r="AM238" s="482"/>
      <c r="AN238" s="481">
        <f>'RAW DATA-STEMH'!AH76</f>
        <v>0</v>
      </c>
      <c r="AO238" s="482">
        <f>'RAW DATA-STEMH'!AI76</f>
        <v>7</v>
      </c>
      <c r="AP238" s="482">
        <f>'RAW DATA-STEMH'!AJ76</f>
        <v>0</v>
      </c>
      <c r="AQ238" s="482">
        <f>'RAW DATA-STEMH'!AK76</f>
        <v>17</v>
      </c>
      <c r="AR238" s="482">
        <f>'RAW DATA-STEMH'!AL76</f>
        <v>0</v>
      </c>
      <c r="AS238" s="482">
        <f>'RAW DATA-STEMH'!AM76</f>
        <v>0</v>
      </c>
      <c r="AT238" s="482">
        <f>'RAW DATA-STEMH'!AN76</f>
        <v>0</v>
      </c>
      <c r="AU238" s="482">
        <f>'RAW DATA-STEMH'!AO76</f>
        <v>0</v>
      </c>
      <c r="AV238" s="482">
        <f>'RAW DATA-STEMH'!AP76</f>
        <v>0</v>
      </c>
      <c r="AW238" s="483">
        <f>'RAW DATA-STEMH'!AQ76</f>
        <v>0</v>
      </c>
      <c r="AX238" s="535"/>
    </row>
    <row r="239" spans="1:50" x14ac:dyDescent="0.25">
      <c r="A239" s="1059"/>
      <c r="B239" s="484" t="str">
        <f>'RAW DATA-Awards'!B77</f>
        <v>SFCC</v>
      </c>
      <c r="C239" s="485" t="str">
        <f>'RAW DATA-Awards'!C77</f>
        <v>2</v>
      </c>
      <c r="D239" s="364">
        <f>'RAW DATA-STEMH'!D77</f>
        <v>0</v>
      </c>
      <c r="E239" s="12">
        <f>'RAW DATA-STEMH'!E77</f>
        <v>13</v>
      </c>
      <c r="F239" s="12">
        <f>'RAW DATA-STEMH'!F77</f>
        <v>0</v>
      </c>
      <c r="G239" s="12">
        <f>'RAW DATA-STEMH'!G77</f>
        <v>15</v>
      </c>
      <c r="H239" s="12">
        <f>'RAW DATA-STEMH'!H77</f>
        <v>0</v>
      </c>
      <c r="I239" s="12">
        <f>'RAW DATA-STEMH'!I77</f>
        <v>0</v>
      </c>
      <c r="J239" s="12">
        <f>'RAW DATA-STEMH'!J77</f>
        <v>0</v>
      </c>
      <c r="K239" s="12">
        <f>'RAW DATA-STEMH'!K77</f>
        <v>0</v>
      </c>
      <c r="L239" s="12">
        <f>'RAW DATA-STEMH'!L77</f>
        <v>0</v>
      </c>
      <c r="M239" s="365">
        <f>'RAW DATA-STEMH'!M77</f>
        <v>0</v>
      </c>
      <c r="N239" s="12"/>
      <c r="O239" s="12"/>
      <c r="P239" s="364">
        <f>'RAW DATA-STEMH'!N77</f>
        <v>0</v>
      </c>
      <c r="Q239" s="12">
        <f>'RAW DATA-STEMH'!O77</f>
        <v>7</v>
      </c>
      <c r="R239" s="12">
        <f>'RAW DATA-STEMH'!P77</f>
        <v>0</v>
      </c>
      <c r="S239" s="12">
        <f>'RAW DATA-STEMH'!Q77</f>
        <v>14</v>
      </c>
      <c r="T239" s="12">
        <f>'RAW DATA-STEMH'!R77</f>
        <v>0</v>
      </c>
      <c r="U239" s="12">
        <f>'RAW DATA-STEMH'!S77</f>
        <v>0</v>
      </c>
      <c r="V239" s="12">
        <f>'RAW DATA-STEMH'!T77</f>
        <v>0</v>
      </c>
      <c r="W239" s="12">
        <f>'RAW DATA-STEMH'!U77</f>
        <v>0</v>
      </c>
      <c r="X239" s="12">
        <f>'RAW DATA-STEMH'!V77</f>
        <v>0</v>
      </c>
      <c r="Y239" s="365">
        <f>'RAW DATA-STEMH'!W77</f>
        <v>0</v>
      </c>
      <c r="Z239" s="12"/>
      <c r="AA239" s="12"/>
      <c r="AB239" s="364">
        <f>'RAW DATA-STEMH'!X77</f>
        <v>0</v>
      </c>
      <c r="AC239" s="12">
        <f>'RAW DATA-STEMH'!Y77</f>
        <v>5</v>
      </c>
      <c r="AD239" s="12">
        <f>'RAW DATA-STEMH'!Z77</f>
        <v>0</v>
      </c>
      <c r="AE239" s="12">
        <f>'RAW DATA-STEMH'!AA77</f>
        <v>23</v>
      </c>
      <c r="AF239" s="12">
        <f>'RAW DATA-STEMH'!AB77</f>
        <v>0</v>
      </c>
      <c r="AG239" s="12">
        <f>'RAW DATA-STEMH'!AC77</f>
        <v>0</v>
      </c>
      <c r="AH239" s="12">
        <f>'RAW DATA-STEMH'!AD77</f>
        <v>0</v>
      </c>
      <c r="AI239" s="12">
        <f>'RAW DATA-STEMH'!AE77</f>
        <v>0</v>
      </c>
      <c r="AJ239" s="12">
        <f>'RAW DATA-STEMH'!AF77</f>
        <v>0</v>
      </c>
      <c r="AK239" s="365">
        <f>'RAW DATA-STEMH'!AG77</f>
        <v>0</v>
      </c>
      <c r="AL239" s="12"/>
      <c r="AM239" s="12"/>
      <c r="AN239" s="364">
        <f>'RAW DATA-STEMH'!AH77</f>
        <v>0</v>
      </c>
      <c r="AO239" s="12">
        <f>'RAW DATA-STEMH'!AI77</f>
        <v>10</v>
      </c>
      <c r="AP239" s="12">
        <f>'RAW DATA-STEMH'!AJ77</f>
        <v>0</v>
      </c>
      <c r="AQ239" s="12">
        <f>'RAW DATA-STEMH'!AK77</f>
        <v>30</v>
      </c>
      <c r="AR239" s="12">
        <f>'RAW DATA-STEMH'!AL77</f>
        <v>0</v>
      </c>
      <c r="AS239" s="12">
        <f>'RAW DATA-STEMH'!AM77</f>
        <v>0</v>
      </c>
      <c r="AT239" s="12">
        <f>'RAW DATA-STEMH'!AN77</f>
        <v>0</v>
      </c>
      <c r="AU239" s="12">
        <f>'RAW DATA-STEMH'!AO77</f>
        <v>0</v>
      </c>
      <c r="AV239" s="12">
        <f>'RAW DATA-STEMH'!AP77</f>
        <v>0</v>
      </c>
      <c r="AW239" s="365">
        <f>'RAW DATA-STEMH'!AQ77</f>
        <v>0</v>
      </c>
      <c r="AX239" s="536"/>
    </row>
    <row r="240" spans="1:50" ht="15.75" thickBot="1" x14ac:dyDescent="0.3">
      <c r="A240" s="1059"/>
      <c r="B240" s="484" t="str">
        <f>'RAW DATA-Awards'!B78</f>
        <v>SFCC</v>
      </c>
      <c r="C240" s="485" t="str">
        <f>'RAW DATA-Awards'!C78</f>
        <v>3</v>
      </c>
      <c r="D240" s="364">
        <f>'RAW DATA-STEMH'!D78</f>
        <v>64</v>
      </c>
      <c r="E240" s="12">
        <f>'RAW DATA-STEMH'!E78</f>
        <v>35</v>
      </c>
      <c r="F240" s="12">
        <f>'RAW DATA-STEMH'!F78</f>
        <v>0</v>
      </c>
      <c r="G240" s="12">
        <f>'RAW DATA-STEMH'!G78</f>
        <v>81</v>
      </c>
      <c r="H240" s="12">
        <f>'RAW DATA-STEMH'!H78</f>
        <v>0</v>
      </c>
      <c r="I240" s="12">
        <f>'RAW DATA-STEMH'!I78</f>
        <v>0</v>
      </c>
      <c r="J240" s="12">
        <f>'RAW DATA-STEMH'!J78</f>
        <v>0</v>
      </c>
      <c r="K240" s="12">
        <f>'RAW DATA-STEMH'!K78</f>
        <v>0</v>
      </c>
      <c r="L240" s="12">
        <f>'RAW DATA-STEMH'!L78</f>
        <v>0</v>
      </c>
      <c r="M240" s="365">
        <f>'RAW DATA-STEMH'!M78</f>
        <v>0</v>
      </c>
      <c r="N240" s="12"/>
      <c r="O240" s="12"/>
      <c r="P240" s="364">
        <f>'RAW DATA-STEMH'!N78</f>
        <v>72</v>
      </c>
      <c r="Q240" s="12">
        <f>'RAW DATA-STEMH'!O78</f>
        <v>52</v>
      </c>
      <c r="R240" s="12">
        <f>'RAW DATA-STEMH'!P78</f>
        <v>0</v>
      </c>
      <c r="S240" s="12">
        <f>'RAW DATA-STEMH'!Q78</f>
        <v>82</v>
      </c>
      <c r="T240" s="12">
        <f>'RAW DATA-STEMH'!R78</f>
        <v>0</v>
      </c>
      <c r="U240" s="12">
        <f>'RAW DATA-STEMH'!S78</f>
        <v>0</v>
      </c>
      <c r="V240" s="12">
        <f>'RAW DATA-STEMH'!T78</f>
        <v>0</v>
      </c>
      <c r="W240" s="12">
        <f>'RAW DATA-STEMH'!U78</f>
        <v>0</v>
      </c>
      <c r="X240" s="12">
        <f>'RAW DATA-STEMH'!V78</f>
        <v>0</v>
      </c>
      <c r="Y240" s="365">
        <f>'RAW DATA-STEMH'!W78</f>
        <v>0</v>
      </c>
      <c r="Z240" s="12"/>
      <c r="AA240" s="12"/>
      <c r="AB240" s="364">
        <f>'RAW DATA-STEMH'!X78</f>
        <v>120</v>
      </c>
      <c r="AC240" s="12">
        <f>'RAW DATA-STEMH'!Y78</f>
        <v>62</v>
      </c>
      <c r="AD240" s="12">
        <f>'RAW DATA-STEMH'!Z78</f>
        <v>0</v>
      </c>
      <c r="AE240" s="12">
        <f>'RAW DATA-STEMH'!AA78</f>
        <v>106</v>
      </c>
      <c r="AF240" s="12">
        <f>'RAW DATA-STEMH'!AB78</f>
        <v>0</v>
      </c>
      <c r="AG240" s="12">
        <f>'RAW DATA-STEMH'!AC78</f>
        <v>0</v>
      </c>
      <c r="AH240" s="12">
        <f>'RAW DATA-STEMH'!AD78</f>
        <v>0</v>
      </c>
      <c r="AI240" s="12">
        <f>'RAW DATA-STEMH'!AE78</f>
        <v>0</v>
      </c>
      <c r="AJ240" s="12">
        <f>'RAW DATA-STEMH'!AF78</f>
        <v>0</v>
      </c>
      <c r="AK240" s="365">
        <f>'RAW DATA-STEMH'!AG78</f>
        <v>0</v>
      </c>
      <c r="AL240" s="12"/>
      <c r="AM240" s="12"/>
      <c r="AN240" s="364">
        <f>'RAW DATA-STEMH'!AH78</f>
        <v>129</v>
      </c>
      <c r="AO240" s="12">
        <f>'RAW DATA-STEMH'!AI78</f>
        <v>64</v>
      </c>
      <c r="AP240" s="12">
        <f>'RAW DATA-STEMH'!AJ78</f>
        <v>0</v>
      </c>
      <c r="AQ240" s="12">
        <f>'RAW DATA-STEMH'!AK78</f>
        <v>60</v>
      </c>
      <c r="AR240" s="12">
        <f>'RAW DATA-STEMH'!AL78</f>
        <v>0</v>
      </c>
      <c r="AS240" s="12">
        <f>'RAW DATA-STEMH'!AM78</f>
        <v>0</v>
      </c>
      <c r="AT240" s="12">
        <f>'RAW DATA-STEMH'!AN78</f>
        <v>0</v>
      </c>
      <c r="AU240" s="12">
        <f>'RAW DATA-STEMH'!AO78</f>
        <v>0</v>
      </c>
      <c r="AV240" s="12">
        <f>'RAW DATA-STEMH'!AP78</f>
        <v>0</v>
      </c>
      <c r="AW240" s="365">
        <f>'RAW DATA-STEMH'!AQ78</f>
        <v>0</v>
      </c>
      <c r="AX240" s="536"/>
    </row>
    <row r="241" spans="1:50" x14ac:dyDescent="0.25">
      <c r="A241" s="541"/>
      <c r="B241" s="304"/>
      <c r="C241" s="498"/>
      <c r="D241" s="366">
        <f t="shared" ref="D241:M241" si="184">SUM(D238:D240)</f>
        <v>64</v>
      </c>
      <c r="E241" s="11">
        <f t="shared" si="184"/>
        <v>49</v>
      </c>
      <c r="F241" s="11">
        <f t="shared" si="184"/>
        <v>0</v>
      </c>
      <c r="G241" s="11">
        <f t="shared" si="184"/>
        <v>116</v>
      </c>
      <c r="H241" s="11">
        <f t="shared" si="184"/>
        <v>0</v>
      </c>
      <c r="I241" s="11">
        <f t="shared" si="184"/>
        <v>0</v>
      </c>
      <c r="J241" s="11">
        <f t="shared" si="184"/>
        <v>0</v>
      </c>
      <c r="K241" s="11">
        <f t="shared" si="184"/>
        <v>0</v>
      </c>
      <c r="L241" s="11">
        <f t="shared" si="184"/>
        <v>0</v>
      </c>
      <c r="M241" s="367">
        <f t="shared" si="184"/>
        <v>0</v>
      </c>
      <c r="N241" s="12"/>
      <c r="O241" s="12"/>
      <c r="P241" s="366">
        <f t="shared" ref="P241:Y241" si="185">SUM(P238:P240)</f>
        <v>72</v>
      </c>
      <c r="Q241" s="11">
        <f t="shared" si="185"/>
        <v>64</v>
      </c>
      <c r="R241" s="11">
        <f t="shared" si="185"/>
        <v>0</v>
      </c>
      <c r="S241" s="11">
        <f t="shared" si="185"/>
        <v>115</v>
      </c>
      <c r="T241" s="11">
        <f t="shared" si="185"/>
        <v>0</v>
      </c>
      <c r="U241" s="11">
        <f t="shared" si="185"/>
        <v>0</v>
      </c>
      <c r="V241" s="11">
        <f t="shared" si="185"/>
        <v>0</v>
      </c>
      <c r="W241" s="11">
        <f t="shared" si="185"/>
        <v>0</v>
      </c>
      <c r="X241" s="11">
        <f t="shared" si="185"/>
        <v>0</v>
      </c>
      <c r="Y241" s="367">
        <f t="shared" si="185"/>
        <v>0</v>
      </c>
      <c r="Z241" s="12"/>
      <c r="AA241" s="12"/>
      <c r="AB241" s="366">
        <f t="shared" ref="AB241:AK241" si="186">SUM(AB238:AB240)</f>
        <v>120</v>
      </c>
      <c r="AC241" s="11">
        <f t="shared" si="186"/>
        <v>79</v>
      </c>
      <c r="AD241" s="11">
        <f t="shared" si="186"/>
        <v>0</v>
      </c>
      <c r="AE241" s="11">
        <f t="shared" si="186"/>
        <v>141</v>
      </c>
      <c r="AF241" s="11">
        <f t="shared" si="186"/>
        <v>0</v>
      </c>
      <c r="AG241" s="11">
        <f t="shared" si="186"/>
        <v>0</v>
      </c>
      <c r="AH241" s="11">
        <f t="shared" si="186"/>
        <v>0</v>
      </c>
      <c r="AI241" s="11">
        <f t="shared" si="186"/>
        <v>0</v>
      </c>
      <c r="AJ241" s="11">
        <f t="shared" si="186"/>
        <v>0</v>
      </c>
      <c r="AK241" s="367">
        <f t="shared" si="186"/>
        <v>0</v>
      </c>
      <c r="AL241" s="12"/>
      <c r="AM241" s="12"/>
      <c r="AN241" s="366">
        <f t="shared" ref="AN241:AW241" si="187">SUM(AN238:AN240)</f>
        <v>129</v>
      </c>
      <c r="AO241" s="11">
        <f t="shared" si="187"/>
        <v>81</v>
      </c>
      <c r="AP241" s="11">
        <f t="shared" si="187"/>
        <v>0</v>
      </c>
      <c r="AQ241" s="11">
        <f t="shared" si="187"/>
        <v>107</v>
      </c>
      <c r="AR241" s="11">
        <f t="shared" si="187"/>
        <v>0</v>
      </c>
      <c r="AS241" s="11">
        <f t="shared" si="187"/>
        <v>0</v>
      </c>
      <c r="AT241" s="11">
        <f t="shared" si="187"/>
        <v>0</v>
      </c>
      <c r="AU241" s="11">
        <f t="shared" si="187"/>
        <v>0</v>
      </c>
      <c r="AV241" s="11">
        <f t="shared" si="187"/>
        <v>0</v>
      </c>
      <c r="AW241" s="367">
        <f t="shared" si="187"/>
        <v>0</v>
      </c>
      <c r="AX241" s="536"/>
    </row>
    <row r="242" spans="1:50" ht="15.75" thickBot="1" x14ac:dyDescent="0.3">
      <c r="A242" s="542"/>
      <c r="B242" s="487"/>
      <c r="C242" s="500"/>
      <c r="D242" s="364"/>
      <c r="E242" s="12"/>
      <c r="F242" s="12"/>
      <c r="G242" s="12"/>
      <c r="H242" s="12"/>
      <c r="I242" s="12"/>
      <c r="J242" s="12"/>
      <c r="K242" s="12"/>
      <c r="L242" s="12"/>
      <c r="M242" s="365"/>
      <c r="N242" s="12"/>
      <c r="O242" s="12"/>
      <c r="P242" s="364"/>
      <c r="Q242" s="12"/>
      <c r="R242" s="12"/>
      <c r="S242" s="12"/>
      <c r="T242" s="12"/>
      <c r="U242" s="12"/>
      <c r="V242" s="12"/>
      <c r="W242" s="12"/>
      <c r="X242" s="12"/>
      <c r="Y242" s="365"/>
      <c r="Z242" s="12"/>
      <c r="AA242" s="12"/>
      <c r="AB242" s="364"/>
      <c r="AC242" s="12"/>
      <c r="AD242" s="12"/>
      <c r="AE242" s="12"/>
      <c r="AF242" s="12"/>
      <c r="AG242" s="12"/>
      <c r="AH242" s="12"/>
      <c r="AI242" s="12"/>
      <c r="AJ242" s="12"/>
      <c r="AK242" s="365"/>
      <c r="AL242" s="12"/>
      <c r="AM242" s="12"/>
      <c r="AN242" s="364"/>
      <c r="AO242" s="12"/>
      <c r="AP242" s="12"/>
      <c r="AQ242" s="12"/>
      <c r="AR242" s="12"/>
      <c r="AS242" s="12"/>
      <c r="AT242" s="12"/>
      <c r="AU242" s="12"/>
      <c r="AV242" s="12"/>
      <c r="AW242" s="365"/>
      <c r="AX242" s="536"/>
    </row>
    <row r="243" spans="1:50" ht="15" customHeight="1" x14ac:dyDescent="0.25">
      <c r="A243" s="1059" t="s">
        <v>303</v>
      </c>
      <c r="B243" s="512" t="s">
        <v>82</v>
      </c>
      <c r="C243" s="498" t="s">
        <v>95</v>
      </c>
      <c r="D243" s="364">
        <f>D238*'DATA - Awards Matrices'!$B$34</f>
        <v>0</v>
      </c>
      <c r="E243" s="12">
        <f>E238*'DATA - Awards Matrices'!$C$34</f>
        <v>500</v>
      </c>
      <c r="F243" s="12">
        <f>F238*'DATA - Awards Matrices'!$D$34</f>
        <v>0</v>
      </c>
      <c r="G243" s="12">
        <f>G238*'DATA - Awards Matrices'!$E$34</f>
        <v>10000</v>
      </c>
      <c r="H243" s="12">
        <f>H238*'DATA - Awards Matrices'!$F$34</f>
        <v>0</v>
      </c>
      <c r="I243" s="12">
        <f>I238*'DATA - Awards Matrices'!$G$34</f>
        <v>0</v>
      </c>
      <c r="J243" s="12">
        <f>J238*'DATA - Awards Matrices'!$H$34</f>
        <v>0</v>
      </c>
      <c r="K243" s="12">
        <f>K238*'DATA - Awards Matrices'!$I$34</f>
        <v>0</v>
      </c>
      <c r="L243" s="12">
        <f>L238*'DATA - Awards Matrices'!$J$34</f>
        <v>0</v>
      </c>
      <c r="M243" s="365">
        <f>M238*'DATA - Awards Matrices'!$K$34</f>
        <v>0</v>
      </c>
      <c r="N243" s="12"/>
      <c r="O243" s="12"/>
      <c r="P243" s="364">
        <f>P238*'DATA - Awards Matrices'!$B$34</f>
        <v>0</v>
      </c>
      <c r="Q243" s="12">
        <f>Q238*'DATA - Awards Matrices'!$C$34</f>
        <v>2500</v>
      </c>
      <c r="R243" s="12">
        <f>R238*'DATA - Awards Matrices'!$D$34</f>
        <v>0</v>
      </c>
      <c r="S243" s="12">
        <f>S238*'DATA - Awards Matrices'!$E$34</f>
        <v>9500</v>
      </c>
      <c r="T243" s="12">
        <f>T238*'DATA - Awards Matrices'!$F$34</f>
        <v>0</v>
      </c>
      <c r="U243" s="12">
        <f>U238*'DATA - Awards Matrices'!$G$34</f>
        <v>0</v>
      </c>
      <c r="V243" s="12">
        <f>V238*'DATA - Awards Matrices'!$H$34</f>
        <v>0</v>
      </c>
      <c r="W243" s="12">
        <f>W238*'DATA - Awards Matrices'!$I$34</f>
        <v>0</v>
      </c>
      <c r="X243" s="12">
        <f>X238*'DATA - Awards Matrices'!$J$34</f>
        <v>0</v>
      </c>
      <c r="Y243" s="365">
        <f>Y238*'DATA - Awards Matrices'!$K$34</f>
        <v>0</v>
      </c>
      <c r="Z243" s="12"/>
      <c r="AA243" s="12"/>
      <c r="AB243" s="364">
        <f>AB238*'DATA - Awards Matrices'!$B$34</f>
        <v>0</v>
      </c>
      <c r="AC243" s="12">
        <f>AC238*'DATA - Awards Matrices'!$C$34</f>
        <v>6000</v>
      </c>
      <c r="AD243" s="12">
        <f>AD238*'DATA - Awards Matrices'!$D$34</f>
        <v>0</v>
      </c>
      <c r="AE243" s="12">
        <f>AE238*'DATA - Awards Matrices'!$E$34</f>
        <v>6000</v>
      </c>
      <c r="AF243" s="12">
        <f>AF238*'DATA - Awards Matrices'!$F$34</f>
        <v>0</v>
      </c>
      <c r="AG243" s="12">
        <f>AG238*'DATA - Awards Matrices'!$G$34</f>
        <v>0</v>
      </c>
      <c r="AH243" s="12">
        <f>AH238*'DATA - Awards Matrices'!$H$34</f>
        <v>0</v>
      </c>
      <c r="AI243" s="12">
        <f>AI238*'DATA - Awards Matrices'!$I$34</f>
        <v>0</v>
      </c>
      <c r="AJ243" s="12">
        <f>AJ238*'DATA - Awards Matrices'!$J$34</f>
        <v>0</v>
      </c>
      <c r="AK243" s="365">
        <f>AK238*'DATA - Awards Matrices'!$K$34</f>
        <v>0</v>
      </c>
      <c r="AL243" s="12"/>
      <c r="AM243" s="12"/>
      <c r="AN243" s="364">
        <f>AN238*'DATA - Awards Matrices'!$B$34</f>
        <v>0</v>
      </c>
      <c r="AO243" s="12">
        <f>AO238*'DATA - Awards Matrices'!$C$34</f>
        <v>3500</v>
      </c>
      <c r="AP243" s="12">
        <f>AP238*'DATA - Awards Matrices'!$D$34</f>
        <v>0</v>
      </c>
      <c r="AQ243" s="12">
        <f>AQ238*'DATA - Awards Matrices'!$E$34</f>
        <v>8500</v>
      </c>
      <c r="AR243" s="12">
        <f>AR238*'DATA - Awards Matrices'!$F$34</f>
        <v>0</v>
      </c>
      <c r="AS243" s="12">
        <f>AS238*'DATA - Awards Matrices'!$G$34</f>
        <v>0</v>
      </c>
      <c r="AT243" s="12">
        <f>AT238*'DATA - Awards Matrices'!$H$34</f>
        <v>0</v>
      </c>
      <c r="AU243" s="12">
        <f>AU238*'DATA - Awards Matrices'!$I$34</f>
        <v>0</v>
      </c>
      <c r="AV243" s="12">
        <f>AV238*'DATA - Awards Matrices'!$J$34</f>
        <v>0</v>
      </c>
      <c r="AW243" s="365">
        <f>AW238*'DATA - Awards Matrices'!$K$34</f>
        <v>0</v>
      </c>
      <c r="AX243" s="536"/>
    </row>
    <row r="244" spans="1:50" x14ac:dyDescent="0.25">
      <c r="A244" s="1059"/>
      <c r="B244" s="513" t="s">
        <v>82</v>
      </c>
      <c r="C244" s="499" t="s">
        <v>94</v>
      </c>
      <c r="D244" s="364">
        <f>D239*'DATA - Awards Matrices'!$B$35</f>
        <v>0</v>
      </c>
      <c r="E244" s="12">
        <f>E239*'DATA - Awards Matrices'!$C$35</f>
        <v>6500</v>
      </c>
      <c r="F244" s="12">
        <f>F239*'DATA - Awards Matrices'!$D$35</f>
        <v>0</v>
      </c>
      <c r="G244" s="12">
        <f>G239*'DATA - Awards Matrices'!$E$35</f>
        <v>7500</v>
      </c>
      <c r="H244" s="12">
        <f>H239*'DATA - Awards Matrices'!$F$35</f>
        <v>0</v>
      </c>
      <c r="I244" s="12">
        <f>I239*'DATA - Awards Matrices'!$G$35</f>
        <v>0</v>
      </c>
      <c r="J244" s="12">
        <f>J239*'DATA - Awards Matrices'!$H$35</f>
        <v>0</v>
      </c>
      <c r="K244" s="12">
        <f>K239*'DATA - Awards Matrices'!$I$35</f>
        <v>0</v>
      </c>
      <c r="L244" s="12">
        <f>L239*'DATA - Awards Matrices'!$J$35</f>
        <v>0</v>
      </c>
      <c r="M244" s="365">
        <f>M239*'DATA - Awards Matrices'!$K$35</f>
        <v>0</v>
      </c>
      <c r="N244" s="12"/>
      <c r="O244" s="12"/>
      <c r="P244" s="364">
        <f>P239*'DATA - Awards Matrices'!$B$35</f>
        <v>0</v>
      </c>
      <c r="Q244" s="12">
        <f>Q239*'DATA - Awards Matrices'!$C$35</f>
        <v>3500</v>
      </c>
      <c r="R244" s="12">
        <f>R239*'DATA - Awards Matrices'!$D$35</f>
        <v>0</v>
      </c>
      <c r="S244" s="12">
        <f>S239*'DATA - Awards Matrices'!$E$35</f>
        <v>7000</v>
      </c>
      <c r="T244" s="12">
        <f>T239*'DATA - Awards Matrices'!$F$35</f>
        <v>0</v>
      </c>
      <c r="U244" s="12">
        <f>U239*'DATA - Awards Matrices'!$G$35</f>
        <v>0</v>
      </c>
      <c r="V244" s="12">
        <f>V239*'DATA - Awards Matrices'!$H$35</f>
        <v>0</v>
      </c>
      <c r="W244" s="12">
        <f>W239*'DATA - Awards Matrices'!$I$35</f>
        <v>0</v>
      </c>
      <c r="X244" s="12">
        <f>X239*'DATA - Awards Matrices'!$J$35</f>
        <v>0</v>
      </c>
      <c r="Y244" s="365">
        <f>Y239*'DATA - Awards Matrices'!$K$35</f>
        <v>0</v>
      </c>
      <c r="Z244" s="12"/>
      <c r="AA244" s="12"/>
      <c r="AB244" s="364">
        <f>AB239*'DATA - Awards Matrices'!$B$35</f>
        <v>0</v>
      </c>
      <c r="AC244" s="12">
        <f>AC239*'DATA - Awards Matrices'!$C$35</f>
        <v>2500</v>
      </c>
      <c r="AD244" s="12">
        <f>AD239*'DATA - Awards Matrices'!$D$35</f>
        <v>0</v>
      </c>
      <c r="AE244" s="12">
        <f>AE239*'DATA - Awards Matrices'!$E$35</f>
        <v>11500</v>
      </c>
      <c r="AF244" s="12">
        <f>AF239*'DATA - Awards Matrices'!$F$35</f>
        <v>0</v>
      </c>
      <c r="AG244" s="12">
        <f>AG239*'DATA - Awards Matrices'!$G$35</f>
        <v>0</v>
      </c>
      <c r="AH244" s="12">
        <f>AH239*'DATA - Awards Matrices'!$H$35</f>
        <v>0</v>
      </c>
      <c r="AI244" s="12">
        <f>AI239*'DATA - Awards Matrices'!$I$35</f>
        <v>0</v>
      </c>
      <c r="AJ244" s="12">
        <f>AJ239*'DATA - Awards Matrices'!$J$35</f>
        <v>0</v>
      </c>
      <c r="AK244" s="365">
        <f>AK239*'DATA - Awards Matrices'!$K$35</f>
        <v>0</v>
      </c>
      <c r="AL244" s="12"/>
      <c r="AM244" s="12"/>
      <c r="AN244" s="364">
        <f>AN239*'DATA - Awards Matrices'!$B$35</f>
        <v>0</v>
      </c>
      <c r="AO244" s="12">
        <f>AO239*'DATA - Awards Matrices'!$C$35</f>
        <v>5000</v>
      </c>
      <c r="AP244" s="12">
        <f>AP239*'DATA - Awards Matrices'!$D$35</f>
        <v>0</v>
      </c>
      <c r="AQ244" s="12">
        <f>AQ239*'DATA - Awards Matrices'!$E$35</f>
        <v>15000</v>
      </c>
      <c r="AR244" s="12">
        <f>AR239*'DATA - Awards Matrices'!$F$35</f>
        <v>0</v>
      </c>
      <c r="AS244" s="12">
        <f>AS239*'DATA - Awards Matrices'!$G$35</f>
        <v>0</v>
      </c>
      <c r="AT244" s="12">
        <f>AT239*'DATA - Awards Matrices'!$H$35</f>
        <v>0</v>
      </c>
      <c r="AU244" s="12">
        <f>AU239*'DATA - Awards Matrices'!$I$35</f>
        <v>0</v>
      </c>
      <c r="AV244" s="12">
        <f>AV239*'DATA - Awards Matrices'!$J$35</f>
        <v>0</v>
      </c>
      <c r="AW244" s="365">
        <f>AW239*'DATA - Awards Matrices'!$K$35</f>
        <v>0</v>
      </c>
      <c r="AX244" s="536"/>
    </row>
    <row r="245" spans="1:50" ht="15.75" thickBot="1" x14ac:dyDescent="0.3">
      <c r="A245" s="1060"/>
      <c r="B245" s="514" t="s">
        <v>82</v>
      </c>
      <c r="C245" s="500" t="s">
        <v>93</v>
      </c>
      <c r="D245" s="364">
        <f>D240*'DATA - Awards Matrices'!$B$36</f>
        <v>32000</v>
      </c>
      <c r="E245" s="12">
        <f>E240*'DATA - Awards Matrices'!$C$36</f>
        <v>17500</v>
      </c>
      <c r="F245" s="12">
        <f>F240*'DATA - Awards Matrices'!$D$36</f>
        <v>0</v>
      </c>
      <c r="G245" s="12">
        <f>G240*'DATA - Awards Matrices'!$E$36</f>
        <v>40500</v>
      </c>
      <c r="H245" s="12">
        <f>H240*'DATA - Awards Matrices'!$F$36</f>
        <v>0</v>
      </c>
      <c r="I245" s="12">
        <f>I240*'DATA - Awards Matrices'!$G$36</f>
        <v>0</v>
      </c>
      <c r="J245" s="12">
        <f>J240*'DATA - Awards Matrices'!$H$36</f>
        <v>0</v>
      </c>
      <c r="K245" s="12">
        <f>K240*'DATA - Awards Matrices'!$I$36</f>
        <v>0</v>
      </c>
      <c r="L245" s="12">
        <f>L240*'DATA - Awards Matrices'!$J$36</f>
        <v>0</v>
      </c>
      <c r="M245" s="365">
        <f>M240*'DATA - Awards Matrices'!$K$36</f>
        <v>0</v>
      </c>
      <c r="N245" s="12"/>
      <c r="O245" s="12"/>
      <c r="P245" s="364">
        <f>P240*'DATA - Awards Matrices'!$B$36</f>
        <v>36000</v>
      </c>
      <c r="Q245" s="12">
        <f>Q240*'DATA - Awards Matrices'!$C$36</f>
        <v>26000</v>
      </c>
      <c r="R245" s="12">
        <f>R240*'DATA - Awards Matrices'!$D$36</f>
        <v>0</v>
      </c>
      <c r="S245" s="12">
        <f>S240*'DATA - Awards Matrices'!$E$36</f>
        <v>41000</v>
      </c>
      <c r="T245" s="12">
        <f>T240*'DATA - Awards Matrices'!$F$36</f>
        <v>0</v>
      </c>
      <c r="U245" s="12">
        <f>U240*'DATA - Awards Matrices'!$G$36</f>
        <v>0</v>
      </c>
      <c r="V245" s="12">
        <f>V240*'DATA - Awards Matrices'!$H$36</f>
        <v>0</v>
      </c>
      <c r="W245" s="12">
        <f>W240*'DATA - Awards Matrices'!$I$36</f>
        <v>0</v>
      </c>
      <c r="X245" s="12">
        <f>X240*'DATA - Awards Matrices'!$J$36</f>
        <v>0</v>
      </c>
      <c r="Y245" s="365">
        <f>Y240*'DATA - Awards Matrices'!$K$36</f>
        <v>0</v>
      </c>
      <c r="Z245" s="12"/>
      <c r="AA245" s="12"/>
      <c r="AB245" s="364">
        <f>AB240*'DATA - Awards Matrices'!$B$36</f>
        <v>60000</v>
      </c>
      <c r="AC245" s="12">
        <f>AC240*'DATA - Awards Matrices'!$C$36</f>
        <v>31000</v>
      </c>
      <c r="AD245" s="12">
        <f>AD240*'DATA - Awards Matrices'!$D$36</f>
        <v>0</v>
      </c>
      <c r="AE245" s="12">
        <f>AE240*'DATA - Awards Matrices'!$E$36</f>
        <v>53000</v>
      </c>
      <c r="AF245" s="12">
        <f>AF240*'DATA - Awards Matrices'!$F$36</f>
        <v>0</v>
      </c>
      <c r="AG245" s="12">
        <f>AG240*'DATA - Awards Matrices'!$G$36</f>
        <v>0</v>
      </c>
      <c r="AH245" s="12">
        <f>AH240*'DATA - Awards Matrices'!$H$36</f>
        <v>0</v>
      </c>
      <c r="AI245" s="12">
        <f>AI240*'DATA - Awards Matrices'!$I$36</f>
        <v>0</v>
      </c>
      <c r="AJ245" s="12">
        <f>AJ240*'DATA - Awards Matrices'!$J$36</f>
        <v>0</v>
      </c>
      <c r="AK245" s="365">
        <f>AK240*'DATA - Awards Matrices'!$K$36</f>
        <v>0</v>
      </c>
      <c r="AL245" s="12"/>
      <c r="AM245" s="12"/>
      <c r="AN245" s="364">
        <f>AN240*'DATA - Awards Matrices'!$B$36</f>
        <v>64500</v>
      </c>
      <c r="AO245" s="12">
        <f>AO240*'DATA - Awards Matrices'!$C$36</f>
        <v>32000</v>
      </c>
      <c r="AP245" s="12">
        <f>AP240*'DATA - Awards Matrices'!$D$36</f>
        <v>0</v>
      </c>
      <c r="AQ245" s="12">
        <f>AQ240*'DATA - Awards Matrices'!$E$36</f>
        <v>30000</v>
      </c>
      <c r="AR245" s="12">
        <f>AR240*'DATA - Awards Matrices'!$F$36</f>
        <v>0</v>
      </c>
      <c r="AS245" s="12">
        <f>AS240*'DATA - Awards Matrices'!$G$36</f>
        <v>0</v>
      </c>
      <c r="AT245" s="12">
        <f>AT240*'DATA - Awards Matrices'!$H$36</f>
        <v>0</v>
      </c>
      <c r="AU245" s="12">
        <f>AU240*'DATA - Awards Matrices'!$I$36</f>
        <v>0</v>
      </c>
      <c r="AV245" s="12">
        <f>AV240*'DATA - Awards Matrices'!$J$36</f>
        <v>0</v>
      </c>
      <c r="AW245" s="365">
        <f>AW240*'DATA - Awards Matrices'!$K$36</f>
        <v>0</v>
      </c>
      <c r="AX245" s="536"/>
    </row>
    <row r="246" spans="1:50" ht="30.75" thickBot="1" x14ac:dyDescent="0.3">
      <c r="A246" s="480" t="s">
        <v>304</v>
      </c>
      <c r="B246" s="487" t="str">
        <f>B240</f>
        <v>SFCC</v>
      </c>
      <c r="C246" s="488"/>
      <c r="D246" s="368">
        <f t="shared" ref="D246:M246" si="188">SUM(D243:D245)</f>
        <v>32000</v>
      </c>
      <c r="E246" s="369">
        <f t="shared" si="188"/>
        <v>24500</v>
      </c>
      <c r="F246" s="369">
        <f t="shared" si="188"/>
        <v>0</v>
      </c>
      <c r="G246" s="369">
        <f t="shared" si="188"/>
        <v>58000</v>
      </c>
      <c r="H246" s="369">
        <f t="shared" si="188"/>
        <v>0</v>
      </c>
      <c r="I246" s="369">
        <f t="shared" si="188"/>
        <v>0</v>
      </c>
      <c r="J246" s="369">
        <f t="shared" si="188"/>
        <v>0</v>
      </c>
      <c r="K246" s="369">
        <f t="shared" si="188"/>
        <v>0</v>
      </c>
      <c r="L246" s="369">
        <f t="shared" si="188"/>
        <v>0</v>
      </c>
      <c r="M246" s="370">
        <f t="shared" si="188"/>
        <v>0</v>
      </c>
      <c r="N246" s="489">
        <f>SUM(D246:M246)/'DATA - Awards Matrices'!$L$36</f>
        <v>67.181693721885395</v>
      </c>
      <c r="O246" s="489"/>
      <c r="P246" s="368">
        <f t="shared" ref="P246:Y246" si="189">SUM(P243:P245)</f>
        <v>36000</v>
      </c>
      <c r="Q246" s="369">
        <f t="shared" si="189"/>
        <v>32000</v>
      </c>
      <c r="R246" s="369">
        <f t="shared" si="189"/>
        <v>0</v>
      </c>
      <c r="S246" s="369">
        <f t="shared" si="189"/>
        <v>57500</v>
      </c>
      <c r="T246" s="369">
        <f t="shared" si="189"/>
        <v>0</v>
      </c>
      <c r="U246" s="369">
        <f t="shared" si="189"/>
        <v>0</v>
      </c>
      <c r="V246" s="369">
        <f t="shared" si="189"/>
        <v>0</v>
      </c>
      <c r="W246" s="369">
        <f t="shared" si="189"/>
        <v>0</v>
      </c>
      <c r="X246" s="369">
        <f t="shared" si="189"/>
        <v>0</v>
      </c>
      <c r="Y246" s="370">
        <f t="shared" si="189"/>
        <v>0</v>
      </c>
      <c r="Z246" s="489">
        <f>SUM(P246:Y246)/'DATA - Awards Matrices'!$L$36</f>
        <v>73.635830236651671</v>
      </c>
      <c r="AA246" s="489"/>
      <c r="AB246" s="368">
        <f t="shared" ref="AB246:AK246" si="190">SUM(AB243:AB245)</f>
        <v>60000</v>
      </c>
      <c r="AC246" s="369">
        <f t="shared" si="190"/>
        <v>39500</v>
      </c>
      <c r="AD246" s="369">
        <f t="shared" si="190"/>
        <v>0</v>
      </c>
      <c r="AE246" s="369">
        <f t="shared" si="190"/>
        <v>70500</v>
      </c>
      <c r="AF246" s="369">
        <f t="shared" si="190"/>
        <v>0</v>
      </c>
      <c r="AG246" s="369">
        <f t="shared" si="190"/>
        <v>0</v>
      </c>
      <c r="AH246" s="369">
        <f t="shared" si="190"/>
        <v>0</v>
      </c>
      <c r="AI246" s="369">
        <f t="shared" si="190"/>
        <v>0</v>
      </c>
      <c r="AJ246" s="369">
        <f t="shared" si="190"/>
        <v>0</v>
      </c>
      <c r="AK246" s="370">
        <f t="shared" si="190"/>
        <v>0</v>
      </c>
      <c r="AL246" s="489">
        <f>SUM(AB246:AK246)/'DATA - Awards Matrices'!$L$36</f>
        <v>99.74574613729709</v>
      </c>
      <c r="AM246" s="489"/>
      <c r="AN246" s="368">
        <f t="shared" ref="AN246:AW246" si="191">SUM(AN243:AN245)</f>
        <v>64500</v>
      </c>
      <c r="AO246" s="369">
        <f t="shared" si="191"/>
        <v>40500</v>
      </c>
      <c r="AP246" s="369">
        <f t="shared" si="191"/>
        <v>0</v>
      </c>
      <c r="AQ246" s="369">
        <f t="shared" si="191"/>
        <v>53500</v>
      </c>
      <c r="AR246" s="369">
        <f t="shared" si="191"/>
        <v>0</v>
      </c>
      <c r="AS246" s="369">
        <f t="shared" si="191"/>
        <v>0</v>
      </c>
      <c r="AT246" s="369">
        <f t="shared" si="191"/>
        <v>0</v>
      </c>
      <c r="AU246" s="369">
        <f t="shared" si="191"/>
        <v>0</v>
      </c>
      <c r="AV246" s="369">
        <f t="shared" si="191"/>
        <v>0</v>
      </c>
      <c r="AW246" s="370">
        <f t="shared" si="191"/>
        <v>0</v>
      </c>
      <c r="AX246" s="537">
        <f>SUM(AN246:AW246)/'DATA - Awards Matrices'!$L$36</f>
        <v>92.998239780950527</v>
      </c>
    </row>
  </sheetData>
  <mergeCells count="76">
    <mergeCell ref="AT4:AU4"/>
    <mergeCell ref="AV4:AW4"/>
    <mergeCell ref="AJ4:AK4"/>
    <mergeCell ref="AN4:AP4"/>
    <mergeCell ref="AQ4:AQ5"/>
    <mergeCell ref="AR4:AR5"/>
    <mergeCell ref="AS4:AS5"/>
    <mergeCell ref="AB4:AD4"/>
    <mergeCell ref="AE4:AE5"/>
    <mergeCell ref="AF4:AF5"/>
    <mergeCell ref="AG4:AG5"/>
    <mergeCell ref="AH4:AI4"/>
    <mergeCell ref="D6:M6"/>
    <mergeCell ref="P6:Y6"/>
    <mergeCell ref="AB6:AK6"/>
    <mergeCell ref="AN6:AW6"/>
    <mergeCell ref="D4:F4"/>
    <mergeCell ref="G4:G5"/>
    <mergeCell ref="H4:H5"/>
    <mergeCell ref="I4:I5"/>
    <mergeCell ref="J4:K4"/>
    <mergeCell ref="L4:M4"/>
    <mergeCell ref="P4:R4"/>
    <mergeCell ref="S4:S5"/>
    <mergeCell ref="T4:T5"/>
    <mergeCell ref="U4:U5"/>
    <mergeCell ref="V4:W4"/>
    <mergeCell ref="X4:Y4"/>
    <mergeCell ref="A8:A10"/>
    <mergeCell ref="A13:A15"/>
    <mergeCell ref="A18:A20"/>
    <mergeCell ref="A23:A25"/>
    <mergeCell ref="A28:A30"/>
    <mergeCell ref="A33:A35"/>
    <mergeCell ref="A38:A40"/>
    <mergeCell ref="A43:A45"/>
    <mergeCell ref="A48:A50"/>
    <mergeCell ref="A53:A55"/>
    <mergeCell ref="A58:A60"/>
    <mergeCell ref="A63:A65"/>
    <mergeCell ref="A68:A70"/>
    <mergeCell ref="A73:A75"/>
    <mergeCell ref="A78:A80"/>
    <mergeCell ref="A83:A85"/>
    <mergeCell ref="A88:A90"/>
    <mergeCell ref="A93:A95"/>
    <mergeCell ref="A98:A100"/>
    <mergeCell ref="A103:A105"/>
    <mergeCell ref="A108:A110"/>
    <mergeCell ref="A113:A115"/>
    <mergeCell ref="A118:A120"/>
    <mergeCell ref="A123:A125"/>
    <mergeCell ref="A128:A130"/>
    <mergeCell ref="A133:A135"/>
    <mergeCell ref="A138:A140"/>
    <mergeCell ref="A143:A145"/>
    <mergeCell ref="A148:A150"/>
    <mergeCell ref="A153:A155"/>
    <mergeCell ref="A158:A160"/>
    <mergeCell ref="A163:A165"/>
    <mergeCell ref="A168:A170"/>
    <mergeCell ref="A173:A175"/>
    <mergeCell ref="A178:A180"/>
    <mergeCell ref="A183:A185"/>
    <mergeCell ref="A188:A190"/>
    <mergeCell ref="A193:A195"/>
    <mergeCell ref="A198:A200"/>
    <mergeCell ref="A203:A205"/>
    <mergeCell ref="A233:A235"/>
    <mergeCell ref="A238:A240"/>
    <mergeCell ref="A243:A245"/>
    <mergeCell ref="A208:A210"/>
    <mergeCell ref="A213:A215"/>
    <mergeCell ref="A218:A220"/>
    <mergeCell ref="A223:A225"/>
    <mergeCell ref="A228:A230"/>
  </mergeCells>
  <pageMargins left="0.7" right="0.7" top="0.75" bottom="0.75" header="0.3" footer="0.3"/>
  <pageSetup scale="42" fitToWidth="2" fitToHeight="5" orientation="landscape" r:id="rId1"/>
  <headerFooter>
    <oddFooter>&amp;LPage &amp;P of &amp;N&amp;R&amp;F:&amp;A</oddFooter>
  </headerFooter>
  <rowBreaks count="3" manualBreakCount="3">
    <brk id="77" max="16383" man="1"/>
    <brk id="137" max="16383" man="1"/>
    <brk id="177" max="16383" man="1"/>
  </rowBreaks>
  <colBreaks count="1" manualBreakCount="1">
    <brk id="2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246"/>
  <sheetViews>
    <sheetView zoomScaleNormal="100" workbookViewId="0">
      <pane xSplit="3" ySplit="7" topLeftCell="D8" activePane="bottomRight" state="frozen"/>
      <selection activeCell="U29" sqref="U29"/>
      <selection pane="topRight" activeCell="U29" sqref="U29"/>
      <selection pane="bottomLeft" activeCell="U29" sqref="U29"/>
      <selection pane="bottomRight"/>
    </sheetView>
  </sheetViews>
  <sheetFormatPr defaultRowHeight="15" x14ac:dyDescent="0.25"/>
  <cols>
    <col min="1" max="1" width="11.7109375" style="5" customWidth="1"/>
    <col min="3" max="3" width="9.140625" style="10"/>
    <col min="4" max="14" width="11.7109375" customWidth="1"/>
    <col min="15" max="15" width="2.7109375" customWidth="1"/>
    <col min="16" max="26" width="11.7109375" customWidth="1"/>
    <col min="27" max="27" width="2.7109375" customWidth="1"/>
    <col min="28" max="38" width="11.7109375" customWidth="1"/>
    <col min="39" max="39" width="2.7109375" customWidth="1"/>
    <col min="40" max="50" width="11.7109375" customWidth="1"/>
  </cols>
  <sheetData>
    <row r="1" spans="1:50" ht="15.75" x14ac:dyDescent="0.25">
      <c r="A1" s="18" t="s">
        <v>306</v>
      </c>
      <c r="B1" s="9"/>
      <c r="C1" s="9"/>
    </row>
    <row r="2" spans="1:50" ht="15.75" x14ac:dyDescent="0.25">
      <c r="A2" s="18"/>
      <c r="B2" s="9"/>
      <c r="C2" s="9"/>
      <c r="D2" s="9"/>
      <c r="E2" s="9"/>
      <c r="F2" s="3"/>
    </row>
    <row r="3" spans="1:50" ht="16.5" thickBot="1" x14ac:dyDescent="0.3">
      <c r="A3" s="18"/>
      <c r="B3" s="9"/>
      <c r="C3" s="9"/>
      <c r="D3" s="9"/>
      <c r="E3" s="9"/>
      <c r="F3" s="3"/>
    </row>
    <row r="4" spans="1:50" ht="17.25" customHeight="1" x14ac:dyDescent="0.35">
      <c r="A4" s="18"/>
      <c r="B4" s="9"/>
      <c r="C4" s="9"/>
      <c r="D4" s="1068" t="s">
        <v>131</v>
      </c>
      <c r="E4" s="1063"/>
      <c r="F4" s="1063"/>
      <c r="G4" s="1061" t="s">
        <v>130</v>
      </c>
      <c r="H4" s="1061" t="s">
        <v>129</v>
      </c>
      <c r="I4" s="1061" t="s">
        <v>128</v>
      </c>
      <c r="J4" s="1063" t="s">
        <v>127</v>
      </c>
      <c r="K4" s="1063"/>
      <c r="L4" s="1063" t="s">
        <v>126</v>
      </c>
      <c r="M4" s="1064"/>
      <c r="P4" s="1068" t="s">
        <v>131</v>
      </c>
      <c r="Q4" s="1063"/>
      <c r="R4" s="1063"/>
      <c r="S4" s="1061" t="s">
        <v>130</v>
      </c>
      <c r="T4" s="1061" t="s">
        <v>129</v>
      </c>
      <c r="U4" s="1061" t="s">
        <v>128</v>
      </c>
      <c r="V4" s="1063" t="s">
        <v>127</v>
      </c>
      <c r="W4" s="1063"/>
      <c r="X4" s="1063" t="s">
        <v>126</v>
      </c>
      <c r="Y4" s="1064"/>
      <c r="AB4" s="1068" t="s">
        <v>131</v>
      </c>
      <c r="AC4" s="1063"/>
      <c r="AD4" s="1063"/>
      <c r="AE4" s="1061" t="s">
        <v>130</v>
      </c>
      <c r="AF4" s="1061" t="s">
        <v>129</v>
      </c>
      <c r="AG4" s="1061" t="s">
        <v>128</v>
      </c>
      <c r="AH4" s="1063" t="s">
        <v>127</v>
      </c>
      <c r="AI4" s="1063"/>
      <c r="AJ4" s="1063" t="s">
        <v>126</v>
      </c>
      <c r="AK4" s="1064"/>
      <c r="AN4" s="1068" t="s">
        <v>131</v>
      </c>
      <c r="AO4" s="1063"/>
      <c r="AP4" s="1063"/>
      <c r="AQ4" s="1061" t="s">
        <v>130</v>
      </c>
      <c r="AR4" s="1061" t="s">
        <v>129</v>
      </c>
      <c r="AS4" s="1061" t="s">
        <v>128</v>
      </c>
      <c r="AT4" s="1063" t="s">
        <v>127</v>
      </c>
      <c r="AU4" s="1063"/>
      <c r="AV4" s="1063" t="s">
        <v>126</v>
      </c>
      <c r="AW4" s="1064"/>
    </row>
    <row r="5" spans="1:50" ht="18" thickBot="1" x14ac:dyDescent="0.4">
      <c r="A5" s="1"/>
      <c r="B5" s="9"/>
      <c r="C5" s="9"/>
      <c r="D5" s="360" t="s">
        <v>125</v>
      </c>
      <c r="E5" s="361" t="s">
        <v>124</v>
      </c>
      <c r="F5" s="361" t="s">
        <v>123</v>
      </c>
      <c r="G5" s="1078"/>
      <c r="H5" s="1078"/>
      <c r="I5" s="1078"/>
      <c r="J5" s="361" t="s">
        <v>122</v>
      </c>
      <c r="K5" s="361" t="s">
        <v>121</v>
      </c>
      <c r="L5" s="361" t="s">
        <v>120</v>
      </c>
      <c r="M5" s="362" t="s">
        <v>119</v>
      </c>
      <c r="P5" s="310" t="s">
        <v>125</v>
      </c>
      <c r="Q5" s="311" t="s">
        <v>124</v>
      </c>
      <c r="R5" s="311" t="s">
        <v>123</v>
      </c>
      <c r="S5" s="1062"/>
      <c r="T5" s="1062"/>
      <c r="U5" s="1062"/>
      <c r="V5" s="311" t="s">
        <v>122</v>
      </c>
      <c r="W5" s="311" t="s">
        <v>121</v>
      </c>
      <c r="X5" s="311" t="s">
        <v>120</v>
      </c>
      <c r="Y5" s="312" t="s">
        <v>119</v>
      </c>
      <c r="AB5" s="310" t="s">
        <v>125</v>
      </c>
      <c r="AC5" s="311" t="s">
        <v>124</v>
      </c>
      <c r="AD5" s="311" t="s">
        <v>123</v>
      </c>
      <c r="AE5" s="1062"/>
      <c r="AF5" s="1062"/>
      <c r="AG5" s="1062"/>
      <c r="AH5" s="311" t="s">
        <v>122</v>
      </c>
      <c r="AI5" s="311" t="s">
        <v>121</v>
      </c>
      <c r="AJ5" s="311" t="s">
        <v>120</v>
      </c>
      <c r="AK5" s="312" t="s">
        <v>119</v>
      </c>
      <c r="AN5" s="310" t="s">
        <v>125</v>
      </c>
      <c r="AO5" s="311" t="s">
        <v>124</v>
      </c>
      <c r="AP5" s="311" t="s">
        <v>123</v>
      </c>
      <c r="AQ5" s="1062"/>
      <c r="AR5" s="1062"/>
      <c r="AS5" s="1062"/>
      <c r="AT5" s="311" t="s">
        <v>122</v>
      </c>
      <c r="AU5" s="311" t="s">
        <v>121</v>
      </c>
      <c r="AV5" s="311" t="s">
        <v>120</v>
      </c>
      <c r="AW5" s="312" t="s">
        <v>119</v>
      </c>
    </row>
    <row r="6" spans="1:50" ht="15.75" thickBot="1" x14ac:dyDescent="0.3">
      <c r="A6" s="371" t="s">
        <v>196</v>
      </c>
      <c r="B6" s="305"/>
      <c r="C6" s="372"/>
      <c r="D6" s="1072" t="s">
        <v>91</v>
      </c>
      <c r="E6" s="1073"/>
      <c r="F6" s="1073"/>
      <c r="G6" s="1073"/>
      <c r="H6" s="1073"/>
      <c r="I6" s="1073"/>
      <c r="J6" s="1073"/>
      <c r="K6" s="1073"/>
      <c r="L6" s="1073"/>
      <c r="M6" s="1074"/>
      <c r="N6" s="359"/>
      <c r="O6" s="359"/>
      <c r="P6" s="1075" t="s">
        <v>90</v>
      </c>
      <c r="Q6" s="1076"/>
      <c r="R6" s="1076"/>
      <c r="S6" s="1076"/>
      <c r="T6" s="1076"/>
      <c r="U6" s="1076"/>
      <c r="V6" s="1076"/>
      <c r="W6" s="1076"/>
      <c r="X6" s="1076"/>
      <c r="Y6" s="1077"/>
      <c r="Z6" s="359"/>
      <c r="AA6" s="359"/>
      <c r="AB6" s="1075" t="s">
        <v>317</v>
      </c>
      <c r="AC6" s="1076"/>
      <c r="AD6" s="1076"/>
      <c r="AE6" s="1076"/>
      <c r="AF6" s="1076"/>
      <c r="AG6" s="1076"/>
      <c r="AH6" s="1076"/>
      <c r="AI6" s="1076"/>
      <c r="AJ6" s="1076"/>
      <c r="AK6" s="1077"/>
      <c r="AL6" s="359"/>
      <c r="AM6" s="359"/>
      <c r="AN6" s="1075" t="s">
        <v>387</v>
      </c>
      <c r="AO6" s="1076"/>
      <c r="AP6" s="1076"/>
      <c r="AQ6" s="1076"/>
      <c r="AR6" s="1076"/>
      <c r="AS6" s="1076"/>
      <c r="AT6" s="1076"/>
      <c r="AU6" s="1076"/>
      <c r="AV6" s="1076"/>
      <c r="AW6" s="1077"/>
      <c r="AX6" s="359"/>
    </row>
    <row r="7" spans="1:50" ht="15.75" thickBot="1" x14ac:dyDescent="0.3">
      <c r="A7" s="491" t="s">
        <v>301</v>
      </c>
      <c r="B7" s="492" t="str">
        <f>'RAW DATA-Awards'!B6</f>
        <v>InstAbbr</v>
      </c>
      <c r="C7" s="493" t="str">
        <f>'RAW DATA-Awards'!C6</f>
        <v>Tier</v>
      </c>
      <c r="D7" s="7" t="str">
        <f>RIGHT('RAW DATA-At-Risk'!D6,4)</f>
        <v>1-01</v>
      </c>
      <c r="E7" s="2" t="str">
        <f>RIGHT('RAW DATA-At-Risk'!E6,4)</f>
        <v>1-02</v>
      </c>
      <c r="F7" s="2" t="str">
        <f>RIGHT('RAW DATA-At-Risk'!F6,4)</f>
        <v>1-04</v>
      </c>
      <c r="G7" s="2" t="str">
        <f>RIGHT('RAW DATA-At-Risk'!G6,4)</f>
        <v>2-03</v>
      </c>
      <c r="H7" s="2" t="str">
        <f>RIGHT('RAW DATA-At-Risk'!H6,4)</f>
        <v>3-05</v>
      </c>
      <c r="I7" s="2" t="str">
        <f>RIGHT('RAW DATA-At-Risk'!I6,4)</f>
        <v>4-07</v>
      </c>
      <c r="J7" s="2" t="str">
        <f>RIGHT('RAW DATA-At-Risk'!J6,4)</f>
        <v>5-17</v>
      </c>
      <c r="K7" s="2" t="str">
        <f>RIGHT('RAW DATA-At-Risk'!K6,4)</f>
        <v>5-18</v>
      </c>
      <c r="L7" s="2" t="str">
        <f>RIGHT('RAW DATA-At-Risk'!L6,4)</f>
        <v>6-06</v>
      </c>
      <c r="M7" s="8" t="str">
        <f>RIGHT('RAW DATA-At-Risk'!M6,4)</f>
        <v>6-08</v>
      </c>
      <c r="N7" s="2"/>
      <c r="O7" s="2"/>
      <c r="P7" s="7" t="str">
        <f>RIGHT('RAW DATA-At-Risk'!N6,4)</f>
        <v>1-01</v>
      </c>
      <c r="Q7" s="2" t="str">
        <f>RIGHT('RAW DATA-At-Risk'!O6,4)</f>
        <v>1-02</v>
      </c>
      <c r="R7" s="2" t="str">
        <f>RIGHT('RAW DATA-At-Risk'!P6,4)</f>
        <v>1-04</v>
      </c>
      <c r="S7" s="2" t="str">
        <f>RIGHT('RAW DATA-At-Risk'!Q6,4)</f>
        <v>2-03</v>
      </c>
      <c r="T7" s="2" t="str">
        <f>RIGHT('RAW DATA-At-Risk'!R6,4)</f>
        <v>3-05</v>
      </c>
      <c r="U7" s="2" t="str">
        <f>RIGHT('RAW DATA-At-Risk'!S6,4)</f>
        <v>4-07</v>
      </c>
      <c r="V7" s="2" t="str">
        <f>RIGHT('RAW DATA-At-Risk'!T6,4)</f>
        <v>5-17</v>
      </c>
      <c r="W7" s="2" t="str">
        <f>RIGHT('RAW DATA-At-Risk'!U6,4)</f>
        <v>5-18</v>
      </c>
      <c r="X7" s="2" t="str">
        <f>RIGHT('RAW DATA-At-Risk'!V6,4)</f>
        <v>6-06</v>
      </c>
      <c r="Y7" s="8" t="str">
        <f>RIGHT('RAW DATA-At-Risk'!W6,4)</f>
        <v>6-08</v>
      </c>
      <c r="Z7" s="2"/>
      <c r="AA7" s="2"/>
      <c r="AB7" s="7" t="str">
        <f>RIGHT('RAW DATA-At-Risk'!X6,4)</f>
        <v>1-01</v>
      </c>
      <c r="AC7" s="2" t="str">
        <f>RIGHT('RAW DATA-At-Risk'!Y6,4)</f>
        <v>1-02</v>
      </c>
      <c r="AD7" s="2" t="str">
        <f>RIGHT('RAW DATA-At-Risk'!Z6,4)</f>
        <v>1-04</v>
      </c>
      <c r="AE7" s="2" t="str">
        <f>RIGHT('RAW DATA-At-Risk'!AA6,4)</f>
        <v>2-03</v>
      </c>
      <c r="AF7" s="2" t="str">
        <f>RIGHT('RAW DATA-At-Risk'!AB6,4)</f>
        <v>3-05</v>
      </c>
      <c r="AG7" s="2" t="str">
        <f>RIGHT('RAW DATA-At-Risk'!AC6,4)</f>
        <v>4-07</v>
      </c>
      <c r="AH7" s="2" t="str">
        <f>RIGHT('RAW DATA-At-Risk'!AD6,4)</f>
        <v>5-17</v>
      </c>
      <c r="AI7" s="2" t="str">
        <f>RIGHT('RAW DATA-At-Risk'!AE6,4)</f>
        <v>5-18</v>
      </c>
      <c r="AJ7" s="2" t="str">
        <f>RIGHT('RAW DATA-At-Risk'!AF6,4)</f>
        <v>6-06</v>
      </c>
      <c r="AK7" s="8" t="str">
        <f>RIGHT('RAW DATA-At-Risk'!AG6,4)</f>
        <v>6-08</v>
      </c>
      <c r="AL7" s="2"/>
      <c r="AM7" s="2"/>
      <c r="AN7" s="7" t="str">
        <f>RIGHT('RAW DATA-At-Risk'!AH6,4)</f>
        <v>1-01</v>
      </c>
      <c r="AO7" s="2" t="str">
        <f>RIGHT('RAW DATA-At-Risk'!AI6,4)</f>
        <v>1-02</v>
      </c>
      <c r="AP7" s="2" t="str">
        <f>RIGHT('RAW DATA-At-Risk'!AJ6,4)</f>
        <v>1-04</v>
      </c>
      <c r="AQ7" s="2" t="str">
        <f>RIGHT('RAW DATA-At-Risk'!AK6,4)</f>
        <v>2-03</v>
      </c>
      <c r="AR7" s="2" t="str">
        <f>RIGHT('RAW DATA-At-Risk'!AL6,4)</f>
        <v>3-05</v>
      </c>
      <c r="AS7" s="2" t="str">
        <f>RIGHT('RAW DATA-At-Risk'!AM6,4)</f>
        <v>4-07</v>
      </c>
      <c r="AT7" s="2" t="str">
        <f>RIGHT('RAW DATA-At-Risk'!AN6,4)</f>
        <v>5-17</v>
      </c>
      <c r="AU7" s="2" t="str">
        <f>RIGHT('RAW DATA-At-Risk'!AO6,4)</f>
        <v>5-18</v>
      </c>
      <c r="AV7" s="2" t="str">
        <f>RIGHT('RAW DATA-At-Risk'!AP6,4)</f>
        <v>6-06</v>
      </c>
      <c r="AW7" s="8" t="str">
        <f>RIGHT('RAW DATA-At-Risk'!AQ6,4)</f>
        <v>6-08</v>
      </c>
      <c r="AX7" s="8"/>
    </row>
    <row r="8" spans="1:50" ht="15" customHeight="1" x14ac:dyDescent="0.25">
      <c r="A8" s="1065" t="s">
        <v>302</v>
      </c>
      <c r="B8" s="495" t="str">
        <f>'RAW DATA-Awards'!B7</f>
        <v>NMT</v>
      </c>
      <c r="C8" s="498" t="str">
        <f>'RAW DATA-Awards'!C7</f>
        <v>1</v>
      </c>
      <c r="D8" s="482">
        <f>'RAW DATA-At-Risk'!D7</f>
        <v>0</v>
      </c>
      <c r="E8" s="482">
        <f>'RAW DATA-At-Risk'!E7</f>
        <v>0</v>
      </c>
      <c r="F8" s="482">
        <f>'RAW DATA-At-Risk'!F7</f>
        <v>0</v>
      </c>
      <c r="G8" s="482">
        <f>'RAW DATA-At-Risk'!G7</f>
        <v>0</v>
      </c>
      <c r="H8" s="482">
        <f>'RAW DATA-At-Risk'!H7</f>
        <v>15</v>
      </c>
      <c r="I8" s="482">
        <f>'RAW DATA-At-Risk'!I7</f>
        <v>0</v>
      </c>
      <c r="J8" s="482">
        <f>'RAW DATA-At-Risk'!J7</f>
        <v>0</v>
      </c>
      <c r="K8" s="482">
        <f>'RAW DATA-At-Risk'!K7</f>
        <v>0</v>
      </c>
      <c r="L8" s="482">
        <f>'RAW DATA-At-Risk'!L7</f>
        <v>0</v>
      </c>
      <c r="M8" s="483">
        <f>'RAW DATA-At-Risk'!M7</f>
        <v>0</v>
      </c>
      <c r="N8" s="482"/>
      <c r="O8" s="482"/>
      <c r="P8" s="481">
        <f>'RAW DATA-At-Risk'!N7</f>
        <v>0</v>
      </c>
      <c r="Q8" s="482">
        <f>'RAW DATA-At-Risk'!O7</f>
        <v>0</v>
      </c>
      <c r="R8" s="482">
        <f>'RAW DATA-At-Risk'!P7</f>
        <v>0</v>
      </c>
      <c r="S8" s="482">
        <f>'RAW DATA-At-Risk'!Q7</f>
        <v>2</v>
      </c>
      <c r="T8" s="482">
        <f>'RAW DATA-At-Risk'!R7</f>
        <v>12</v>
      </c>
      <c r="U8" s="482">
        <f>'RAW DATA-At-Risk'!S7</f>
        <v>0</v>
      </c>
      <c r="V8" s="482">
        <f>'RAW DATA-At-Risk'!T7</f>
        <v>0</v>
      </c>
      <c r="W8" s="482">
        <f>'RAW DATA-At-Risk'!U7</f>
        <v>0</v>
      </c>
      <c r="X8" s="482">
        <f>'RAW DATA-At-Risk'!V7</f>
        <v>0</v>
      </c>
      <c r="Y8" s="483">
        <f>'RAW DATA-At-Risk'!W7</f>
        <v>0</v>
      </c>
      <c r="Z8" s="482"/>
      <c r="AA8" s="482"/>
      <c r="AB8" s="481">
        <f>'RAW DATA-At-Risk'!X7</f>
        <v>0</v>
      </c>
      <c r="AC8" s="482">
        <f>'RAW DATA-At-Risk'!Y7</f>
        <v>0</v>
      </c>
      <c r="AD8" s="482">
        <f>'RAW DATA-At-Risk'!Z7</f>
        <v>0</v>
      </c>
      <c r="AE8" s="482">
        <f>'RAW DATA-At-Risk'!AA7</f>
        <v>1</v>
      </c>
      <c r="AF8" s="482">
        <f>'RAW DATA-At-Risk'!AB7</f>
        <v>16</v>
      </c>
      <c r="AG8" s="482">
        <f>'RAW DATA-At-Risk'!AC7</f>
        <v>0</v>
      </c>
      <c r="AH8" s="482">
        <f>'RAW DATA-At-Risk'!AD7</f>
        <v>0</v>
      </c>
      <c r="AI8" s="482">
        <f>'RAW DATA-At-Risk'!AE7</f>
        <v>0</v>
      </c>
      <c r="AJ8" s="482">
        <f>'RAW DATA-At-Risk'!AF7</f>
        <v>0</v>
      </c>
      <c r="AK8" s="483">
        <f>'RAW DATA-At-Risk'!AG7</f>
        <v>0</v>
      </c>
      <c r="AL8" s="482"/>
      <c r="AM8" s="482"/>
      <c r="AN8" s="481">
        <f>'RAW DATA-At-Risk'!AH7</f>
        <v>0</v>
      </c>
      <c r="AO8" s="482">
        <f>'RAW DATA-At-Risk'!AI7</f>
        <v>0</v>
      </c>
      <c r="AP8" s="482">
        <f>'RAW DATA-At-Risk'!AJ7</f>
        <v>0</v>
      </c>
      <c r="AQ8" s="482">
        <f>'RAW DATA-At-Risk'!AK7</f>
        <v>1</v>
      </c>
      <c r="AR8" s="482">
        <f>'RAW DATA-At-Risk'!AL7</f>
        <v>19</v>
      </c>
      <c r="AS8" s="482">
        <f>'RAW DATA-At-Risk'!AM7</f>
        <v>0</v>
      </c>
      <c r="AT8" s="482">
        <f>'RAW DATA-At-Risk'!AN7</f>
        <v>0</v>
      </c>
      <c r="AU8" s="482">
        <f>'RAW DATA-At-Risk'!AO7</f>
        <v>0</v>
      </c>
      <c r="AV8" s="482">
        <f>'RAW DATA-At-Risk'!AP7</f>
        <v>0</v>
      </c>
      <c r="AW8" s="483">
        <f>'RAW DATA-At-Risk'!AQ7</f>
        <v>0</v>
      </c>
      <c r="AX8" s="483"/>
    </row>
    <row r="9" spans="1:50" x14ac:dyDescent="0.25">
      <c r="A9" s="1066"/>
      <c r="B9" s="496" t="str">
        <f>'RAW DATA-Awards'!B8</f>
        <v>NMT</v>
      </c>
      <c r="C9" s="499" t="str">
        <f>'RAW DATA-Awards'!C8</f>
        <v>2</v>
      </c>
      <c r="D9" s="12">
        <f>'RAW DATA-At-Risk'!D8</f>
        <v>0</v>
      </c>
      <c r="E9" s="12">
        <f>'RAW DATA-At-Risk'!E8</f>
        <v>0</v>
      </c>
      <c r="F9" s="12">
        <f>'RAW DATA-At-Risk'!F8</f>
        <v>0</v>
      </c>
      <c r="G9" s="12">
        <f>'RAW DATA-At-Risk'!G8</f>
        <v>0</v>
      </c>
      <c r="H9" s="12">
        <f>'RAW DATA-At-Risk'!H8</f>
        <v>9</v>
      </c>
      <c r="I9" s="12">
        <f>'RAW DATA-At-Risk'!I8</f>
        <v>5</v>
      </c>
      <c r="J9" s="12">
        <f>'RAW DATA-At-Risk'!J8</f>
        <v>0</v>
      </c>
      <c r="K9" s="12">
        <f>'RAW DATA-At-Risk'!K8</f>
        <v>0</v>
      </c>
      <c r="L9" s="12">
        <f>'RAW DATA-At-Risk'!L8</f>
        <v>0</v>
      </c>
      <c r="M9" s="365">
        <f>'RAW DATA-At-Risk'!M8</f>
        <v>0</v>
      </c>
      <c r="N9" s="12"/>
      <c r="O9" s="12"/>
      <c r="P9" s="364">
        <f>'RAW DATA-At-Risk'!N8</f>
        <v>0</v>
      </c>
      <c r="Q9" s="12">
        <f>'RAW DATA-At-Risk'!O8</f>
        <v>0</v>
      </c>
      <c r="R9" s="12">
        <f>'RAW DATA-At-Risk'!P8</f>
        <v>0</v>
      </c>
      <c r="S9" s="12">
        <f>'RAW DATA-At-Risk'!Q8</f>
        <v>0</v>
      </c>
      <c r="T9" s="12">
        <f>'RAW DATA-At-Risk'!R8</f>
        <v>5</v>
      </c>
      <c r="U9" s="12">
        <f>'RAW DATA-At-Risk'!S8</f>
        <v>4</v>
      </c>
      <c r="V9" s="12">
        <f>'RAW DATA-At-Risk'!T8</f>
        <v>0</v>
      </c>
      <c r="W9" s="12">
        <f>'RAW DATA-At-Risk'!U8</f>
        <v>0</v>
      </c>
      <c r="X9" s="12">
        <f>'RAW DATA-At-Risk'!V8</f>
        <v>0</v>
      </c>
      <c r="Y9" s="365">
        <f>'RAW DATA-At-Risk'!W8</f>
        <v>0</v>
      </c>
      <c r="Z9" s="12"/>
      <c r="AA9" s="12"/>
      <c r="AB9" s="364">
        <f>'RAW DATA-At-Risk'!X8</f>
        <v>0</v>
      </c>
      <c r="AC9" s="12">
        <f>'RAW DATA-At-Risk'!Y8</f>
        <v>0</v>
      </c>
      <c r="AD9" s="12">
        <f>'RAW DATA-At-Risk'!Z8</f>
        <v>0</v>
      </c>
      <c r="AE9" s="12">
        <f>'RAW DATA-At-Risk'!AA8</f>
        <v>0</v>
      </c>
      <c r="AF9" s="12">
        <f>'RAW DATA-At-Risk'!AB8</f>
        <v>6</v>
      </c>
      <c r="AG9" s="12">
        <f>'RAW DATA-At-Risk'!AC8</f>
        <v>10</v>
      </c>
      <c r="AH9" s="12">
        <f>'RAW DATA-At-Risk'!AD8</f>
        <v>0</v>
      </c>
      <c r="AI9" s="12">
        <f>'RAW DATA-At-Risk'!AE8</f>
        <v>0</v>
      </c>
      <c r="AJ9" s="12">
        <f>'RAW DATA-At-Risk'!AF8</f>
        <v>0</v>
      </c>
      <c r="AK9" s="365">
        <f>'RAW DATA-At-Risk'!AG8</f>
        <v>0</v>
      </c>
      <c r="AL9" s="12"/>
      <c r="AM9" s="12"/>
      <c r="AN9" s="364">
        <f>'RAW DATA-At-Risk'!AH8</f>
        <v>0</v>
      </c>
      <c r="AO9" s="12">
        <f>'RAW DATA-At-Risk'!AI8</f>
        <v>0</v>
      </c>
      <c r="AP9" s="12">
        <f>'RAW DATA-At-Risk'!AJ8</f>
        <v>0</v>
      </c>
      <c r="AQ9" s="12">
        <f>'RAW DATA-At-Risk'!AK8</f>
        <v>0</v>
      </c>
      <c r="AR9" s="12">
        <f>'RAW DATA-At-Risk'!AL8</f>
        <v>11</v>
      </c>
      <c r="AS9" s="12">
        <f>'RAW DATA-At-Risk'!AM8</f>
        <v>0</v>
      </c>
      <c r="AT9" s="12">
        <f>'RAW DATA-At-Risk'!AN8</f>
        <v>1</v>
      </c>
      <c r="AU9" s="12">
        <f>'RAW DATA-At-Risk'!AO8</f>
        <v>0</v>
      </c>
      <c r="AV9" s="12">
        <f>'RAW DATA-At-Risk'!AP8</f>
        <v>0</v>
      </c>
      <c r="AW9" s="365">
        <f>'RAW DATA-At-Risk'!AQ8</f>
        <v>0</v>
      </c>
      <c r="AX9" s="365"/>
    </row>
    <row r="10" spans="1:50" ht="15.75" thickBot="1" x14ac:dyDescent="0.3">
      <c r="A10" s="1066"/>
      <c r="B10" s="496" t="str">
        <f>'RAW DATA-Awards'!B9</f>
        <v>NMT</v>
      </c>
      <c r="C10" s="499" t="str">
        <f>'RAW DATA-Awards'!C9</f>
        <v>3</v>
      </c>
      <c r="D10" s="12">
        <f>'RAW DATA-At-Risk'!D9</f>
        <v>0</v>
      </c>
      <c r="E10" s="12">
        <f>'RAW DATA-At-Risk'!E9</f>
        <v>0</v>
      </c>
      <c r="F10" s="12">
        <f>'RAW DATA-At-Risk'!F9</f>
        <v>0</v>
      </c>
      <c r="G10" s="12">
        <f>'RAW DATA-At-Risk'!G9</f>
        <v>0</v>
      </c>
      <c r="H10" s="12">
        <f>'RAW DATA-At-Risk'!H9</f>
        <v>48</v>
      </c>
      <c r="I10" s="12">
        <f>'RAW DATA-At-Risk'!I9</f>
        <v>19</v>
      </c>
      <c r="J10" s="12">
        <f>'RAW DATA-At-Risk'!J9</f>
        <v>0</v>
      </c>
      <c r="K10" s="12">
        <f>'RAW DATA-At-Risk'!K9</f>
        <v>0</v>
      </c>
      <c r="L10" s="12">
        <f>'RAW DATA-At-Risk'!L9</f>
        <v>0</v>
      </c>
      <c r="M10" s="365">
        <f>'RAW DATA-At-Risk'!M9</f>
        <v>0</v>
      </c>
      <c r="N10" s="12"/>
      <c r="O10" s="12"/>
      <c r="P10" s="364">
        <f>'RAW DATA-At-Risk'!N9</f>
        <v>0</v>
      </c>
      <c r="Q10" s="12">
        <f>'RAW DATA-At-Risk'!O9</f>
        <v>0</v>
      </c>
      <c r="R10" s="12">
        <f>'RAW DATA-At-Risk'!P9</f>
        <v>0</v>
      </c>
      <c r="S10" s="12">
        <f>'RAW DATA-At-Risk'!Q9</f>
        <v>0</v>
      </c>
      <c r="T10" s="12">
        <f>'RAW DATA-At-Risk'!R9</f>
        <v>71</v>
      </c>
      <c r="U10" s="12">
        <f>'RAW DATA-At-Risk'!S9</f>
        <v>19</v>
      </c>
      <c r="V10" s="12">
        <f>'RAW DATA-At-Risk'!T9</f>
        <v>0</v>
      </c>
      <c r="W10" s="12">
        <f>'RAW DATA-At-Risk'!U9</f>
        <v>0</v>
      </c>
      <c r="X10" s="12">
        <f>'RAW DATA-At-Risk'!V9</f>
        <v>0</v>
      </c>
      <c r="Y10" s="365">
        <f>'RAW DATA-At-Risk'!W9</f>
        <v>0</v>
      </c>
      <c r="Z10" s="12"/>
      <c r="AA10" s="12"/>
      <c r="AB10" s="364">
        <f>'RAW DATA-At-Risk'!X9</f>
        <v>0</v>
      </c>
      <c r="AC10" s="12">
        <f>'RAW DATA-At-Risk'!Y9</f>
        <v>0</v>
      </c>
      <c r="AD10" s="12">
        <f>'RAW DATA-At-Risk'!Z9</f>
        <v>0</v>
      </c>
      <c r="AE10" s="12">
        <f>'RAW DATA-At-Risk'!AA9</f>
        <v>0</v>
      </c>
      <c r="AF10" s="12">
        <f>'RAW DATA-At-Risk'!AB9</f>
        <v>85</v>
      </c>
      <c r="AG10" s="12">
        <f>'RAW DATA-At-Risk'!AC9</f>
        <v>19</v>
      </c>
      <c r="AH10" s="12">
        <f>'RAW DATA-At-Risk'!AD9</f>
        <v>1</v>
      </c>
      <c r="AI10" s="12">
        <f>'RAW DATA-At-Risk'!AE9</f>
        <v>0</v>
      </c>
      <c r="AJ10" s="12">
        <f>'RAW DATA-At-Risk'!AF9</f>
        <v>0</v>
      </c>
      <c r="AK10" s="365">
        <f>'RAW DATA-At-Risk'!AG9</f>
        <v>0</v>
      </c>
      <c r="AL10" s="12"/>
      <c r="AM10" s="12"/>
      <c r="AN10" s="364">
        <f>'RAW DATA-At-Risk'!AH9</f>
        <v>0</v>
      </c>
      <c r="AO10" s="12">
        <f>'RAW DATA-At-Risk'!AI9</f>
        <v>0</v>
      </c>
      <c r="AP10" s="12">
        <f>'RAW DATA-At-Risk'!AJ9</f>
        <v>0</v>
      </c>
      <c r="AQ10" s="12">
        <f>'RAW DATA-At-Risk'!AK9</f>
        <v>0</v>
      </c>
      <c r="AR10" s="12">
        <f>'RAW DATA-At-Risk'!AL9</f>
        <v>90</v>
      </c>
      <c r="AS10" s="12">
        <f>'RAW DATA-At-Risk'!AM9</f>
        <v>20</v>
      </c>
      <c r="AT10" s="12">
        <f>'RAW DATA-At-Risk'!AN9</f>
        <v>0</v>
      </c>
      <c r="AU10" s="12">
        <f>'RAW DATA-At-Risk'!AO9</f>
        <v>0</v>
      </c>
      <c r="AV10" s="12">
        <f>'RAW DATA-At-Risk'!AP9</f>
        <v>0</v>
      </c>
      <c r="AW10" s="365">
        <f>'RAW DATA-At-Risk'!AQ9</f>
        <v>0</v>
      </c>
      <c r="AX10" s="365"/>
    </row>
    <row r="11" spans="1:50" x14ac:dyDescent="0.25">
      <c r="A11" s="541"/>
      <c r="B11" s="304"/>
      <c r="C11" s="498"/>
      <c r="D11" s="11">
        <f t="shared" ref="D11:M11" si="0">SUM(D8:D10)</f>
        <v>0</v>
      </c>
      <c r="E11" s="11">
        <f t="shared" si="0"/>
        <v>0</v>
      </c>
      <c r="F11" s="11">
        <f t="shared" si="0"/>
        <v>0</v>
      </c>
      <c r="G11" s="11">
        <f t="shared" si="0"/>
        <v>0</v>
      </c>
      <c r="H11" s="11">
        <f t="shared" si="0"/>
        <v>72</v>
      </c>
      <c r="I11" s="11">
        <f t="shared" si="0"/>
        <v>24</v>
      </c>
      <c r="J11" s="11">
        <f t="shared" si="0"/>
        <v>0</v>
      </c>
      <c r="K11" s="11">
        <f t="shared" si="0"/>
        <v>0</v>
      </c>
      <c r="L11" s="11">
        <f t="shared" si="0"/>
        <v>0</v>
      </c>
      <c r="M11" s="367">
        <f t="shared" si="0"/>
        <v>0</v>
      </c>
      <c r="N11" s="12"/>
      <c r="O11" s="12"/>
      <c r="P11" s="366">
        <f t="shared" ref="P11:Y11" si="1">SUM(P8:P10)</f>
        <v>0</v>
      </c>
      <c r="Q11" s="11">
        <f t="shared" si="1"/>
        <v>0</v>
      </c>
      <c r="R11" s="11">
        <f t="shared" si="1"/>
        <v>0</v>
      </c>
      <c r="S11" s="11">
        <f t="shared" si="1"/>
        <v>2</v>
      </c>
      <c r="T11" s="11">
        <f t="shared" si="1"/>
        <v>88</v>
      </c>
      <c r="U11" s="11">
        <f t="shared" si="1"/>
        <v>23</v>
      </c>
      <c r="V11" s="11">
        <f t="shared" si="1"/>
        <v>0</v>
      </c>
      <c r="W11" s="11">
        <f t="shared" si="1"/>
        <v>0</v>
      </c>
      <c r="X11" s="11">
        <f t="shared" si="1"/>
        <v>0</v>
      </c>
      <c r="Y11" s="367">
        <f t="shared" si="1"/>
        <v>0</v>
      </c>
      <c r="Z11" s="12"/>
      <c r="AA11" s="12"/>
      <c r="AB11" s="366">
        <f t="shared" ref="AB11:AK11" si="2">SUM(AB8:AB10)</f>
        <v>0</v>
      </c>
      <c r="AC11" s="11">
        <f t="shared" si="2"/>
        <v>0</v>
      </c>
      <c r="AD11" s="11">
        <f t="shared" si="2"/>
        <v>0</v>
      </c>
      <c r="AE11" s="11">
        <f t="shared" si="2"/>
        <v>1</v>
      </c>
      <c r="AF11" s="11">
        <f t="shared" si="2"/>
        <v>107</v>
      </c>
      <c r="AG11" s="11">
        <f t="shared" si="2"/>
        <v>29</v>
      </c>
      <c r="AH11" s="11">
        <f t="shared" si="2"/>
        <v>1</v>
      </c>
      <c r="AI11" s="11">
        <f t="shared" si="2"/>
        <v>0</v>
      </c>
      <c r="AJ11" s="11">
        <f t="shared" si="2"/>
        <v>0</v>
      </c>
      <c r="AK11" s="367">
        <f t="shared" si="2"/>
        <v>0</v>
      </c>
      <c r="AL11" s="12"/>
      <c r="AM11" s="12"/>
      <c r="AN11" s="366">
        <f t="shared" ref="AN11:AW11" si="3">SUM(AN8:AN10)</f>
        <v>0</v>
      </c>
      <c r="AO11" s="11">
        <f t="shared" si="3"/>
        <v>0</v>
      </c>
      <c r="AP11" s="11">
        <f t="shared" si="3"/>
        <v>0</v>
      </c>
      <c r="AQ11" s="11">
        <f t="shared" si="3"/>
        <v>1</v>
      </c>
      <c r="AR11" s="11">
        <f t="shared" si="3"/>
        <v>120</v>
      </c>
      <c r="AS11" s="11">
        <f t="shared" si="3"/>
        <v>20</v>
      </c>
      <c r="AT11" s="11">
        <f t="shared" si="3"/>
        <v>1</v>
      </c>
      <c r="AU11" s="11">
        <f t="shared" si="3"/>
        <v>0</v>
      </c>
      <c r="AV11" s="11">
        <f t="shared" si="3"/>
        <v>0</v>
      </c>
      <c r="AW11" s="367">
        <f t="shared" si="3"/>
        <v>0</v>
      </c>
      <c r="AX11" s="365"/>
    </row>
    <row r="12" spans="1:50" ht="15.75" thickBot="1" x14ac:dyDescent="0.3">
      <c r="A12" s="486"/>
      <c r="B12" s="484"/>
      <c r="C12" s="499"/>
      <c r="D12" s="12"/>
      <c r="E12" s="12"/>
      <c r="F12" s="12"/>
      <c r="G12" s="12"/>
      <c r="H12" s="12"/>
      <c r="I12" s="12"/>
      <c r="J12" s="12"/>
      <c r="K12" s="12"/>
      <c r="L12" s="12"/>
      <c r="M12" s="365"/>
      <c r="N12" s="12"/>
      <c r="O12" s="12"/>
      <c r="P12" s="364"/>
      <c r="Q12" s="12"/>
      <c r="R12" s="12"/>
      <c r="S12" s="12"/>
      <c r="T12" s="12"/>
      <c r="U12" s="12"/>
      <c r="V12" s="12"/>
      <c r="W12" s="12"/>
      <c r="X12" s="12"/>
      <c r="Y12" s="365"/>
      <c r="Z12" s="12"/>
      <c r="AA12" s="12"/>
      <c r="AB12" s="364"/>
      <c r="AC12" s="12"/>
      <c r="AD12" s="12"/>
      <c r="AE12" s="12"/>
      <c r="AF12" s="12"/>
      <c r="AG12" s="12"/>
      <c r="AH12" s="12"/>
      <c r="AI12" s="12"/>
      <c r="AJ12" s="12"/>
      <c r="AK12" s="365"/>
      <c r="AL12" s="12"/>
      <c r="AM12" s="12"/>
      <c r="AN12" s="364"/>
      <c r="AO12" s="12"/>
      <c r="AP12" s="12"/>
      <c r="AQ12" s="12"/>
      <c r="AR12" s="12"/>
      <c r="AS12" s="12"/>
      <c r="AT12" s="12"/>
      <c r="AU12" s="12"/>
      <c r="AV12" s="12"/>
      <c r="AW12" s="365"/>
      <c r="AX12" s="365"/>
    </row>
    <row r="13" spans="1:50" ht="15" customHeight="1" x14ac:dyDescent="0.25">
      <c r="A13" s="1065" t="s">
        <v>303</v>
      </c>
      <c r="B13" s="495" t="s">
        <v>36</v>
      </c>
      <c r="C13" s="544" t="s">
        <v>95</v>
      </c>
      <c r="D13" s="12">
        <f>D8*'DATA - Awards Matrices'!$B$43</f>
        <v>0</v>
      </c>
      <c r="E13" s="12">
        <f>E8*'DATA - Awards Matrices'!$C$43</f>
        <v>0</v>
      </c>
      <c r="F13" s="12">
        <f>F8*'DATA - Awards Matrices'!$D$43</f>
        <v>0</v>
      </c>
      <c r="G13" s="12">
        <f>G8*'DATA - Awards Matrices'!$E$43</f>
        <v>0</v>
      </c>
      <c r="H13" s="12">
        <f>H8*'DATA - Awards Matrices'!$F$43</f>
        <v>495000</v>
      </c>
      <c r="I13" s="12">
        <f>I8*'DATA - Awards Matrices'!$G$43</f>
        <v>0</v>
      </c>
      <c r="J13" s="12">
        <f>J8*'DATA - Awards Matrices'!$H$43</f>
        <v>0</v>
      </c>
      <c r="K13" s="12">
        <f>K8*'DATA - Awards Matrices'!$I$43</f>
        <v>0</v>
      </c>
      <c r="L13" s="12">
        <f>L8*'DATA - Awards Matrices'!$J$43</f>
        <v>0</v>
      </c>
      <c r="M13" s="365">
        <f>M8*'DATA - Awards Matrices'!$K$43</f>
        <v>0</v>
      </c>
      <c r="N13" s="12"/>
      <c r="O13" s="12"/>
      <c r="P13" s="364">
        <f>P8*'DATA - Awards Matrices'!$B$43</f>
        <v>0</v>
      </c>
      <c r="Q13" s="12">
        <f>Q8*'DATA - Awards Matrices'!$C$43</f>
        <v>0</v>
      </c>
      <c r="R13" s="12">
        <f>R8*'DATA - Awards Matrices'!$D$43</f>
        <v>0</v>
      </c>
      <c r="S13" s="12">
        <f>S8*'DATA - Awards Matrices'!$E$43</f>
        <v>28910</v>
      </c>
      <c r="T13" s="12">
        <f>T8*'DATA - Awards Matrices'!$F$43</f>
        <v>396000</v>
      </c>
      <c r="U13" s="12">
        <f>U8*'DATA - Awards Matrices'!$G$43</f>
        <v>0</v>
      </c>
      <c r="V13" s="12">
        <f>V8*'DATA - Awards Matrices'!$H$43</f>
        <v>0</v>
      </c>
      <c r="W13" s="12">
        <f>W8*'DATA - Awards Matrices'!$I$43</f>
        <v>0</v>
      </c>
      <c r="X13" s="12">
        <f>X8*'DATA - Awards Matrices'!$J$43</f>
        <v>0</v>
      </c>
      <c r="Y13" s="365">
        <f>Y8*'DATA - Awards Matrices'!$K$43</f>
        <v>0</v>
      </c>
      <c r="Z13" s="12"/>
      <c r="AA13" s="12"/>
      <c r="AB13" s="364">
        <f>AB8*'DATA - Awards Matrices'!$B$43</f>
        <v>0</v>
      </c>
      <c r="AC13" s="12">
        <f>AC8*'DATA - Awards Matrices'!$C$43</f>
        <v>0</v>
      </c>
      <c r="AD13" s="12">
        <f>AD8*'DATA - Awards Matrices'!$D$43</f>
        <v>0</v>
      </c>
      <c r="AE13" s="12">
        <f>AE8*'DATA - Awards Matrices'!$E$43</f>
        <v>14455</v>
      </c>
      <c r="AF13" s="12">
        <f>AF8*'DATA - Awards Matrices'!$F$43</f>
        <v>528000</v>
      </c>
      <c r="AG13" s="12">
        <f>AG8*'DATA - Awards Matrices'!$G$43</f>
        <v>0</v>
      </c>
      <c r="AH13" s="12">
        <f>AH8*'DATA - Awards Matrices'!$H$43</f>
        <v>0</v>
      </c>
      <c r="AI13" s="12">
        <f>AI8*'DATA - Awards Matrices'!$I$43</f>
        <v>0</v>
      </c>
      <c r="AJ13" s="12">
        <f>AJ8*'DATA - Awards Matrices'!$J$43</f>
        <v>0</v>
      </c>
      <c r="AK13" s="365">
        <f>AK8*'DATA - Awards Matrices'!$K$43</f>
        <v>0</v>
      </c>
      <c r="AL13" s="12"/>
      <c r="AM13" s="12"/>
      <c r="AN13" s="364">
        <f>AN8*'DATA - Awards Matrices'!$B$43</f>
        <v>0</v>
      </c>
      <c r="AO13" s="12">
        <f>AO8*'DATA - Awards Matrices'!$C$43</f>
        <v>0</v>
      </c>
      <c r="AP13" s="12">
        <f>AP8*'DATA - Awards Matrices'!$D$43</f>
        <v>0</v>
      </c>
      <c r="AQ13" s="12">
        <f>AQ8*'DATA - Awards Matrices'!$E$43</f>
        <v>14455</v>
      </c>
      <c r="AR13" s="12">
        <f>AR8*'DATA - Awards Matrices'!$F$43</f>
        <v>627000</v>
      </c>
      <c r="AS13" s="12">
        <f>AS8*'DATA - Awards Matrices'!$G$43</f>
        <v>0</v>
      </c>
      <c r="AT13" s="12">
        <f>AT8*'DATA - Awards Matrices'!$H$43</f>
        <v>0</v>
      </c>
      <c r="AU13" s="12">
        <f>AU8*'DATA - Awards Matrices'!$I$43</f>
        <v>0</v>
      </c>
      <c r="AV13" s="12">
        <f>AV8*'DATA - Awards Matrices'!$J$43</f>
        <v>0</v>
      </c>
      <c r="AW13" s="365">
        <f>AW8*'DATA - Awards Matrices'!$K$43</f>
        <v>0</v>
      </c>
      <c r="AX13" s="365"/>
    </row>
    <row r="14" spans="1:50" x14ac:dyDescent="0.25">
      <c r="A14" s="1066"/>
      <c r="B14" s="496" t="s">
        <v>36</v>
      </c>
      <c r="C14" s="545" t="s">
        <v>94</v>
      </c>
      <c r="D14" s="12">
        <f>D9*'DATA - Awards Matrices'!$B$44</f>
        <v>0</v>
      </c>
      <c r="E14" s="12">
        <f>E9*'DATA - Awards Matrices'!$C$44</f>
        <v>0</v>
      </c>
      <c r="F14" s="12">
        <f>F9*'DATA - Awards Matrices'!$D$44</f>
        <v>0</v>
      </c>
      <c r="G14" s="12">
        <f>G9*'DATA - Awards Matrices'!$E$44</f>
        <v>0</v>
      </c>
      <c r="H14" s="12">
        <f>H9*'DATA - Awards Matrices'!$F$44</f>
        <v>428607</v>
      </c>
      <c r="I14" s="12">
        <f>I9*'DATA - Awards Matrices'!$G$44</f>
        <v>237305</v>
      </c>
      <c r="J14" s="12">
        <f>J9*'DATA - Awards Matrices'!$H$44</f>
        <v>0</v>
      </c>
      <c r="K14" s="12">
        <f>K9*'DATA - Awards Matrices'!$I$44</f>
        <v>0</v>
      </c>
      <c r="L14" s="12">
        <f>L9*'DATA - Awards Matrices'!$J$44</f>
        <v>0</v>
      </c>
      <c r="M14" s="365">
        <f>M9*'DATA - Awards Matrices'!$K$44</f>
        <v>0</v>
      </c>
      <c r="N14" s="12"/>
      <c r="O14" s="12"/>
      <c r="P14" s="364">
        <f>P9*'DATA - Awards Matrices'!$B$44</f>
        <v>0</v>
      </c>
      <c r="Q14" s="12">
        <f>Q9*'DATA - Awards Matrices'!$C$44</f>
        <v>0</v>
      </c>
      <c r="R14" s="12">
        <f>R9*'DATA - Awards Matrices'!$D$44</f>
        <v>0</v>
      </c>
      <c r="S14" s="12">
        <f>S9*'DATA - Awards Matrices'!$E$44</f>
        <v>0</v>
      </c>
      <c r="T14" s="12">
        <f>T9*'DATA - Awards Matrices'!$F$44</f>
        <v>238115</v>
      </c>
      <c r="U14" s="12">
        <f>U9*'DATA - Awards Matrices'!$G$44</f>
        <v>189844</v>
      </c>
      <c r="V14" s="12">
        <f>V9*'DATA - Awards Matrices'!$H$44</f>
        <v>0</v>
      </c>
      <c r="W14" s="12">
        <f>W9*'DATA - Awards Matrices'!$I$44</f>
        <v>0</v>
      </c>
      <c r="X14" s="12">
        <f>X9*'DATA - Awards Matrices'!$J$44</f>
        <v>0</v>
      </c>
      <c r="Y14" s="365">
        <f>Y9*'DATA - Awards Matrices'!$K$44</f>
        <v>0</v>
      </c>
      <c r="Z14" s="12"/>
      <c r="AA14" s="12"/>
      <c r="AB14" s="364">
        <f>AB9*'DATA - Awards Matrices'!$B$44</f>
        <v>0</v>
      </c>
      <c r="AC14" s="12">
        <f>AC9*'DATA - Awards Matrices'!$C$44</f>
        <v>0</v>
      </c>
      <c r="AD14" s="12">
        <f>AD9*'DATA - Awards Matrices'!$D$44</f>
        <v>0</v>
      </c>
      <c r="AE14" s="12">
        <f>AE9*'DATA - Awards Matrices'!$E$44</f>
        <v>0</v>
      </c>
      <c r="AF14" s="12">
        <f>AF9*'DATA - Awards Matrices'!$F$44</f>
        <v>285738</v>
      </c>
      <c r="AG14" s="12">
        <f>AG9*'DATA - Awards Matrices'!$G$44</f>
        <v>474610</v>
      </c>
      <c r="AH14" s="12">
        <f>AH9*'DATA - Awards Matrices'!$H$44</f>
        <v>0</v>
      </c>
      <c r="AI14" s="12">
        <f>AI9*'DATA - Awards Matrices'!$I$44</f>
        <v>0</v>
      </c>
      <c r="AJ14" s="12">
        <f>AJ9*'DATA - Awards Matrices'!$J$44</f>
        <v>0</v>
      </c>
      <c r="AK14" s="365">
        <f>AK9*'DATA - Awards Matrices'!$K$44</f>
        <v>0</v>
      </c>
      <c r="AL14" s="12"/>
      <c r="AM14" s="12"/>
      <c r="AN14" s="364">
        <f>AN9*'DATA - Awards Matrices'!$B$44</f>
        <v>0</v>
      </c>
      <c r="AO14" s="12">
        <f>AO9*'DATA - Awards Matrices'!$C$44</f>
        <v>0</v>
      </c>
      <c r="AP14" s="12">
        <f>AP9*'DATA - Awards Matrices'!$D$44</f>
        <v>0</v>
      </c>
      <c r="AQ14" s="12">
        <f>AQ9*'DATA - Awards Matrices'!$E$44</f>
        <v>0</v>
      </c>
      <c r="AR14" s="12">
        <f>AR9*'DATA - Awards Matrices'!$F$44</f>
        <v>523853</v>
      </c>
      <c r="AS14" s="12">
        <f>AS9*'DATA - Awards Matrices'!$G$44</f>
        <v>0</v>
      </c>
      <c r="AT14" s="12">
        <f>AT9*'DATA - Awards Matrices'!$H$44</f>
        <v>156808</v>
      </c>
      <c r="AU14" s="12">
        <f>AU9*'DATA - Awards Matrices'!$I$44</f>
        <v>0</v>
      </c>
      <c r="AV14" s="12">
        <f>AV9*'DATA - Awards Matrices'!$J$44</f>
        <v>0</v>
      </c>
      <c r="AW14" s="365">
        <f>AW9*'DATA - Awards Matrices'!$K$44</f>
        <v>0</v>
      </c>
      <c r="AX14" s="365"/>
    </row>
    <row r="15" spans="1:50" ht="15.75" thickBot="1" x14ac:dyDescent="0.3">
      <c r="A15" s="1067"/>
      <c r="B15" s="497" t="s">
        <v>36</v>
      </c>
      <c r="C15" s="546" t="s">
        <v>93</v>
      </c>
      <c r="D15" s="12">
        <f>D10*'DATA - Awards Matrices'!$B$45</f>
        <v>0</v>
      </c>
      <c r="E15" s="12">
        <f>E10*'DATA - Awards Matrices'!$C$45</f>
        <v>0</v>
      </c>
      <c r="F15" s="12">
        <f>F10*'DATA - Awards Matrices'!$D$45</f>
        <v>0</v>
      </c>
      <c r="G15" s="12">
        <f>G10*'DATA - Awards Matrices'!$E$45</f>
        <v>0</v>
      </c>
      <c r="H15" s="12">
        <f>H10*'DATA - Awards Matrices'!$F$45</f>
        <v>3350016</v>
      </c>
      <c r="I15" s="12">
        <f>I10*'DATA - Awards Matrices'!$G$45</f>
        <v>1321545</v>
      </c>
      <c r="J15" s="12">
        <f>J10*'DATA - Awards Matrices'!$H$45</f>
        <v>0</v>
      </c>
      <c r="K15" s="12">
        <f>K10*'DATA - Awards Matrices'!$I$45</f>
        <v>0</v>
      </c>
      <c r="L15" s="12">
        <f>L10*'DATA - Awards Matrices'!$J$45</f>
        <v>0</v>
      </c>
      <c r="M15" s="365">
        <f>M10*'DATA - Awards Matrices'!$K$45</f>
        <v>0</v>
      </c>
      <c r="N15" s="12"/>
      <c r="O15" s="12"/>
      <c r="P15" s="364">
        <f>P10*'DATA - Awards Matrices'!$B$45</f>
        <v>0</v>
      </c>
      <c r="Q15" s="12">
        <f>Q10*'DATA - Awards Matrices'!$C$45</f>
        <v>0</v>
      </c>
      <c r="R15" s="12">
        <f>R10*'DATA - Awards Matrices'!$D$45</f>
        <v>0</v>
      </c>
      <c r="S15" s="12">
        <f>S10*'DATA - Awards Matrices'!$E$45</f>
        <v>0</v>
      </c>
      <c r="T15" s="12">
        <f>T10*'DATA - Awards Matrices'!$F$45</f>
        <v>4955232</v>
      </c>
      <c r="U15" s="12">
        <f>U10*'DATA - Awards Matrices'!$G$45</f>
        <v>1321545</v>
      </c>
      <c r="V15" s="12">
        <f>V10*'DATA - Awards Matrices'!$H$45</f>
        <v>0</v>
      </c>
      <c r="W15" s="12">
        <f>W10*'DATA - Awards Matrices'!$I$45</f>
        <v>0</v>
      </c>
      <c r="X15" s="12">
        <f>X10*'DATA - Awards Matrices'!$J$45</f>
        <v>0</v>
      </c>
      <c r="Y15" s="365">
        <f>Y10*'DATA - Awards Matrices'!$K$45</f>
        <v>0</v>
      </c>
      <c r="Z15" s="12"/>
      <c r="AA15" s="12"/>
      <c r="AB15" s="364">
        <f>AB10*'DATA - Awards Matrices'!$B$45</f>
        <v>0</v>
      </c>
      <c r="AC15" s="12">
        <f>AC10*'DATA - Awards Matrices'!$C$45</f>
        <v>0</v>
      </c>
      <c r="AD15" s="12">
        <f>AD10*'DATA - Awards Matrices'!$D$45</f>
        <v>0</v>
      </c>
      <c r="AE15" s="12">
        <f>AE10*'DATA - Awards Matrices'!$E$45</f>
        <v>0</v>
      </c>
      <c r="AF15" s="12">
        <f>AF10*'DATA - Awards Matrices'!$F$45</f>
        <v>5932320</v>
      </c>
      <c r="AG15" s="12">
        <f>AG10*'DATA - Awards Matrices'!$G$45</f>
        <v>1321545</v>
      </c>
      <c r="AH15" s="12">
        <f>AH10*'DATA - Awards Matrices'!$H$45</f>
        <v>229805</v>
      </c>
      <c r="AI15" s="12">
        <f>AI10*'DATA - Awards Matrices'!$I$45</f>
        <v>0</v>
      </c>
      <c r="AJ15" s="12">
        <f>AJ10*'DATA - Awards Matrices'!$J$45</f>
        <v>0</v>
      </c>
      <c r="AK15" s="365">
        <f>AK10*'DATA - Awards Matrices'!$K$45</f>
        <v>0</v>
      </c>
      <c r="AL15" s="12"/>
      <c r="AM15" s="12"/>
      <c r="AN15" s="364">
        <f>AN10*'DATA - Awards Matrices'!$B$45</f>
        <v>0</v>
      </c>
      <c r="AO15" s="12">
        <f>AO10*'DATA - Awards Matrices'!$C$45</f>
        <v>0</v>
      </c>
      <c r="AP15" s="12">
        <f>AP10*'DATA - Awards Matrices'!$D$45</f>
        <v>0</v>
      </c>
      <c r="AQ15" s="12">
        <f>AQ10*'DATA - Awards Matrices'!$E$45</f>
        <v>0</v>
      </c>
      <c r="AR15" s="12">
        <f>AR10*'DATA - Awards Matrices'!$F$45</f>
        <v>6281280</v>
      </c>
      <c r="AS15" s="12">
        <f>AS10*'DATA - Awards Matrices'!$G$45</f>
        <v>1391100</v>
      </c>
      <c r="AT15" s="12">
        <f>AT10*'DATA - Awards Matrices'!$H$45</f>
        <v>0</v>
      </c>
      <c r="AU15" s="12">
        <f>AU10*'DATA - Awards Matrices'!$I$45</f>
        <v>0</v>
      </c>
      <c r="AV15" s="12">
        <f>AV10*'DATA - Awards Matrices'!$J$45</f>
        <v>0</v>
      </c>
      <c r="AW15" s="365">
        <f>AW10*'DATA - Awards Matrices'!$K$45</f>
        <v>0</v>
      </c>
      <c r="AX15" s="365"/>
    </row>
    <row r="16" spans="1:50" ht="30.75" thickBot="1" x14ac:dyDescent="0.3">
      <c r="A16" s="543" t="s">
        <v>304</v>
      </c>
      <c r="B16" s="497" t="str">
        <f>B10</f>
        <v>NMT</v>
      </c>
      <c r="C16" s="500"/>
      <c r="D16" s="369">
        <f t="shared" ref="D16:M16" si="4">SUM(D13:D15)</f>
        <v>0</v>
      </c>
      <c r="E16" s="369">
        <f t="shared" si="4"/>
        <v>0</v>
      </c>
      <c r="F16" s="369">
        <f t="shared" si="4"/>
        <v>0</v>
      </c>
      <c r="G16" s="369">
        <f t="shared" si="4"/>
        <v>0</v>
      </c>
      <c r="H16" s="369">
        <f t="shared" si="4"/>
        <v>4273623</v>
      </c>
      <c r="I16" s="369">
        <f t="shared" si="4"/>
        <v>1558850</v>
      </c>
      <c r="J16" s="369">
        <f t="shared" si="4"/>
        <v>0</v>
      </c>
      <c r="K16" s="369">
        <f t="shared" si="4"/>
        <v>0</v>
      </c>
      <c r="L16" s="369">
        <f t="shared" si="4"/>
        <v>0</v>
      </c>
      <c r="M16" s="370">
        <f t="shared" si="4"/>
        <v>0</v>
      </c>
      <c r="N16" s="489">
        <f>SUM(D16:M16)/'DATA - Awards Matrices'!$L$45</f>
        <v>42.698557833335791</v>
      </c>
      <c r="O16" s="489"/>
      <c r="P16" s="368">
        <f t="shared" ref="P16:Y16" si="5">SUM(P13:P15)</f>
        <v>0</v>
      </c>
      <c r="Q16" s="369">
        <f t="shared" si="5"/>
        <v>0</v>
      </c>
      <c r="R16" s="369">
        <f t="shared" si="5"/>
        <v>0</v>
      </c>
      <c r="S16" s="369">
        <f t="shared" si="5"/>
        <v>28910</v>
      </c>
      <c r="T16" s="369">
        <f t="shared" si="5"/>
        <v>5589347</v>
      </c>
      <c r="U16" s="369">
        <f t="shared" si="5"/>
        <v>1511389</v>
      </c>
      <c r="V16" s="369">
        <f t="shared" si="5"/>
        <v>0</v>
      </c>
      <c r="W16" s="369">
        <f t="shared" si="5"/>
        <v>0</v>
      </c>
      <c r="X16" s="369">
        <f t="shared" si="5"/>
        <v>0</v>
      </c>
      <c r="Y16" s="370">
        <f t="shared" si="5"/>
        <v>0</v>
      </c>
      <c r="Z16" s="489">
        <f>SUM(P16:Y16)/'DATA - Awards Matrices'!$L$45</f>
        <v>52.194944076416846</v>
      </c>
      <c r="AA16" s="489"/>
      <c r="AB16" s="368">
        <f t="shared" ref="AB16:AK16" si="6">SUM(AB13:AB15)</f>
        <v>0</v>
      </c>
      <c r="AC16" s="369">
        <f t="shared" si="6"/>
        <v>0</v>
      </c>
      <c r="AD16" s="369">
        <f t="shared" si="6"/>
        <v>0</v>
      </c>
      <c r="AE16" s="369">
        <f t="shared" si="6"/>
        <v>14455</v>
      </c>
      <c r="AF16" s="369">
        <f t="shared" si="6"/>
        <v>6746058</v>
      </c>
      <c r="AG16" s="369">
        <f t="shared" si="6"/>
        <v>1796155</v>
      </c>
      <c r="AH16" s="369">
        <f t="shared" si="6"/>
        <v>229805</v>
      </c>
      <c r="AI16" s="369">
        <f t="shared" si="6"/>
        <v>0</v>
      </c>
      <c r="AJ16" s="369">
        <f t="shared" si="6"/>
        <v>0</v>
      </c>
      <c r="AK16" s="370">
        <f t="shared" si="6"/>
        <v>0</v>
      </c>
      <c r="AL16" s="489">
        <f>SUM(AB16:AK16)/'DATA - Awards Matrices'!$L$45</f>
        <v>64.32429700772613</v>
      </c>
      <c r="AM16" s="489"/>
      <c r="AN16" s="368">
        <f t="shared" ref="AN16:AW16" si="7">SUM(AN13:AN15)</f>
        <v>0</v>
      </c>
      <c r="AO16" s="369">
        <f t="shared" si="7"/>
        <v>0</v>
      </c>
      <c r="AP16" s="369">
        <f t="shared" si="7"/>
        <v>0</v>
      </c>
      <c r="AQ16" s="369">
        <f t="shared" si="7"/>
        <v>14455</v>
      </c>
      <c r="AR16" s="369">
        <f t="shared" si="7"/>
        <v>7432133</v>
      </c>
      <c r="AS16" s="369">
        <f t="shared" si="7"/>
        <v>1391100</v>
      </c>
      <c r="AT16" s="369">
        <f t="shared" si="7"/>
        <v>156808</v>
      </c>
      <c r="AU16" s="369">
        <f t="shared" si="7"/>
        <v>0</v>
      </c>
      <c r="AV16" s="369">
        <f t="shared" si="7"/>
        <v>0</v>
      </c>
      <c r="AW16" s="370">
        <f t="shared" si="7"/>
        <v>0</v>
      </c>
      <c r="AX16" s="490">
        <f>SUM(AN16:AW16)/'DATA - Awards Matrices'!$L$45</f>
        <v>65.847198544718069</v>
      </c>
    </row>
    <row r="17" spans="1:50" ht="15.75" thickBot="1" x14ac:dyDescent="0.3">
      <c r="A17" s="502"/>
      <c r="B17" s="503"/>
      <c r="C17" s="504"/>
      <c r="D17" s="505"/>
      <c r="E17" s="506"/>
      <c r="F17" s="506"/>
      <c r="G17" s="506"/>
      <c r="H17" s="506"/>
      <c r="I17" s="506"/>
      <c r="J17" s="506"/>
      <c r="K17" s="506"/>
      <c r="L17" s="506"/>
      <c r="M17" s="507"/>
      <c r="N17" s="508"/>
      <c r="O17" s="508"/>
      <c r="P17" s="505"/>
      <c r="Q17" s="506"/>
      <c r="R17" s="506"/>
      <c r="S17" s="506"/>
      <c r="T17" s="506"/>
      <c r="U17" s="506"/>
      <c r="V17" s="506"/>
      <c r="W17" s="506"/>
      <c r="X17" s="506"/>
      <c r="Y17" s="507"/>
      <c r="Z17" s="508"/>
      <c r="AA17" s="508"/>
      <c r="AB17" s="505"/>
      <c r="AC17" s="506"/>
      <c r="AD17" s="506"/>
      <c r="AE17" s="506"/>
      <c r="AF17" s="506"/>
      <c r="AG17" s="506"/>
      <c r="AH17" s="506"/>
      <c r="AI17" s="506"/>
      <c r="AJ17" s="506"/>
      <c r="AK17" s="507"/>
      <c r="AL17" s="508"/>
      <c r="AM17" s="508"/>
      <c r="AN17" s="505"/>
      <c r="AO17" s="506"/>
      <c r="AP17" s="506"/>
      <c r="AQ17" s="506"/>
      <c r="AR17" s="506"/>
      <c r="AS17" s="506"/>
      <c r="AT17" s="506"/>
      <c r="AU17" s="506"/>
      <c r="AV17" s="506"/>
      <c r="AW17" s="507"/>
      <c r="AX17" s="508"/>
    </row>
    <row r="18" spans="1:50" ht="15" customHeight="1" x14ac:dyDescent="0.25">
      <c r="A18" s="1058" t="s">
        <v>302</v>
      </c>
      <c r="B18" s="304" t="str">
        <f>'RAW DATA-Awards'!B10</f>
        <v>NMSU</v>
      </c>
      <c r="C18" s="363" t="str">
        <f>'RAW DATA-Awards'!C10</f>
        <v>1</v>
      </c>
      <c r="D18" s="481">
        <f>'RAW DATA-At-Risk'!D10</f>
        <v>0</v>
      </c>
      <c r="E18" s="482">
        <f>'RAW DATA-At-Risk'!E10</f>
        <v>0</v>
      </c>
      <c r="F18" s="482">
        <f>'RAW DATA-At-Risk'!F10</f>
        <v>0</v>
      </c>
      <c r="G18" s="482">
        <f>'RAW DATA-At-Risk'!G10</f>
        <v>15</v>
      </c>
      <c r="H18" s="482">
        <f>'RAW DATA-At-Risk'!H10</f>
        <v>1041</v>
      </c>
      <c r="I18" s="482">
        <f>'RAW DATA-At-Risk'!I10</f>
        <v>283</v>
      </c>
      <c r="J18" s="482">
        <f>'RAW DATA-At-Risk'!J10</f>
        <v>11</v>
      </c>
      <c r="K18" s="482">
        <f>'RAW DATA-At-Risk'!K10</f>
        <v>0</v>
      </c>
      <c r="L18" s="482">
        <f>'RAW DATA-At-Risk'!L10</f>
        <v>2</v>
      </c>
      <c r="M18" s="483">
        <f>'RAW DATA-At-Risk'!M10</f>
        <v>7</v>
      </c>
      <c r="N18" s="482"/>
      <c r="O18" s="482"/>
      <c r="P18" s="481">
        <f>'RAW DATA-At-Risk'!N10</f>
        <v>0</v>
      </c>
      <c r="Q18" s="482">
        <f>'RAW DATA-At-Risk'!O10</f>
        <v>0</v>
      </c>
      <c r="R18" s="482">
        <f>'RAW DATA-At-Risk'!P10</f>
        <v>0</v>
      </c>
      <c r="S18" s="482">
        <f>'RAW DATA-At-Risk'!Q10</f>
        <v>10</v>
      </c>
      <c r="T18" s="482">
        <f>'RAW DATA-At-Risk'!R10</f>
        <v>1100</v>
      </c>
      <c r="U18" s="482">
        <f>'RAW DATA-At-Risk'!S10</f>
        <v>279</v>
      </c>
      <c r="V18" s="482">
        <f>'RAW DATA-At-Risk'!T10</f>
        <v>19</v>
      </c>
      <c r="W18" s="482">
        <f>'RAW DATA-At-Risk'!U10</f>
        <v>0</v>
      </c>
      <c r="X18" s="482">
        <f>'RAW DATA-At-Risk'!V10</f>
        <v>2</v>
      </c>
      <c r="Y18" s="483">
        <f>'RAW DATA-At-Risk'!W10</f>
        <v>4</v>
      </c>
      <c r="Z18" s="482"/>
      <c r="AA18" s="482"/>
      <c r="AB18" s="481">
        <f>'RAW DATA-At-Risk'!X10</f>
        <v>0</v>
      </c>
      <c r="AC18" s="482">
        <f>'RAW DATA-At-Risk'!Y10</f>
        <v>0</v>
      </c>
      <c r="AD18" s="482">
        <f>'RAW DATA-At-Risk'!Z10</f>
        <v>0</v>
      </c>
      <c r="AE18" s="482">
        <f>'RAW DATA-At-Risk'!AA10</f>
        <v>10</v>
      </c>
      <c r="AF18" s="482">
        <f>'RAW DATA-At-Risk'!AB10</f>
        <v>1073</v>
      </c>
      <c r="AG18" s="482">
        <f>'RAW DATA-At-Risk'!AC10</f>
        <v>300</v>
      </c>
      <c r="AH18" s="482">
        <f>'RAW DATA-At-Risk'!AD10</f>
        <v>20</v>
      </c>
      <c r="AI18" s="482">
        <f>'RAW DATA-At-Risk'!AE10</f>
        <v>0</v>
      </c>
      <c r="AJ18" s="482">
        <f>'RAW DATA-At-Risk'!AF10</f>
        <v>8</v>
      </c>
      <c r="AK18" s="483">
        <f>'RAW DATA-At-Risk'!AG10</f>
        <v>3</v>
      </c>
      <c r="AL18" s="482"/>
      <c r="AM18" s="482"/>
      <c r="AN18" s="481">
        <f>'RAW DATA-At-Risk'!AH10</f>
        <v>0</v>
      </c>
      <c r="AO18" s="482">
        <f>'RAW DATA-At-Risk'!AI10</f>
        <v>0</v>
      </c>
      <c r="AP18" s="482">
        <f>'RAW DATA-At-Risk'!AJ10</f>
        <v>0</v>
      </c>
      <c r="AQ18" s="482">
        <f>'RAW DATA-At-Risk'!AK10</f>
        <v>14</v>
      </c>
      <c r="AR18" s="482">
        <f>'RAW DATA-At-Risk'!AL10</f>
        <v>1046</v>
      </c>
      <c r="AS18" s="482">
        <f>'RAW DATA-At-Risk'!AM10</f>
        <v>257</v>
      </c>
      <c r="AT18" s="482">
        <f>'RAW DATA-At-Risk'!AN10</f>
        <v>14</v>
      </c>
      <c r="AU18" s="482">
        <f>'RAW DATA-At-Risk'!AO10</f>
        <v>0</v>
      </c>
      <c r="AV18" s="482">
        <f>'RAW DATA-At-Risk'!AP10</f>
        <v>2</v>
      </c>
      <c r="AW18" s="483">
        <f>'RAW DATA-At-Risk'!AQ10</f>
        <v>6</v>
      </c>
      <c r="AX18" s="483"/>
    </row>
    <row r="19" spans="1:50" x14ac:dyDescent="0.25">
      <c r="A19" s="1059"/>
      <c r="B19" s="484" t="str">
        <f>'RAW DATA-Awards'!B11</f>
        <v>NMSU</v>
      </c>
      <c r="C19" s="485" t="str">
        <f>'RAW DATA-Awards'!C11</f>
        <v>2</v>
      </c>
      <c r="D19" s="364">
        <f>'RAW DATA-At-Risk'!D11</f>
        <v>0</v>
      </c>
      <c r="E19" s="12">
        <f>'RAW DATA-At-Risk'!E11</f>
        <v>0</v>
      </c>
      <c r="F19" s="12">
        <f>'RAW DATA-At-Risk'!F11</f>
        <v>0</v>
      </c>
      <c r="G19" s="12">
        <f>'RAW DATA-At-Risk'!G11</f>
        <v>0</v>
      </c>
      <c r="H19" s="12">
        <f>'RAW DATA-At-Risk'!H11</f>
        <v>254</v>
      </c>
      <c r="I19" s="12">
        <f>'RAW DATA-At-Risk'!I11</f>
        <v>46</v>
      </c>
      <c r="J19" s="12">
        <f>'RAW DATA-At-Risk'!J11</f>
        <v>7</v>
      </c>
      <c r="K19" s="12">
        <f>'RAW DATA-At-Risk'!K11</f>
        <v>0</v>
      </c>
      <c r="L19" s="12">
        <f>'RAW DATA-At-Risk'!L11</f>
        <v>0</v>
      </c>
      <c r="M19" s="365">
        <f>'RAW DATA-At-Risk'!M11</f>
        <v>0</v>
      </c>
      <c r="N19" s="12"/>
      <c r="O19" s="12"/>
      <c r="P19" s="364">
        <f>'RAW DATA-At-Risk'!N11</f>
        <v>0</v>
      </c>
      <c r="Q19" s="12">
        <f>'RAW DATA-At-Risk'!O11</f>
        <v>0</v>
      </c>
      <c r="R19" s="12">
        <f>'RAW DATA-At-Risk'!P11</f>
        <v>0</v>
      </c>
      <c r="S19" s="12">
        <f>'RAW DATA-At-Risk'!Q11</f>
        <v>0</v>
      </c>
      <c r="T19" s="12">
        <f>'RAW DATA-At-Risk'!R11</f>
        <v>275</v>
      </c>
      <c r="U19" s="12">
        <f>'RAW DATA-At-Risk'!S11</f>
        <v>47</v>
      </c>
      <c r="V19" s="12">
        <f>'RAW DATA-At-Risk'!T11</f>
        <v>3</v>
      </c>
      <c r="W19" s="12">
        <f>'RAW DATA-At-Risk'!U11</f>
        <v>0</v>
      </c>
      <c r="X19" s="12">
        <f>'RAW DATA-At-Risk'!V11</f>
        <v>0</v>
      </c>
      <c r="Y19" s="365">
        <f>'RAW DATA-At-Risk'!W11</f>
        <v>0</v>
      </c>
      <c r="Z19" s="12"/>
      <c r="AA19" s="12"/>
      <c r="AB19" s="364">
        <f>'RAW DATA-At-Risk'!X11</f>
        <v>0</v>
      </c>
      <c r="AC19" s="12">
        <f>'RAW DATA-At-Risk'!Y11</f>
        <v>0</v>
      </c>
      <c r="AD19" s="12">
        <f>'RAW DATA-At-Risk'!Z11</f>
        <v>0</v>
      </c>
      <c r="AE19" s="12">
        <f>'RAW DATA-At-Risk'!AA11</f>
        <v>0</v>
      </c>
      <c r="AF19" s="12">
        <f>'RAW DATA-At-Risk'!AB11</f>
        <v>274</v>
      </c>
      <c r="AG19" s="12">
        <f>'RAW DATA-At-Risk'!AC11</f>
        <v>29</v>
      </c>
      <c r="AH19" s="12">
        <f>'RAW DATA-At-Risk'!AD11</f>
        <v>6</v>
      </c>
      <c r="AI19" s="12">
        <f>'RAW DATA-At-Risk'!AE11</f>
        <v>0</v>
      </c>
      <c r="AJ19" s="12">
        <f>'RAW DATA-At-Risk'!AF11</f>
        <v>1</v>
      </c>
      <c r="AK19" s="365">
        <f>'RAW DATA-At-Risk'!AG11</f>
        <v>0</v>
      </c>
      <c r="AL19" s="12"/>
      <c r="AM19" s="12"/>
      <c r="AN19" s="364">
        <f>'RAW DATA-At-Risk'!AH11</f>
        <v>0</v>
      </c>
      <c r="AO19" s="12">
        <f>'RAW DATA-At-Risk'!AI11</f>
        <v>0</v>
      </c>
      <c r="AP19" s="12">
        <f>'RAW DATA-At-Risk'!AJ11</f>
        <v>0</v>
      </c>
      <c r="AQ19" s="12">
        <f>'RAW DATA-At-Risk'!AK11</f>
        <v>0</v>
      </c>
      <c r="AR19" s="12">
        <f>'RAW DATA-At-Risk'!AL11</f>
        <v>281</v>
      </c>
      <c r="AS19" s="12">
        <f>'RAW DATA-At-Risk'!AM11</f>
        <v>37</v>
      </c>
      <c r="AT19" s="12">
        <f>'RAW DATA-At-Risk'!AN11</f>
        <v>7</v>
      </c>
      <c r="AU19" s="12">
        <f>'RAW DATA-At-Risk'!AO11</f>
        <v>0</v>
      </c>
      <c r="AV19" s="12">
        <f>'RAW DATA-At-Risk'!AP11</f>
        <v>2</v>
      </c>
      <c r="AW19" s="365">
        <f>'RAW DATA-At-Risk'!AQ11</f>
        <v>0</v>
      </c>
      <c r="AX19" s="365"/>
    </row>
    <row r="20" spans="1:50" ht="15.75" thickBot="1" x14ac:dyDescent="0.3">
      <c r="A20" s="1059"/>
      <c r="B20" s="484" t="str">
        <f>'RAW DATA-Awards'!B12</f>
        <v>NMSU</v>
      </c>
      <c r="C20" s="485" t="str">
        <f>'RAW DATA-Awards'!C12</f>
        <v>3</v>
      </c>
      <c r="D20" s="364">
        <f>'RAW DATA-At-Risk'!D12</f>
        <v>0</v>
      </c>
      <c r="E20" s="12">
        <f>'RAW DATA-At-Risk'!E12</f>
        <v>0</v>
      </c>
      <c r="F20" s="12">
        <f>'RAW DATA-At-Risk'!F12</f>
        <v>0</v>
      </c>
      <c r="G20" s="12">
        <f>'RAW DATA-At-Risk'!G12</f>
        <v>0</v>
      </c>
      <c r="H20" s="12">
        <f>'RAW DATA-At-Risk'!H12</f>
        <v>124</v>
      </c>
      <c r="I20" s="12">
        <f>'RAW DATA-At-Risk'!I12</f>
        <v>32</v>
      </c>
      <c r="J20" s="12">
        <f>'RAW DATA-At-Risk'!J12</f>
        <v>2</v>
      </c>
      <c r="K20" s="12">
        <f>'RAW DATA-At-Risk'!K12</f>
        <v>0</v>
      </c>
      <c r="L20" s="12">
        <f>'RAW DATA-At-Risk'!L12</f>
        <v>2</v>
      </c>
      <c r="M20" s="365">
        <f>'RAW DATA-At-Risk'!M12</f>
        <v>0</v>
      </c>
      <c r="N20" s="12"/>
      <c r="O20" s="12"/>
      <c r="P20" s="364">
        <f>'RAW DATA-At-Risk'!N12</f>
        <v>0</v>
      </c>
      <c r="Q20" s="12">
        <f>'RAW DATA-At-Risk'!O12</f>
        <v>0</v>
      </c>
      <c r="R20" s="12">
        <f>'RAW DATA-At-Risk'!P12</f>
        <v>0</v>
      </c>
      <c r="S20" s="12">
        <f>'RAW DATA-At-Risk'!Q12</f>
        <v>0</v>
      </c>
      <c r="T20" s="12">
        <f>'RAW DATA-At-Risk'!R12</f>
        <v>181</v>
      </c>
      <c r="U20" s="12">
        <f>'RAW DATA-At-Risk'!S12</f>
        <v>36</v>
      </c>
      <c r="V20" s="12">
        <f>'RAW DATA-At-Risk'!T12</f>
        <v>2</v>
      </c>
      <c r="W20" s="12">
        <f>'RAW DATA-At-Risk'!U12</f>
        <v>0</v>
      </c>
      <c r="X20" s="12">
        <f>'RAW DATA-At-Risk'!V12</f>
        <v>0</v>
      </c>
      <c r="Y20" s="365">
        <f>'RAW DATA-At-Risk'!W12</f>
        <v>0</v>
      </c>
      <c r="Z20" s="12"/>
      <c r="AA20" s="12"/>
      <c r="AB20" s="364">
        <f>'RAW DATA-At-Risk'!X12</f>
        <v>0</v>
      </c>
      <c r="AC20" s="12">
        <f>'RAW DATA-At-Risk'!Y12</f>
        <v>0</v>
      </c>
      <c r="AD20" s="12">
        <f>'RAW DATA-At-Risk'!Z12</f>
        <v>0</v>
      </c>
      <c r="AE20" s="12">
        <f>'RAW DATA-At-Risk'!AA12</f>
        <v>0</v>
      </c>
      <c r="AF20" s="12">
        <f>'RAW DATA-At-Risk'!AB12</f>
        <v>145</v>
      </c>
      <c r="AG20" s="12">
        <f>'RAW DATA-At-Risk'!AC12</f>
        <v>30</v>
      </c>
      <c r="AH20" s="12">
        <f>'RAW DATA-At-Risk'!AD12</f>
        <v>7</v>
      </c>
      <c r="AI20" s="12">
        <f>'RAW DATA-At-Risk'!AE12</f>
        <v>0</v>
      </c>
      <c r="AJ20" s="12">
        <f>'RAW DATA-At-Risk'!AF12</f>
        <v>1</v>
      </c>
      <c r="AK20" s="365">
        <f>'RAW DATA-At-Risk'!AG12</f>
        <v>0</v>
      </c>
      <c r="AL20" s="12"/>
      <c r="AM20" s="12"/>
      <c r="AN20" s="364">
        <f>'RAW DATA-At-Risk'!AH12</f>
        <v>0</v>
      </c>
      <c r="AO20" s="12">
        <f>'RAW DATA-At-Risk'!AI12</f>
        <v>0</v>
      </c>
      <c r="AP20" s="12">
        <f>'RAW DATA-At-Risk'!AJ12</f>
        <v>0</v>
      </c>
      <c r="AQ20" s="12">
        <f>'RAW DATA-At-Risk'!AK12</f>
        <v>0</v>
      </c>
      <c r="AR20" s="12">
        <f>'RAW DATA-At-Risk'!AL12</f>
        <v>153</v>
      </c>
      <c r="AS20" s="12">
        <f>'RAW DATA-At-Risk'!AM12</f>
        <v>29</v>
      </c>
      <c r="AT20" s="12">
        <f>'RAW DATA-At-Risk'!AN12</f>
        <v>5</v>
      </c>
      <c r="AU20" s="12">
        <f>'RAW DATA-At-Risk'!AO12</f>
        <v>0</v>
      </c>
      <c r="AV20" s="12">
        <f>'RAW DATA-At-Risk'!AP12</f>
        <v>0</v>
      </c>
      <c r="AW20" s="365">
        <f>'RAW DATA-At-Risk'!AQ12</f>
        <v>0</v>
      </c>
      <c r="AX20" s="365"/>
    </row>
    <row r="21" spans="1:50" x14ac:dyDescent="0.25">
      <c r="A21" s="541"/>
      <c r="B21" s="304"/>
      <c r="C21" s="498"/>
      <c r="D21" s="11">
        <f t="shared" ref="D21:M21" si="8">SUM(D18:D20)</f>
        <v>0</v>
      </c>
      <c r="E21" s="11">
        <f t="shared" si="8"/>
        <v>0</v>
      </c>
      <c r="F21" s="11">
        <f t="shared" si="8"/>
        <v>0</v>
      </c>
      <c r="G21" s="11">
        <f t="shared" si="8"/>
        <v>15</v>
      </c>
      <c r="H21" s="11">
        <f t="shared" si="8"/>
        <v>1419</v>
      </c>
      <c r="I21" s="11">
        <f t="shared" si="8"/>
        <v>361</v>
      </c>
      <c r="J21" s="11">
        <f t="shared" si="8"/>
        <v>20</v>
      </c>
      <c r="K21" s="11">
        <f t="shared" si="8"/>
        <v>0</v>
      </c>
      <c r="L21" s="11">
        <f t="shared" si="8"/>
        <v>4</v>
      </c>
      <c r="M21" s="367">
        <f t="shared" si="8"/>
        <v>7</v>
      </c>
      <c r="N21" s="12"/>
      <c r="O21" s="12"/>
      <c r="P21" s="366">
        <f t="shared" ref="P21:Y21" si="9">SUM(P18:P20)</f>
        <v>0</v>
      </c>
      <c r="Q21" s="11">
        <f t="shared" si="9"/>
        <v>0</v>
      </c>
      <c r="R21" s="11">
        <f t="shared" si="9"/>
        <v>0</v>
      </c>
      <c r="S21" s="11">
        <f t="shared" si="9"/>
        <v>10</v>
      </c>
      <c r="T21" s="11">
        <f t="shared" si="9"/>
        <v>1556</v>
      </c>
      <c r="U21" s="11">
        <f t="shared" si="9"/>
        <v>362</v>
      </c>
      <c r="V21" s="11">
        <f t="shared" si="9"/>
        <v>24</v>
      </c>
      <c r="W21" s="11">
        <f t="shared" si="9"/>
        <v>0</v>
      </c>
      <c r="X21" s="11">
        <f t="shared" si="9"/>
        <v>2</v>
      </c>
      <c r="Y21" s="367">
        <f t="shared" si="9"/>
        <v>4</v>
      </c>
      <c r="Z21" s="12"/>
      <c r="AA21" s="12"/>
      <c r="AB21" s="366">
        <f t="shared" ref="AB21:AK21" si="10">SUM(AB18:AB20)</f>
        <v>0</v>
      </c>
      <c r="AC21" s="11">
        <f t="shared" si="10"/>
        <v>0</v>
      </c>
      <c r="AD21" s="11">
        <f t="shared" si="10"/>
        <v>0</v>
      </c>
      <c r="AE21" s="11">
        <f t="shared" si="10"/>
        <v>10</v>
      </c>
      <c r="AF21" s="11">
        <f t="shared" si="10"/>
        <v>1492</v>
      </c>
      <c r="AG21" s="11">
        <f t="shared" si="10"/>
        <v>359</v>
      </c>
      <c r="AH21" s="11">
        <f t="shared" si="10"/>
        <v>33</v>
      </c>
      <c r="AI21" s="11">
        <f t="shared" si="10"/>
        <v>0</v>
      </c>
      <c r="AJ21" s="11">
        <f t="shared" si="10"/>
        <v>10</v>
      </c>
      <c r="AK21" s="367">
        <f t="shared" si="10"/>
        <v>3</v>
      </c>
      <c r="AL21" s="12"/>
      <c r="AM21" s="12"/>
      <c r="AN21" s="366">
        <f t="shared" ref="AN21:AW21" si="11">SUM(AN18:AN20)</f>
        <v>0</v>
      </c>
      <c r="AO21" s="11">
        <f t="shared" si="11"/>
        <v>0</v>
      </c>
      <c r="AP21" s="11">
        <f t="shared" si="11"/>
        <v>0</v>
      </c>
      <c r="AQ21" s="11">
        <f t="shared" si="11"/>
        <v>14</v>
      </c>
      <c r="AR21" s="11">
        <f t="shared" si="11"/>
        <v>1480</v>
      </c>
      <c r="AS21" s="11">
        <f t="shared" si="11"/>
        <v>323</v>
      </c>
      <c r="AT21" s="11">
        <f t="shared" si="11"/>
        <v>26</v>
      </c>
      <c r="AU21" s="11">
        <f t="shared" si="11"/>
        <v>0</v>
      </c>
      <c r="AV21" s="11">
        <f t="shared" si="11"/>
        <v>4</v>
      </c>
      <c r="AW21" s="367">
        <f t="shared" si="11"/>
        <v>6</v>
      </c>
      <c r="AX21" s="365"/>
    </row>
    <row r="22" spans="1:50" ht="15.75" thickBot="1" x14ac:dyDescent="0.3">
      <c r="A22" s="542"/>
      <c r="B22" s="487"/>
      <c r="C22" s="500"/>
      <c r="D22" s="12"/>
      <c r="E22" s="12"/>
      <c r="F22" s="12"/>
      <c r="G22" s="12"/>
      <c r="H22" s="12"/>
      <c r="I22" s="12"/>
      <c r="J22" s="12"/>
      <c r="K22" s="12"/>
      <c r="L22" s="12"/>
      <c r="M22" s="365"/>
      <c r="N22" s="12"/>
      <c r="O22" s="12"/>
      <c r="P22" s="364"/>
      <c r="Q22" s="12"/>
      <c r="R22" s="12"/>
      <c r="S22" s="12"/>
      <c r="T22" s="12"/>
      <c r="U22" s="12"/>
      <c r="V22" s="12"/>
      <c r="W22" s="12"/>
      <c r="X22" s="12"/>
      <c r="Y22" s="365"/>
      <c r="Z22" s="12"/>
      <c r="AA22" s="12"/>
      <c r="AB22" s="364"/>
      <c r="AC22" s="12"/>
      <c r="AD22" s="12"/>
      <c r="AE22" s="12"/>
      <c r="AF22" s="12"/>
      <c r="AG22" s="12"/>
      <c r="AH22" s="12"/>
      <c r="AI22" s="12"/>
      <c r="AJ22" s="12"/>
      <c r="AK22" s="365"/>
      <c r="AL22" s="12"/>
      <c r="AM22" s="12"/>
      <c r="AN22" s="364"/>
      <c r="AO22" s="12"/>
      <c r="AP22" s="12"/>
      <c r="AQ22" s="12"/>
      <c r="AR22" s="12"/>
      <c r="AS22" s="12"/>
      <c r="AT22" s="12"/>
      <c r="AU22" s="12"/>
      <c r="AV22" s="12"/>
      <c r="AW22" s="365"/>
      <c r="AX22" s="365"/>
    </row>
    <row r="23" spans="1:50" ht="15" customHeight="1" x14ac:dyDescent="0.25">
      <c r="A23" s="1058" t="s">
        <v>303</v>
      </c>
      <c r="B23" s="304" t="s">
        <v>38</v>
      </c>
      <c r="C23" s="498" t="s">
        <v>95</v>
      </c>
      <c r="D23" s="364">
        <f>D18*'DATA - Awards Matrices'!$B$43</f>
        <v>0</v>
      </c>
      <c r="E23" s="12">
        <f>E18*'DATA - Awards Matrices'!$C$43</f>
        <v>0</v>
      </c>
      <c r="F23" s="12">
        <f>F18*'DATA - Awards Matrices'!$D$43</f>
        <v>0</v>
      </c>
      <c r="G23" s="12">
        <f>G18*'DATA - Awards Matrices'!$E$43</f>
        <v>216825</v>
      </c>
      <c r="H23" s="12">
        <f>H18*'DATA - Awards Matrices'!$F$43</f>
        <v>34353000</v>
      </c>
      <c r="I23" s="12">
        <f>I18*'DATA - Awards Matrices'!$G$43</f>
        <v>9307304</v>
      </c>
      <c r="J23" s="12">
        <f>J18*'DATA - Awards Matrices'!$H$43</f>
        <v>1195249</v>
      </c>
      <c r="K23" s="12">
        <f>K18*'DATA - Awards Matrices'!$I$43</f>
        <v>0</v>
      </c>
      <c r="L23" s="12">
        <f>L18*'DATA - Awards Matrices'!$J$43</f>
        <v>15638</v>
      </c>
      <c r="M23" s="365">
        <f>M18*'DATA - Awards Matrices'!$K$43</f>
        <v>134792</v>
      </c>
      <c r="N23" s="12"/>
      <c r="O23" s="12"/>
      <c r="P23" s="364">
        <f>P18*'DATA - Awards Matrices'!$B$43</f>
        <v>0</v>
      </c>
      <c r="Q23" s="12">
        <f>Q18*'DATA - Awards Matrices'!$C$43</f>
        <v>0</v>
      </c>
      <c r="R23" s="12">
        <f>R18*'DATA - Awards Matrices'!$D$43</f>
        <v>0</v>
      </c>
      <c r="S23" s="12">
        <f>S18*'DATA - Awards Matrices'!$E$43</f>
        <v>144550</v>
      </c>
      <c r="T23" s="12">
        <f>T18*'DATA - Awards Matrices'!$F$43</f>
        <v>36300000</v>
      </c>
      <c r="U23" s="12">
        <f>U18*'DATA - Awards Matrices'!$G$43</f>
        <v>9175752</v>
      </c>
      <c r="V23" s="12">
        <f>V18*'DATA - Awards Matrices'!$H$43</f>
        <v>2064521</v>
      </c>
      <c r="W23" s="12">
        <f>W18*'DATA - Awards Matrices'!$I$43</f>
        <v>0</v>
      </c>
      <c r="X23" s="12">
        <f>X18*'DATA - Awards Matrices'!$J$43</f>
        <v>15638</v>
      </c>
      <c r="Y23" s="365">
        <f>Y18*'DATA - Awards Matrices'!$K$43</f>
        <v>77024</v>
      </c>
      <c r="Z23" s="12"/>
      <c r="AA23" s="12"/>
      <c r="AB23" s="364">
        <f>AB18*'DATA - Awards Matrices'!$B$43</f>
        <v>0</v>
      </c>
      <c r="AC23" s="12">
        <f>AC18*'DATA - Awards Matrices'!$C$43</f>
        <v>0</v>
      </c>
      <c r="AD23" s="12">
        <f>AD18*'DATA - Awards Matrices'!$D$43</f>
        <v>0</v>
      </c>
      <c r="AE23" s="12">
        <f>AE18*'DATA - Awards Matrices'!$E$43</f>
        <v>144550</v>
      </c>
      <c r="AF23" s="12">
        <f>AF18*'DATA - Awards Matrices'!$F$43</f>
        <v>35409000</v>
      </c>
      <c r="AG23" s="12">
        <f>AG18*'DATA - Awards Matrices'!$G$43</f>
        <v>9866400</v>
      </c>
      <c r="AH23" s="12">
        <f>AH18*'DATA - Awards Matrices'!$H$43</f>
        <v>2173180</v>
      </c>
      <c r="AI23" s="12">
        <f>AI18*'DATA - Awards Matrices'!$I$43</f>
        <v>0</v>
      </c>
      <c r="AJ23" s="12">
        <f>AJ18*'DATA - Awards Matrices'!$J$43</f>
        <v>62552</v>
      </c>
      <c r="AK23" s="365">
        <f>AK18*'DATA - Awards Matrices'!$K$43</f>
        <v>57768</v>
      </c>
      <c r="AL23" s="12"/>
      <c r="AM23" s="12"/>
      <c r="AN23" s="364">
        <f>AN18*'DATA - Awards Matrices'!$B$43</f>
        <v>0</v>
      </c>
      <c r="AO23" s="12">
        <f>AO18*'DATA - Awards Matrices'!$C$43</f>
        <v>0</v>
      </c>
      <c r="AP23" s="12">
        <f>AP18*'DATA - Awards Matrices'!$D$43</f>
        <v>0</v>
      </c>
      <c r="AQ23" s="12">
        <f>AQ18*'DATA - Awards Matrices'!$E$43</f>
        <v>202370</v>
      </c>
      <c r="AR23" s="12">
        <f>AR18*'DATA - Awards Matrices'!$F$43</f>
        <v>34518000</v>
      </c>
      <c r="AS23" s="12">
        <f>AS18*'DATA - Awards Matrices'!$G$43</f>
        <v>8452216</v>
      </c>
      <c r="AT23" s="12">
        <f>AT18*'DATA - Awards Matrices'!$H$43</f>
        <v>1521226</v>
      </c>
      <c r="AU23" s="12">
        <f>AU18*'DATA - Awards Matrices'!$I$43</f>
        <v>0</v>
      </c>
      <c r="AV23" s="12">
        <f>AV18*'DATA - Awards Matrices'!$J$43</f>
        <v>15638</v>
      </c>
      <c r="AW23" s="365">
        <f>AW18*'DATA - Awards Matrices'!$K$43</f>
        <v>115536</v>
      </c>
      <c r="AX23" s="365"/>
    </row>
    <row r="24" spans="1:50" x14ac:dyDescent="0.25">
      <c r="A24" s="1059"/>
      <c r="B24" s="484" t="s">
        <v>38</v>
      </c>
      <c r="C24" s="499" t="s">
        <v>94</v>
      </c>
      <c r="D24" s="364">
        <f>D19*'DATA - Awards Matrices'!$B$44</f>
        <v>0</v>
      </c>
      <c r="E24" s="12">
        <f>E19*'DATA - Awards Matrices'!$C$44</f>
        <v>0</v>
      </c>
      <c r="F24" s="12">
        <f>F19*'DATA - Awards Matrices'!$D$44</f>
        <v>0</v>
      </c>
      <c r="G24" s="12">
        <f>G19*'DATA - Awards Matrices'!$E$44</f>
        <v>0</v>
      </c>
      <c r="H24" s="12">
        <f>H19*'DATA - Awards Matrices'!$F$44</f>
        <v>12096242</v>
      </c>
      <c r="I24" s="12">
        <f>I19*'DATA - Awards Matrices'!$G$44</f>
        <v>2183206</v>
      </c>
      <c r="J24" s="12">
        <f>J19*'DATA - Awards Matrices'!$H$44</f>
        <v>1097656</v>
      </c>
      <c r="K24" s="12">
        <f>K19*'DATA - Awards Matrices'!$I$44</f>
        <v>0</v>
      </c>
      <c r="L24" s="12">
        <f>L19*'DATA - Awards Matrices'!$J$44</f>
        <v>0</v>
      </c>
      <c r="M24" s="365">
        <f>M19*'DATA - Awards Matrices'!$K$44</f>
        <v>0</v>
      </c>
      <c r="N24" s="12"/>
      <c r="O24" s="12"/>
      <c r="P24" s="364">
        <f>P19*'DATA - Awards Matrices'!$B$44</f>
        <v>0</v>
      </c>
      <c r="Q24" s="12">
        <f>Q19*'DATA - Awards Matrices'!$C$44</f>
        <v>0</v>
      </c>
      <c r="R24" s="12">
        <f>R19*'DATA - Awards Matrices'!$D$44</f>
        <v>0</v>
      </c>
      <c r="S24" s="12">
        <f>S19*'DATA - Awards Matrices'!$E$44</f>
        <v>0</v>
      </c>
      <c r="T24" s="12">
        <f>T19*'DATA - Awards Matrices'!$F$44</f>
        <v>13096325</v>
      </c>
      <c r="U24" s="12">
        <f>U19*'DATA - Awards Matrices'!$G$44</f>
        <v>2230667</v>
      </c>
      <c r="V24" s="12">
        <f>V19*'DATA - Awards Matrices'!$H$44</f>
        <v>470424</v>
      </c>
      <c r="W24" s="12">
        <f>W19*'DATA - Awards Matrices'!$I$44</f>
        <v>0</v>
      </c>
      <c r="X24" s="12">
        <f>X19*'DATA - Awards Matrices'!$J$44</f>
        <v>0</v>
      </c>
      <c r="Y24" s="365">
        <f>Y19*'DATA - Awards Matrices'!$K$44</f>
        <v>0</v>
      </c>
      <c r="Z24" s="12"/>
      <c r="AA24" s="12"/>
      <c r="AB24" s="364">
        <f>AB19*'DATA - Awards Matrices'!$B$44</f>
        <v>0</v>
      </c>
      <c r="AC24" s="12">
        <f>AC19*'DATA - Awards Matrices'!$C$44</f>
        <v>0</v>
      </c>
      <c r="AD24" s="12">
        <f>AD19*'DATA - Awards Matrices'!$D$44</f>
        <v>0</v>
      </c>
      <c r="AE24" s="12">
        <f>AE19*'DATA - Awards Matrices'!$E$44</f>
        <v>0</v>
      </c>
      <c r="AF24" s="12">
        <f>AF19*'DATA - Awards Matrices'!$F$44</f>
        <v>13048702</v>
      </c>
      <c r="AG24" s="12">
        <f>AG19*'DATA - Awards Matrices'!$G$44</f>
        <v>1376369</v>
      </c>
      <c r="AH24" s="12">
        <f>AH19*'DATA - Awards Matrices'!$H$44</f>
        <v>940848</v>
      </c>
      <c r="AI24" s="12">
        <f>AI19*'DATA - Awards Matrices'!$I$44</f>
        <v>0</v>
      </c>
      <c r="AJ24" s="12">
        <f>AJ19*'DATA - Awards Matrices'!$J$44</f>
        <v>11284</v>
      </c>
      <c r="AK24" s="365">
        <f>AK19*'DATA - Awards Matrices'!$K$44</f>
        <v>0</v>
      </c>
      <c r="AL24" s="12"/>
      <c r="AM24" s="12"/>
      <c r="AN24" s="364">
        <f>AN19*'DATA - Awards Matrices'!$B$44</f>
        <v>0</v>
      </c>
      <c r="AO24" s="12">
        <f>AO19*'DATA - Awards Matrices'!$C$44</f>
        <v>0</v>
      </c>
      <c r="AP24" s="12">
        <f>AP19*'DATA - Awards Matrices'!$D$44</f>
        <v>0</v>
      </c>
      <c r="AQ24" s="12">
        <f>AQ19*'DATA - Awards Matrices'!$E$44</f>
        <v>0</v>
      </c>
      <c r="AR24" s="12">
        <f>AR19*'DATA - Awards Matrices'!$F$44</f>
        <v>13382063</v>
      </c>
      <c r="AS24" s="12">
        <f>AS19*'DATA - Awards Matrices'!$G$44</f>
        <v>1756057</v>
      </c>
      <c r="AT24" s="12">
        <f>AT19*'DATA - Awards Matrices'!$H$44</f>
        <v>1097656</v>
      </c>
      <c r="AU24" s="12">
        <f>AU19*'DATA - Awards Matrices'!$I$44</f>
        <v>0</v>
      </c>
      <c r="AV24" s="12">
        <f>AV19*'DATA - Awards Matrices'!$J$44</f>
        <v>22568</v>
      </c>
      <c r="AW24" s="365">
        <f>AW19*'DATA - Awards Matrices'!$K$44</f>
        <v>0</v>
      </c>
      <c r="AX24" s="365"/>
    </row>
    <row r="25" spans="1:50" ht="15.75" thickBot="1" x14ac:dyDescent="0.3">
      <c r="A25" s="1060"/>
      <c r="B25" s="487" t="s">
        <v>38</v>
      </c>
      <c r="C25" s="500" t="s">
        <v>93</v>
      </c>
      <c r="D25" s="364">
        <f>D20*'DATA - Awards Matrices'!$B$45</f>
        <v>0</v>
      </c>
      <c r="E25" s="12">
        <f>E20*'DATA - Awards Matrices'!$C$45</f>
        <v>0</v>
      </c>
      <c r="F25" s="12">
        <f>F20*'DATA - Awards Matrices'!$D$45</f>
        <v>0</v>
      </c>
      <c r="G25" s="12">
        <f>G20*'DATA - Awards Matrices'!$E$45</f>
        <v>0</v>
      </c>
      <c r="H25" s="12">
        <f>H20*'DATA - Awards Matrices'!$F$45</f>
        <v>8654208</v>
      </c>
      <c r="I25" s="12">
        <f>I20*'DATA - Awards Matrices'!$G$45</f>
        <v>2225760</v>
      </c>
      <c r="J25" s="12">
        <f>J20*'DATA - Awards Matrices'!$H$45</f>
        <v>459610</v>
      </c>
      <c r="K25" s="12">
        <f>K20*'DATA - Awards Matrices'!$I$45</f>
        <v>0</v>
      </c>
      <c r="L25" s="12">
        <f>L20*'DATA - Awards Matrices'!$J$45</f>
        <v>33074</v>
      </c>
      <c r="M25" s="365">
        <f>M20*'DATA - Awards Matrices'!$K$45</f>
        <v>0</v>
      </c>
      <c r="N25" s="12"/>
      <c r="O25" s="12"/>
      <c r="P25" s="364">
        <f>P20*'DATA - Awards Matrices'!$B$45</f>
        <v>0</v>
      </c>
      <c r="Q25" s="12">
        <f>Q20*'DATA - Awards Matrices'!$C$45</f>
        <v>0</v>
      </c>
      <c r="R25" s="12">
        <f>R20*'DATA - Awards Matrices'!$D$45</f>
        <v>0</v>
      </c>
      <c r="S25" s="12">
        <f>S20*'DATA - Awards Matrices'!$E$45</f>
        <v>0</v>
      </c>
      <c r="T25" s="12">
        <f>T20*'DATA - Awards Matrices'!$F$45</f>
        <v>12632352</v>
      </c>
      <c r="U25" s="12">
        <f>U20*'DATA - Awards Matrices'!$G$45</f>
        <v>2503980</v>
      </c>
      <c r="V25" s="12">
        <f>V20*'DATA - Awards Matrices'!$H$45</f>
        <v>459610</v>
      </c>
      <c r="W25" s="12">
        <f>W20*'DATA - Awards Matrices'!$I$45</f>
        <v>0</v>
      </c>
      <c r="X25" s="12">
        <f>X20*'DATA - Awards Matrices'!$J$45</f>
        <v>0</v>
      </c>
      <c r="Y25" s="365">
        <f>Y20*'DATA - Awards Matrices'!$K$45</f>
        <v>0</v>
      </c>
      <c r="Z25" s="12"/>
      <c r="AA25" s="12"/>
      <c r="AB25" s="364">
        <f>AB20*'DATA - Awards Matrices'!$B$45</f>
        <v>0</v>
      </c>
      <c r="AC25" s="12">
        <f>AC20*'DATA - Awards Matrices'!$C$45</f>
        <v>0</v>
      </c>
      <c r="AD25" s="12">
        <f>AD20*'DATA - Awards Matrices'!$D$45</f>
        <v>0</v>
      </c>
      <c r="AE25" s="12">
        <f>AE20*'DATA - Awards Matrices'!$E$45</f>
        <v>0</v>
      </c>
      <c r="AF25" s="12">
        <f>AF20*'DATA - Awards Matrices'!$F$45</f>
        <v>10119840</v>
      </c>
      <c r="AG25" s="12">
        <f>AG20*'DATA - Awards Matrices'!$G$45</f>
        <v>2086650</v>
      </c>
      <c r="AH25" s="12">
        <f>AH20*'DATA - Awards Matrices'!$H$45</f>
        <v>1608635</v>
      </c>
      <c r="AI25" s="12">
        <f>AI20*'DATA - Awards Matrices'!$I$45</f>
        <v>0</v>
      </c>
      <c r="AJ25" s="12">
        <f>AJ20*'DATA - Awards Matrices'!$J$45</f>
        <v>16537</v>
      </c>
      <c r="AK25" s="365">
        <f>AK20*'DATA - Awards Matrices'!$K$45</f>
        <v>0</v>
      </c>
      <c r="AL25" s="12"/>
      <c r="AM25" s="12"/>
      <c r="AN25" s="364">
        <f>AN20*'DATA - Awards Matrices'!$B$45</f>
        <v>0</v>
      </c>
      <c r="AO25" s="12">
        <f>AO20*'DATA - Awards Matrices'!$C$45</f>
        <v>0</v>
      </c>
      <c r="AP25" s="12">
        <f>AP20*'DATA - Awards Matrices'!$D$45</f>
        <v>0</v>
      </c>
      <c r="AQ25" s="12">
        <f>AQ20*'DATA - Awards Matrices'!$E$45</f>
        <v>0</v>
      </c>
      <c r="AR25" s="12">
        <f>AR20*'DATA - Awards Matrices'!$F$45</f>
        <v>10678176</v>
      </c>
      <c r="AS25" s="12">
        <f>AS20*'DATA - Awards Matrices'!$G$45</f>
        <v>2017095</v>
      </c>
      <c r="AT25" s="12">
        <f>AT20*'DATA - Awards Matrices'!$H$45</f>
        <v>1149025</v>
      </c>
      <c r="AU25" s="12">
        <f>AU20*'DATA - Awards Matrices'!$I$45</f>
        <v>0</v>
      </c>
      <c r="AV25" s="12">
        <f>AV20*'DATA - Awards Matrices'!$J$45</f>
        <v>0</v>
      </c>
      <c r="AW25" s="365">
        <f>AW20*'DATA - Awards Matrices'!$K$45</f>
        <v>0</v>
      </c>
      <c r="AX25" s="365"/>
    </row>
    <row r="26" spans="1:50" ht="30.75" thickBot="1" x14ac:dyDescent="0.3">
      <c r="A26" s="540" t="s">
        <v>304</v>
      </c>
      <c r="B26" s="487" t="str">
        <f>B20</f>
        <v>NMSU</v>
      </c>
      <c r="C26" s="488"/>
      <c r="D26" s="368">
        <f t="shared" ref="D26:M26" si="12">SUM(D23:D25)</f>
        <v>0</v>
      </c>
      <c r="E26" s="369">
        <f t="shared" si="12"/>
        <v>0</v>
      </c>
      <c r="F26" s="369">
        <f t="shared" si="12"/>
        <v>0</v>
      </c>
      <c r="G26" s="369">
        <f t="shared" si="12"/>
        <v>216825</v>
      </c>
      <c r="H26" s="369">
        <f t="shared" si="12"/>
        <v>55103450</v>
      </c>
      <c r="I26" s="369">
        <f t="shared" si="12"/>
        <v>13716270</v>
      </c>
      <c r="J26" s="369">
        <f t="shared" si="12"/>
        <v>2752515</v>
      </c>
      <c r="K26" s="369">
        <f t="shared" si="12"/>
        <v>0</v>
      </c>
      <c r="L26" s="369">
        <f t="shared" si="12"/>
        <v>48712</v>
      </c>
      <c r="M26" s="370">
        <f t="shared" si="12"/>
        <v>134792</v>
      </c>
      <c r="N26" s="489">
        <f>SUM(D26:M26)/'DATA - Awards Matrices'!$L$45</f>
        <v>526.89908489374261</v>
      </c>
      <c r="O26" s="489"/>
      <c r="P26" s="368">
        <f t="shared" ref="P26:Y26" si="13">SUM(P23:P25)</f>
        <v>0</v>
      </c>
      <c r="Q26" s="369">
        <f t="shared" si="13"/>
        <v>0</v>
      </c>
      <c r="R26" s="369">
        <f t="shared" si="13"/>
        <v>0</v>
      </c>
      <c r="S26" s="369">
        <f t="shared" si="13"/>
        <v>144550</v>
      </c>
      <c r="T26" s="369">
        <f t="shared" si="13"/>
        <v>62028677</v>
      </c>
      <c r="U26" s="369">
        <f t="shared" si="13"/>
        <v>13910399</v>
      </c>
      <c r="V26" s="369">
        <f t="shared" si="13"/>
        <v>2994555</v>
      </c>
      <c r="W26" s="369">
        <f t="shared" si="13"/>
        <v>0</v>
      </c>
      <c r="X26" s="369">
        <f t="shared" si="13"/>
        <v>15638</v>
      </c>
      <c r="Y26" s="370">
        <f t="shared" si="13"/>
        <v>77024</v>
      </c>
      <c r="Z26" s="489">
        <f>SUM(P26:Y26)/'DATA - Awards Matrices'!$L$45</f>
        <v>579.59647966642069</v>
      </c>
      <c r="AA26" s="489"/>
      <c r="AB26" s="368">
        <f t="shared" ref="AB26:AK26" si="14">SUM(AB23:AB25)</f>
        <v>0</v>
      </c>
      <c r="AC26" s="369">
        <f t="shared" si="14"/>
        <v>0</v>
      </c>
      <c r="AD26" s="369">
        <f t="shared" si="14"/>
        <v>0</v>
      </c>
      <c r="AE26" s="369">
        <f t="shared" si="14"/>
        <v>144550</v>
      </c>
      <c r="AF26" s="369">
        <f t="shared" si="14"/>
        <v>58577542</v>
      </c>
      <c r="AG26" s="369">
        <f t="shared" si="14"/>
        <v>13329419</v>
      </c>
      <c r="AH26" s="369">
        <f t="shared" si="14"/>
        <v>4722663</v>
      </c>
      <c r="AI26" s="369">
        <f t="shared" si="14"/>
        <v>0</v>
      </c>
      <c r="AJ26" s="369">
        <f t="shared" si="14"/>
        <v>90373</v>
      </c>
      <c r="AK26" s="370">
        <f t="shared" si="14"/>
        <v>57768</v>
      </c>
      <c r="AL26" s="489">
        <f>SUM(AB26:AK26)/'DATA - Awards Matrices'!$L$45</f>
        <v>563.13538283016021</v>
      </c>
      <c r="AM26" s="489"/>
      <c r="AN26" s="368">
        <f t="shared" ref="AN26:AW26" si="15">SUM(AN23:AN25)</f>
        <v>0</v>
      </c>
      <c r="AO26" s="369">
        <f t="shared" si="15"/>
        <v>0</v>
      </c>
      <c r="AP26" s="369">
        <f t="shared" si="15"/>
        <v>0</v>
      </c>
      <c r="AQ26" s="369">
        <f t="shared" si="15"/>
        <v>202370</v>
      </c>
      <c r="AR26" s="369">
        <f t="shared" si="15"/>
        <v>58578239</v>
      </c>
      <c r="AS26" s="369">
        <f t="shared" si="15"/>
        <v>12225368</v>
      </c>
      <c r="AT26" s="369">
        <f t="shared" si="15"/>
        <v>3767907</v>
      </c>
      <c r="AU26" s="369">
        <f t="shared" si="15"/>
        <v>0</v>
      </c>
      <c r="AV26" s="369">
        <f t="shared" si="15"/>
        <v>38206</v>
      </c>
      <c r="AW26" s="370">
        <f t="shared" si="15"/>
        <v>115536</v>
      </c>
      <c r="AX26" s="490">
        <f>SUM(AN26:AW26)/'DATA - Awards Matrices'!$L$45</f>
        <v>548.53259879223685</v>
      </c>
    </row>
    <row r="27" spans="1:50" ht="15.75" thickBot="1" x14ac:dyDescent="0.3">
      <c r="A27" s="502"/>
      <c r="B27" s="503"/>
      <c r="C27" s="504"/>
      <c r="D27" s="505"/>
      <c r="E27" s="506"/>
      <c r="F27" s="506"/>
      <c r="G27" s="506"/>
      <c r="H27" s="506"/>
      <c r="I27" s="506"/>
      <c r="J27" s="506"/>
      <c r="K27" s="506"/>
      <c r="L27" s="506"/>
      <c r="M27" s="507"/>
      <c r="N27" s="508"/>
      <c r="O27" s="508"/>
      <c r="P27" s="505"/>
      <c r="Q27" s="506"/>
      <c r="R27" s="506"/>
      <c r="S27" s="506"/>
      <c r="T27" s="506"/>
      <c r="U27" s="506"/>
      <c r="V27" s="506"/>
      <c r="W27" s="506"/>
      <c r="X27" s="506"/>
      <c r="Y27" s="507"/>
      <c r="Z27" s="508"/>
      <c r="AA27" s="508"/>
      <c r="AB27" s="505"/>
      <c r="AC27" s="506"/>
      <c r="AD27" s="506"/>
      <c r="AE27" s="506"/>
      <c r="AF27" s="506"/>
      <c r="AG27" s="506"/>
      <c r="AH27" s="506"/>
      <c r="AI27" s="506"/>
      <c r="AJ27" s="506"/>
      <c r="AK27" s="507"/>
      <c r="AL27" s="508"/>
      <c r="AM27" s="508"/>
      <c r="AN27" s="505"/>
      <c r="AO27" s="506"/>
      <c r="AP27" s="506"/>
      <c r="AQ27" s="506"/>
      <c r="AR27" s="506"/>
      <c r="AS27" s="506"/>
      <c r="AT27" s="506"/>
      <c r="AU27" s="506"/>
      <c r="AV27" s="506"/>
      <c r="AW27" s="507"/>
      <c r="AX27" s="508"/>
    </row>
    <row r="28" spans="1:50" ht="15" customHeight="1" x14ac:dyDescent="0.25">
      <c r="A28" s="1058" t="s">
        <v>302</v>
      </c>
      <c r="B28" s="304" t="str">
        <f>'RAW DATA-Awards'!B13</f>
        <v>UNM</v>
      </c>
      <c r="C28" s="498" t="str">
        <f>'RAW DATA-Awards'!C13</f>
        <v>1</v>
      </c>
      <c r="D28" s="481">
        <f>'RAW DATA-At-Risk'!D13</f>
        <v>0</v>
      </c>
      <c r="E28" s="482">
        <f>'RAW DATA-At-Risk'!E13</f>
        <v>0</v>
      </c>
      <c r="F28" s="482">
        <f>'RAW DATA-At-Risk'!F13</f>
        <v>0</v>
      </c>
      <c r="G28" s="482">
        <f>'RAW DATA-At-Risk'!G13</f>
        <v>0</v>
      </c>
      <c r="H28" s="482">
        <f>'RAW DATA-At-Risk'!H13</f>
        <v>1563</v>
      </c>
      <c r="I28" s="482">
        <f>'RAW DATA-At-Risk'!I13</f>
        <v>371</v>
      </c>
      <c r="J28" s="482">
        <f>'RAW DATA-At-Risk'!J13</f>
        <v>27</v>
      </c>
      <c r="K28" s="482">
        <f>'RAW DATA-At-Risk'!K13</f>
        <v>97</v>
      </c>
      <c r="L28" s="482">
        <f>'RAW DATA-At-Risk'!L13</f>
        <v>1</v>
      </c>
      <c r="M28" s="483">
        <f>'RAW DATA-At-Risk'!M13</f>
        <v>5</v>
      </c>
      <c r="N28" s="482"/>
      <c r="O28" s="482"/>
      <c r="P28" s="481">
        <f>'RAW DATA-At-Risk'!N13</f>
        <v>0</v>
      </c>
      <c r="Q28" s="482">
        <f>'RAW DATA-At-Risk'!O13</f>
        <v>0</v>
      </c>
      <c r="R28" s="482">
        <f>'RAW DATA-At-Risk'!P13</f>
        <v>0</v>
      </c>
      <c r="S28" s="482">
        <f>'RAW DATA-At-Risk'!Q13</f>
        <v>0</v>
      </c>
      <c r="T28" s="482">
        <f>'RAW DATA-At-Risk'!R13</f>
        <v>1648</v>
      </c>
      <c r="U28" s="482">
        <f>'RAW DATA-At-Risk'!S13</f>
        <v>379</v>
      </c>
      <c r="V28" s="482">
        <f>'RAW DATA-At-Risk'!T13</f>
        <v>44</v>
      </c>
      <c r="W28" s="482">
        <f>'RAW DATA-At-Risk'!U13</f>
        <v>99</v>
      </c>
      <c r="X28" s="482">
        <f>'RAW DATA-At-Risk'!V13</f>
        <v>3</v>
      </c>
      <c r="Y28" s="483">
        <f>'RAW DATA-At-Risk'!W13</f>
        <v>1</v>
      </c>
      <c r="Z28" s="482"/>
      <c r="AA28" s="482"/>
      <c r="AB28" s="481">
        <f>'RAW DATA-At-Risk'!X13</f>
        <v>0</v>
      </c>
      <c r="AC28" s="482">
        <f>'RAW DATA-At-Risk'!Y13</f>
        <v>0</v>
      </c>
      <c r="AD28" s="482">
        <f>'RAW DATA-At-Risk'!Z13</f>
        <v>0</v>
      </c>
      <c r="AE28" s="482">
        <f>'RAW DATA-At-Risk'!AA13</f>
        <v>0</v>
      </c>
      <c r="AF28" s="482">
        <f>'RAW DATA-At-Risk'!AB13</f>
        <v>1624</v>
      </c>
      <c r="AG28" s="482">
        <f>'RAW DATA-At-Risk'!AC13</f>
        <v>360</v>
      </c>
      <c r="AH28" s="482">
        <f>'RAW DATA-At-Risk'!AD13</f>
        <v>47</v>
      </c>
      <c r="AI28" s="482">
        <f>'RAW DATA-At-Risk'!AE13</f>
        <v>87</v>
      </c>
      <c r="AJ28" s="482">
        <f>'RAW DATA-At-Risk'!AF13</f>
        <v>11</v>
      </c>
      <c r="AK28" s="483">
        <f>'RAW DATA-At-Risk'!AG13</f>
        <v>4</v>
      </c>
      <c r="AL28" s="482"/>
      <c r="AM28" s="482"/>
      <c r="AN28" s="481">
        <f>'RAW DATA-At-Risk'!AH13</f>
        <v>0</v>
      </c>
      <c r="AO28" s="482">
        <f>'RAW DATA-At-Risk'!AI13</f>
        <v>1</v>
      </c>
      <c r="AP28" s="482">
        <f>'RAW DATA-At-Risk'!AJ13</f>
        <v>0</v>
      </c>
      <c r="AQ28" s="482">
        <f>'RAW DATA-At-Risk'!AK13</f>
        <v>0</v>
      </c>
      <c r="AR28" s="482">
        <f>'RAW DATA-At-Risk'!AL13</f>
        <v>1613</v>
      </c>
      <c r="AS28" s="482">
        <f>'RAW DATA-At-Risk'!AM13</f>
        <v>286</v>
      </c>
      <c r="AT28" s="482">
        <f>'RAW DATA-At-Risk'!AN13</f>
        <v>31</v>
      </c>
      <c r="AU28" s="482">
        <f>'RAW DATA-At-Risk'!AO13</f>
        <v>83</v>
      </c>
      <c r="AV28" s="482">
        <f>'RAW DATA-At-Risk'!AP13</f>
        <v>8</v>
      </c>
      <c r="AW28" s="483">
        <f>'RAW DATA-At-Risk'!AQ13</f>
        <v>3</v>
      </c>
      <c r="AX28" s="483"/>
    </row>
    <row r="29" spans="1:50" x14ac:dyDescent="0.25">
      <c r="A29" s="1059"/>
      <c r="B29" s="484" t="str">
        <f>'RAW DATA-Awards'!B14</f>
        <v>UNM</v>
      </c>
      <c r="C29" s="499" t="str">
        <f>'RAW DATA-Awards'!C14</f>
        <v>2</v>
      </c>
      <c r="D29" s="364">
        <f>'RAW DATA-At-Risk'!D14</f>
        <v>0</v>
      </c>
      <c r="E29" s="12">
        <f>'RAW DATA-At-Risk'!E14</f>
        <v>0</v>
      </c>
      <c r="F29" s="12">
        <f>'RAW DATA-At-Risk'!F14</f>
        <v>0</v>
      </c>
      <c r="G29" s="12">
        <f>'RAW DATA-At-Risk'!G14</f>
        <v>0</v>
      </c>
      <c r="H29" s="12">
        <f>'RAW DATA-At-Risk'!H14</f>
        <v>304</v>
      </c>
      <c r="I29" s="12">
        <f>'RAW DATA-At-Risk'!I14</f>
        <v>153</v>
      </c>
      <c r="J29" s="12">
        <f>'RAW DATA-At-Risk'!J14</f>
        <v>9</v>
      </c>
      <c r="K29" s="12">
        <f>'RAW DATA-At-Risk'!K14</f>
        <v>95</v>
      </c>
      <c r="L29" s="12">
        <f>'RAW DATA-At-Risk'!L14</f>
        <v>1</v>
      </c>
      <c r="M29" s="365">
        <f>'RAW DATA-At-Risk'!M14</f>
        <v>1</v>
      </c>
      <c r="N29" s="12"/>
      <c r="O29" s="12"/>
      <c r="P29" s="364">
        <f>'RAW DATA-At-Risk'!N14</f>
        <v>0</v>
      </c>
      <c r="Q29" s="12">
        <f>'RAW DATA-At-Risk'!O14</f>
        <v>0</v>
      </c>
      <c r="R29" s="12">
        <f>'RAW DATA-At-Risk'!P14</f>
        <v>0</v>
      </c>
      <c r="S29" s="12">
        <f>'RAW DATA-At-Risk'!Q14</f>
        <v>0</v>
      </c>
      <c r="T29" s="12">
        <f>'RAW DATA-At-Risk'!R14</f>
        <v>298</v>
      </c>
      <c r="U29" s="12">
        <f>'RAW DATA-At-Risk'!S14</f>
        <v>170</v>
      </c>
      <c r="V29" s="12">
        <f>'RAW DATA-At-Risk'!T14</f>
        <v>6</v>
      </c>
      <c r="W29" s="12">
        <f>'RAW DATA-At-Risk'!U14</f>
        <v>92</v>
      </c>
      <c r="X29" s="12">
        <f>'RAW DATA-At-Risk'!V14</f>
        <v>2</v>
      </c>
      <c r="Y29" s="365">
        <f>'RAW DATA-At-Risk'!W14</f>
        <v>1</v>
      </c>
      <c r="Z29" s="12"/>
      <c r="AA29" s="12"/>
      <c r="AB29" s="364">
        <f>'RAW DATA-At-Risk'!X14</f>
        <v>0</v>
      </c>
      <c r="AC29" s="12">
        <f>'RAW DATA-At-Risk'!Y14</f>
        <v>0</v>
      </c>
      <c r="AD29" s="12">
        <f>'RAW DATA-At-Risk'!Z14</f>
        <v>0</v>
      </c>
      <c r="AE29" s="12">
        <f>'RAW DATA-At-Risk'!AA14</f>
        <v>0</v>
      </c>
      <c r="AF29" s="12">
        <f>'RAW DATA-At-Risk'!AB14</f>
        <v>264</v>
      </c>
      <c r="AG29" s="12">
        <f>'RAW DATA-At-Risk'!AC14</f>
        <v>182</v>
      </c>
      <c r="AH29" s="12">
        <f>'RAW DATA-At-Risk'!AD14</f>
        <v>9</v>
      </c>
      <c r="AI29" s="12">
        <f>'RAW DATA-At-Risk'!AE14</f>
        <v>103</v>
      </c>
      <c r="AJ29" s="12">
        <f>'RAW DATA-At-Risk'!AF14</f>
        <v>5</v>
      </c>
      <c r="AK29" s="365">
        <f>'RAW DATA-At-Risk'!AG14</f>
        <v>1</v>
      </c>
      <c r="AL29" s="12"/>
      <c r="AM29" s="12"/>
      <c r="AN29" s="364">
        <f>'RAW DATA-At-Risk'!AH14</f>
        <v>0</v>
      </c>
      <c r="AO29" s="12">
        <f>'RAW DATA-At-Risk'!AI14</f>
        <v>0</v>
      </c>
      <c r="AP29" s="12">
        <f>'RAW DATA-At-Risk'!AJ14</f>
        <v>0</v>
      </c>
      <c r="AQ29" s="12">
        <f>'RAW DATA-At-Risk'!AK14</f>
        <v>0</v>
      </c>
      <c r="AR29" s="12">
        <f>'RAW DATA-At-Risk'!AL14</f>
        <v>333</v>
      </c>
      <c r="AS29" s="12">
        <f>'RAW DATA-At-Risk'!AM14</f>
        <v>231</v>
      </c>
      <c r="AT29" s="12">
        <f>'RAW DATA-At-Risk'!AN14</f>
        <v>6</v>
      </c>
      <c r="AU29" s="12">
        <f>'RAW DATA-At-Risk'!AO14</f>
        <v>98</v>
      </c>
      <c r="AV29" s="12">
        <f>'RAW DATA-At-Risk'!AP14</f>
        <v>4</v>
      </c>
      <c r="AW29" s="365">
        <f>'RAW DATA-At-Risk'!AQ14</f>
        <v>3</v>
      </c>
      <c r="AX29" s="365"/>
    </row>
    <row r="30" spans="1:50" ht="15.75" thickBot="1" x14ac:dyDescent="0.3">
      <c r="A30" s="1059"/>
      <c r="B30" s="484" t="str">
        <f>'RAW DATA-Awards'!B15</f>
        <v>UNM</v>
      </c>
      <c r="C30" s="499" t="str">
        <f>'RAW DATA-Awards'!C15</f>
        <v>3</v>
      </c>
      <c r="D30" s="364">
        <f>'RAW DATA-At-Risk'!D15</f>
        <v>0</v>
      </c>
      <c r="E30" s="12">
        <f>'RAW DATA-At-Risk'!E15</f>
        <v>0</v>
      </c>
      <c r="F30" s="12">
        <f>'RAW DATA-At-Risk'!F15</f>
        <v>0</v>
      </c>
      <c r="G30" s="12">
        <f>'RAW DATA-At-Risk'!G15</f>
        <v>0</v>
      </c>
      <c r="H30" s="12">
        <f>'RAW DATA-At-Risk'!H15</f>
        <v>141</v>
      </c>
      <c r="I30" s="12">
        <f>'RAW DATA-At-Risk'!I15</f>
        <v>45</v>
      </c>
      <c r="J30" s="12">
        <f>'RAW DATA-At-Risk'!J15</f>
        <v>10</v>
      </c>
      <c r="K30" s="12">
        <f>'RAW DATA-At-Risk'!K15</f>
        <v>0</v>
      </c>
      <c r="L30" s="12">
        <f>'RAW DATA-At-Risk'!L15</f>
        <v>0</v>
      </c>
      <c r="M30" s="365">
        <f>'RAW DATA-At-Risk'!M15</f>
        <v>0</v>
      </c>
      <c r="N30" s="12"/>
      <c r="O30" s="12"/>
      <c r="P30" s="364">
        <f>'RAW DATA-At-Risk'!N15</f>
        <v>0</v>
      </c>
      <c r="Q30" s="12">
        <f>'RAW DATA-At-Risk'!O15</f>
        <v>0</v>
      </c>
      <c r="R30" s="12">
        <f>'RAW DATA-At-Risk'!P15</f>
        <v>0</v>
      </c>
      <c r="S30" s="12">
        <f>'RAW DATA-At-Risk'!Q15</f>
        <v>0</v>
      </c>
      <c r="T30" s="12">
        <f>'RAW DATA-At-Risk'!R15</f>
        <v>154</v>
      </c>
      <c r="U30" s="12">
        <f>'RAW DATA-At-Risk'!S15</f>
        <v>44</v>
      </c>
      <c r="V30" s="12">
        <f>'RAW DATA-At-Risk'!T15</f>
        <v>10</v>
      </c>
      <c r="W30" s="12">
        <f>'RAW DATA-At-Risk'!U15</f>
        <v>0</v>
      </c>
      <c r="X30" s="12">
        <f>'RAW DATA-At-Risk'!V15</f>
        <v>0</v>
      </c>
      <c r="Y30" s="365">
        <f>'RAW DATA-At-Risk'!W15</f>
        <v>0</v>
      </c>
      <c r="Z30" s="12"/>
      <c r="AA30" s="12"/>
      <c r="AB30" s="364">
        <f>'RAW DATA-At-Risk'!X15</f>
        <v>0</v>
      </c>
      <c r="AC30" s="12">
        <f>'RAW DATA-At-Risk'!Y15</f>
        <v>0</v>
      </c>
      <c r="AD30" s="12">
        <f>'RAW DATA-At-Risk'!Z15</f>
        <v>0</v>
      </c>
      <c r="AE30" s="12">
        <f>'RAW DATA-At-Risk'!AA15</f>
        <v>0</v>
      </c>
      <c r="AF30" s="12">
        <f>'RAW DATA-At-Risk'!AB15</f>
        <v>171</v>
      </c>
      <c r="AG30" s="12">
        <f>'RAW DATA-At-Risk'!AC15</f>
        <v>53</v>
      </c>
      <c r="AH30" s="12">
        <f>'RAW DATA-At-Risk'!AD15</f>
        <v>10</v>
      </c>
      <c r="AI30" s="12">
        <f>'RAW DATA-At-Risk'!AE15</f>
        <v>0</v>
      </c>
      <c r="AJ30" s="12">
        <f>'RAW DATA-At-Risk'!AF15</f>
        <v>0</v>
      </c>
      <c r="AK30" s="365">
        <f>'RAW DATA-At-Risk'!AG15</f>
        <v>0</v>
      </c>
      <c r="AL30" s="12"/>
      <c r="AM30" s="12"/>
      <c r="AN30" s="364">
        <f>'RAW DATA-At-Risk'!AH15</f>
        <v>0</v>
      </c>
      <c r="AO30" s="12">
        <f>'RAW DATA-At-Risk'!AI15</f>
        <v>3</v>
      </c>
      <c r="AP30" s="12">
        <f>'RAW DATA-At-Risk'!AJ15</f>
        <v>0</v>
      </c>
      <c r="AQ30" s="12">
        <f>'RAW DATA-At-Risk'!AK15</f>
        <v>0</v>
      </c>
      <c r="AR30" s="12">
        <f>'RAW DATA-At-Risk'!AL15</f>
        <v>170</v>
      </c>
      <c r="AS30" s="12">
        <f>'RAW DATA-At-Risk'!AM15</f>
        <v>48</v>
      </c>
      <c r="AT30" s="12">
        <f>'RAW DATA-At-Risk'!AN15</f>
        <v>13</v>
      </c>
      <c r="AU30" s="12">
        <f>'RAW DATA-At-Risk'!AO15</f>
        <v>0</v>
      </c>
      <c r="AV30" s="12">
        <f>'RAW DATA-At-Risk'!AP15</f>
        <v>0</v>
      </c>
      <c r="AW30" s="365">
        <f>'RAW DATA-At-Risk'!AQ15</f>
        <v>0</v>
      </c>
      <c r="AX30" s="365"/>
    </row>
    <row r="31" spans="1:50" x14ac:dyDescent="0.25">
      <c r="A31" s="541"/>
      <c r="B31" s="304"/>
      <c r="C31" s="498"/>
      <c r="D31" s="11">
        <f t="shared" ref="D31:M31" si="16">SUM(D28:D30)</f>
        <v>0</v>
      </c>
      <c r="E31" s="11">
        <f t="shared" si="16"/>
        <v>0</v>
      </c>
      <c r="F31" s="11">
        <f t="shared" si="16"/>
        <v>0</v>
      </c>
      <c r="G31" s="11">
        <f t="shared" si="16"/>
        <v>0</v>
      </c>
      <c r="H31" s="11">
        <f t="shared" si="16"/>
        <v>2008</v>
      </c>
      <c r="I31" s="11">
        <f t="shared" si="16"/>
        <v>569</v>
      </c>
      <c r="J31" s="11">
        <f t="shared" si="16"/>
        <v>46</v>
      </c>
      <c r="K31" s="11">
        <f t="shared" si="16"/>
        <v>192</v>
      </c>
      <c r="L31" s="11">
        <f t="shared" si="16"/>
        <v>2</v>
      </c>
      <c r="M31" s="367">
        <f t="shared" si="16"/>
        <v>6</v>
      </c>
      <c r="N31" s="12"/>
      <c r="O31" s="12"/>
      <c r="P31" s="366">
        <f t="shared" ref="P31:Y31" si="17">SUM(P28:P30)</f>
        <v>0</v>
      </c>
      <c r="Q31" s="11">
        <f t="shared" si="17"/>
        <v>0</v>
      </c>
      <c r="R31" s="11">
        <f t="shared" si="17"/>
        <v>0</v>
      </c>
      <c r="S31" s="11">
        <f t="shared" si="17"/>
        <v>0</v>
      </c>
      <c r="T31" s="11">
        <f t="shared" si="17"/>
        <v>2100</v>
      </c>
      <c r="U31" s="11">
        <f t="shared" si="17"/>
        <v>593</v>
      </c>
      <c r="V31" s="11">
        <f t="shared" si="17"/>
        <v>60</v>
      </c>
      <c r="W31" s="11">
        <f t="shared" si="17"/>
        <v>191</v>
      </c>
      <c r="X31" s="11">
        <f t="shared" si="17"/>
        <v>5</v>
      </c>
      <c r="Y31" s="367">
        <f t="shared" si="17"/>
        <v>2</v>
      </c>
      <c r="Z31" s="12"/>
      <c r="AA31" s="12"/>
      <c r="AB31" s="366">
        <f t="shared" ref="AB31:AK31" si="18">SUM(AB28:AB30)</f>
        <v>0</v>
      </c>
      <c r="AC31" s="11">
        <f t="shared" si="18"/>
        <v>0</v>
      </c>
      <c r="AD31" s="11">
        <f t="shared" si="18"/>
        <v>0</v>
      </c>
      <c r="AE31" s="11">
        <f t="shared" si="18"/>
        <v>0</v>
      </c>
      <c r="AF31" s="11">
        <f t="shared" si="18"/>
        <v>2059</v>
      </c>
      <c r="AG31" s="11">
        <f t="shared" si="18"/>
        <v>595</v>
      </c>
      <c r="AH31" s="11">
        <f t="shared" si="18"/>
        <v>66</v>
      </c>
      <c r="AI31" s="11">
        <f t="shared" si="18"/>
        <v>190</v>
      </c>
      <c r="AJ31" s="11">
        <f t="shared" si="18"/>
        <v>16</v>
      </c>
      <c r="AK31" s="367">
        <f t="shared" si="18"/>
        <v>5</v>
      </c>
      <c r="AL31" s="12"/>
      <c r="AM31" s="12"/>
      <c r="AN31" s="366">
        <f t="shared" ref="AN31:AW31" si="19">SUM(AN28:AN30)</f>
        <v>0</v>
      </c>
      <c r="AO31" s="11">
        <f t="shared" si="19"/>
        <v>4</v>
      </c>
      <c r="AP31" s="11">
        <f t="shared" si="19"/>
        <v>0</v>
      </c>
      <c r="AQ31" s="11">
        <f t="shared" si="19"/>
        <v>0</v>
      </c>
      <c r="AR31" s="11">
        <f t="shared" si="19"/>
        <v>2116</v>
      </c>
      <c r="AS31" s="11">
        <f t="shared" si="19"/>
        <v>565</v>
      </c>
      <c r="AT31" s="11">
        <f t="shared" si="19"/>
        <v>50</v>
      </c>
      <c r="AU31" s="11">
        <f t="shared" si="19"/>
        <v>181</v>
      </c>
      <c r="AV31" s="11">
        <f t="shared" si="19"/>
        <v>12</v>
      </c>
      <c r="AW31" s="367">
        <f t="shared" si="19"/>
        <v>6</v>
      </c>
      <c r="AX31" s="365"/>
    </row>
    <row r="32" spans="1:50" ht="15.75" thickBot="1" x14ac:dyDescent="0.3">
      <c r="A32" s="542"/>
      <c r="B32" s="487"/>
      <c r="C32" s="500"/>
      <c r="D32" s="12"/>
      <c r="E32" s="12"/>
      <c r="F32" s="12"/>
      <c r="G32" s="12"/>
      <c r="H32" s="12"/>
      <c r="I32" s="12"/>
      <c r="J32" s="12"/>
      <c r="K32" s="12"/>
      <c r="L32" s="12"/>
      <c r="M32" s="365"/>
      <c r="N32" s="12"/>
      <c r="O32" s="12"/>
      <c r="P32" s="364"/>
      <c r="Q32" s="12"/>
      <c r="R32" s="12"/>
      <c r="S32" s="12"/>
      <c r="T32" s="12"/>
      <c r="U32" s="12"/>
      <c r="V32" s="12"/>
      <c r="W32" s="12"/>
      <c r="X32" s="12"/>
      <c r="Y32" s="365"/>
      <c r="Z32" s="12"/>
      <c r="AA32" s="12"/>
      <c r="AB32" s="364"/>
      <c r="AC32" s="12"/>
      <c r="AD32" s="12"/>
      <c r="AE32" s="12"/>
      <c r="AF32" s="12"/>
      <c r="AG32" s="12"/>
      <c r="AH32" s="12"/>
      <c r="AI32" s="12"/>
      <c r="AJ32" s="12"/>
      <c r="AK32" s="365"/>
      <c r="AL32" s="12"/>
      <c r="AM32" s="12"/>
      <c r="AN32" s="364"/>
      <c r="AO32" s="12"/>
      <c r="AP32" s="12"/>
      <c r="AQ32" s="12"/>
      <c r="AR32" s="12"/>
      <c r="AS32" s="12"/>
      <c r="AT32" s="12"/>
      <c r="AU32" s="12"/>
      <c r="AV32" s="12"/>
      <c r="AW32" s="365"/>
      <c r="AX32" s="365"/>
    </row>
    <row r="33" spans="1:50" ht="15" customHeight="1" x14ac:dyDescent="0.25">
      <c r="A33" s="1059" t="s">
        <v>303</v>
      </c>
      <c r="B33" s="484" t="s">
        <v>40</v>
      </c>
      <c r="C33" s="499" t="s">
        <v>95</v>
      </c>
      <c r="D33" s="364">
        <f>D28*'DATA - Awards Matrices'!$B$43</f>
        <v>0</v>
      </c>
      <c r="E33" s="12">
        <f>E28*'DATA - Awards Matrices'!$C$43</f>
        <v>0</v>
      </c>
      <c r="F33" s="12">
        <f>F28*'DATA - Awards Matrices'!$D$43</f>
        <v>0</v>
      </c>
      <c r="G33" s="12">
        <f>G28*'DATA - Awards Matrices'!$E$43</f>
        <v>0</v>
      </c>
      <c r="H33" s="12">
        <f>H28*'DATA - Awards Matrices'!$F$43</f>
        <v>51579000</v>
      </c>
      <c r="I33" s="12">
        <f>I28*'DATA - Awards Matrices'!$G$43</f>
        <v>12201448</v>
      </c>
      <c r="J33" s="12">
        <f>J28*'DATA - Awards Matrices'!$H$43</f>
        <v>2933793</v>
      </c>
      <c r="K33" s="12">
        <f>K28*'DATA - Awards Matrices'!$I$43</f>
        <v>10539923</v>
      </c>
      <c r="L33" s="12">
        <f>L28*'DATA - Awards Matrices'!$J$43</f>
        <v>7819</v>
      </c>
      <c r="M33" s="365">
        <f>M28*'DATA - Awards Matrices'!$K$43</f>
        <v>96280</v>
      </c>
      <c r="N33" s="12"/>
      <c r="O33" s="12"/>
      <c r="P33" s="364">
        <f>P28*'DATA - Awards Matrices'!$B$43</f>
        <v>0</v>
      </c>
      <c r="Q33" s="12">
        <f>Q28*'DATA - Awards Matrices'!$C$43</f>
        <v>0</v>
      </c>
      <c r="R33" s="12">
        <f>R28*'DATA - Awards Matrices'!$D$43</f>
        <v>0</v>
      </c>
      <c r="S33" s="12">
        <f>S28*'DATA - Awards Matrices'!$E$43</f>
        <v>0</v>
      </c>
      <c r="T33" s="12">
        <f>T28*'DATA - Awards Matrices'!$F$43</f>
        <v>54384000</v>
      </c>
      <c r="U33" s="12">
        <f>U28*'DATA - Awards Matrices'!$G$43</f>
        <v>12464552</v>
      </c>
      <c r="V33" s="12">
        <f>V28*'DATA - Awards Matrices'!$H$43</f>
        <v>4780996</v>
      </c>
      <c r="W33" s="12">
        <f>W28*'DATA - Awards Matrices'!$I$43</f>
        <v>10757241</v>
      </c>
      <c r="X33" s="12">
        <f>X28*'DATA - Awards Matrices'!$J$43</f>
        <v>23457</v>
      </c>
      <c r="Y33" s="365">
        <f>Y28*'DATA - Awards Matrices'!$K$43</f>
        <v>19256</v>
      </c>
      <c r="Z33" s="12"/>
      <c r="AA33" s="12"/>
      <c r="AB33" s="364">
        <f>AB28*'DATA - Awards Matrices'!$B$43</f>
        <v>0</v>
      </c>
      <c r="AC33" s="12">
        <f>AC28*'DATA - Awards Matrices'!$C$43</f>
        <v>0</v>
      </c>
      <c r="AD33" s="12">
        <f>AD28*'DATA - Awards Matrices'!$D$43</f>
        <v>0</v>
      </c>
      <c r="AE33" s="12">
        <f>AE28*'DATA - Awards Matrices'!$E$43</f>
        <v>0</v>
      </c>
      <c r="AF33" s="12">
        <f>AF28*'DATA - Awards Matrices'!$F$43</f>
        <v>53592000</v>
      </c>
      <c r="AG33" s="12">
        <f>AG28*'DATA - Awards Matrices'!$G$43</f>
        <v>11839680</v>
      </c>
      <c r="AH33" s="12">
        <f>AH28*'DATA - Awards Matrices'!$H$43</f>
        <v>5106973</v>
      </c>
      <c r="AI33" s="12">
        <f>AI28*'DATA - Awards Matrices'!$I$43</f>
        <v>9453333</v>
      </c>
      <c r="AJ33" s="12">
        <f>AJ28*'DATA - Awards Matrices'!$J$43</f>
        <v>86009</v>
      </c>
      <c r="AK33" s="365">
        <f>AK28*'DATA - Awards Matrices'!$K$43</f>
        <v>77024</v>
      </c>
      <c r="AL33" s="12"/>
      <c r="AM33" s="12"/>
      <c r="AN33" s="364">
        <f>AN28*'DATA - Awards Matrices'!$B$43</f>
        <v>0</v>
      </c>
      <c r="AO33" s="12">
        <f>AO28*'DATA - Awards Matrices'!$C$43</f>
        <v>7260</v>
      </c>
      <c r="AP33" s="12">
        <f>AP28*'DATA - Awards Matrices'!$D$43</f>
        <v>0</v>
      </c>
      <c r="AQ33" s="12">
        <f>AQ28*'DATA - Awards Matrices'!$E$43</f>
        <v>0</v>
      </c>
      <c r="AR33" s="12">
        <f>AR28*'DATA - Awards Matrices'!$F$43</f>
        <v>53229000</v>
      </c>
      <c r="AS33" s="12">
        <f>AS28*'DATA - Awards Matrices'!$G$43</f>
        <v>9405968</v>
      </c>
      <c r="AT33" s="12">
        <f>AT28*'DATA - Awards Matrices'!$H$43</f>
        <v>3368429</v>
      </c>
      <c r="AU33" s="12">
        <f>AU28*'DATA - Awards Matrices'!$I$43</f>
        <v>9018697</v>
      </c>
      <c r="AV33" s="12">
        <f>AV28*'DATA - Awards Matrices'!$J$43</f>
        <v>62552</v>
      </c>
      <c r="AW33" s="365">
        <f>AW28*'DATA - Awards Matrices'!$K$43</f>
        <v>57768</v>
      </c>
      <c r="AX33" s="365"/>
    </row>
    <row r="34" spans="1:50" x14ac:dyDescent="0.25">
      <c r="A34" s="1059"/>
      <c r="B34" s="484" t="s">
        <v>40</v>
      </c>
      <c r="C34" s="499" t="s">
        <v>94</v>
      </c>
      <c r="D34" s="364">
        <f>D29*'DATA - Awards Matrices'!$B$44</f>
        <v>0</v>
      </c>
      <c r="E34" s="12">
        <f>E29*'DATA - Awards Matrices'!$C$44</f>
        <v>0</v>
      </c>
      <c r="F34" s="12">
        <f>F29*'DATA - Awards Matrices'!$D$44</f>
        <v>0</v>
      </c>
      <c r="G34" s="12">
        <f>G29*'DATA - Awards Matrices'!$E$44</f>
        <v>0</v>
      </c>
      <c r="H34" s="12">
        <f>H29*'DATA - Awards Matrices'!$F$44</f>
        <v>14477392</v>
      </c>
      <c r="I34" s="12">
        <f>I29*'DATA - Awards Matrices'!$G$44</f>
        <v>7261533</v>
      </c>
      <c r="J34" s="12">
        <f>J29*'DATA - Awards Matrices'!$H$44</f>
        <v>1411272</v>
      </c>
      <c r="K34" s="12">
        <f>K29*'DATA - Awards Matrices'!$I$44</f>
        <v>14896760</v>
      </c>
      <c r="L34" s="12">
        <f>L29*'DATA - Awards Matrices'!$J$44</f>
        <v>11284</v>
      </c>
      <c r="M34" s="365">
        <f>M29*'DATA - Awards Matrices'!$K$44</f>
        <v>27788</v>
      </c>
      <c r="N34" s="12"/>
      <c r="O34" s="12"/>
      <c r="P34" s="364">
        <f>P29*'DATA - Awards Matrices'!$B$44</f>
        <v>0</v>
      </c>
      <c r="Q34" s="12">
        <f>Q29*'DATA - Awards Matrices'!$C$44</f>
        <v>0</v>
      </c>
      <c r="R34" s="12">
        <f>R29*'DATA - Awards Matrices'!$D$44</f>
        <v>0</v>
      </c>
      <c r="S34" s="12">
        <f>S29*'DATA - Awards Matrices'!$E$44</f>
        <v>0</v>
      </c>
      <c r="T34" s="12">
        <f>T29*'DATA - Awards Matrices'!$F$44</f>
        <v>14191654</v>
      </c>
      <c r="U34" s="12">
        <f>U29*'DATA - Awards Matrices'!$G$44</f>
        <v>8068370</v>
      </c>
      <c r="V34" s="12">
        <f>V29*'DATA - Awards Matrices'!$H$44</f>
        <v>940848</v>
      </c>
      <c r="W34" s="12">
        <f>W29*'DATA - Awards Matrices'!$I$44</f>
        <v>14426336</v>
      </c>
      <c r="X34" s="12">
        <f>X29*'DATA - Awards Matrices'!$J$44</f>
        <v>22568</v>
      </c>
      <c r="Y34" s="365">
        <f>Y29*'DATA - Awards Matrices'!$K$44</f>
        <v>27788</v>
      </c>
      <c r="Z34" s="12"/>
      <c r="AA34" s="12"/>
      <c r="AB34" s="364">
        <f>AB29*'DATA - Awards Matrices'!$B$44</f>
        <v>0</v>
      </c>
      <c r="AC34" s="12">
        <f>AC29*'DATA - Awards Matrices'!$C$44</f>
        <v>0</v>
      </c>
      <c r="AD34" s="12">
        <f>AD29*'DATA - Awards Matrices'!$D$44</f>
        <v>0</v>
      </c>
      <c r="AE34" s="12">
        <f>AE29*'DATA - Awards Matrices'!$E$44</f>
        <v>0</v>
      </c>
      <c r="AF34" s="12">
        <f>AF29*'DATA - Awards Matrices'!$F$44</f>
        <v>12572472</v>
      </c>
      <c r="AG34" s="12">
        <f>AG29*'DATA - Awards Matrices'!$G$44</f>
        <v>8637902</v>
      </c>
      <c r="AH34" s="12">
        <f>AH29*'DATA - Awards Matrices'!$H$44</f>
        <v>1411272</v>
      </c>
      <c r="AI34" s="12">
        <f>AI29*'DATA - Awards Matrices'!$I$44</f>
        <v>16151224</v>
      </c>
      <c r="AJ34" s="12">
        <f>AJ29*'DATA - Awards Matrices'!$J$44</f>
        <v>56420</v>
      </c>
      <c r="AK34" s="365">
        <f>AK29*'DATA - Awards Matrices'!$K$44</f>
        <v>27788</v>
      </c>
      <c r="AL34" s="12"/>
      <c r="AM34" s="12"/>
      <c r="AN34" s="364">
        <f>AN29*'DATA - Awards Matrices'!$B$44</f>
        <v>0</v>
      </c>
      <c r="AO34" s="12">
        <f>AO29*'DATA - Awards Matrices'!$C$44</f>
        <v>0</v>
      </c>
      <c r="AP34" s="12">
        <f>AP29*'DATA - Awards Matrices'!$D$44</f>
        <v>0</v>
      </c>
      <c r="AQ34" s="12">
        <f>AQ29*'DATA - Awards Matrices'!$E$44</f>
        <v>0</v>
      </c>
      <c r="AR34" s="12">
        <f>AR29*'DATA - Awards Matrices'!$F$44</f>
        <v>15858459</v>
      </c>
      <c r="AS34" s="12">
        <f>AS29*'DATA - Awards Matrices'!$G$44</f>
        <v>10963491</v>
      </c>
      <c r="AT34" s="12">
        <f>AT29*'DATA - Awards Matrices'!$H$44</f>
        <v>940848</v>
      </c>
      <c r="AU34" s="12">
        <f>AU29*'DATA - Awards Matrices'!$I$44</f>
        <v>15367184</v>
      </c>
      <c r="AV34" s="12">
        <f>AV29*'DATA - Awards Matrices'!$J$44</f>
        <v>45136</v>
      </c>
      <c r="AW34" s="365">
        <f>AW29*'DATA - Awards Matrices'!$K$44</f>
        <v>83364</v>
      </c>
      <c r="AX34" s="365"/>
    </row>
    <row r="35" spans="1:50" ht="15.75" thickBot="1" x14ac:dyDescent="0.3">
      <c r="A35" s="1060"/>
      <c r="B35" s="487" t="s">
        <v>40</v>
      </c>
      <c r="C35" s="500" t="s">
        <v>93</v>
      </c>
      <c r="D35" s="364">
        <f>D30*'DATA - Awards Matrices'!$B$45</f>
        <v>0</v>
      </c>
      <c r="E35" s="12">
        <f>E30*'DATA - Awards Matrices'!$C$45</f>
        <v>0</v>
      </c>
      <c r="F35" s="12">
        <f>F30*'DATA - Awards Matrices'!$D$45</f>
        <v>0</v>
      </c>
      <c r="G35" s="12">
        <f>G30*'DATA - Awards Matrices'!$E$45</f>
        <v>0</v>
      </c>
      <c r="H35" s="12">
        <f>H30*'DATA - Awards Matrices'!$F$45</f>
        <v>9840672</v>
      </c>
      <c r="I35" s="12">
        <f>I30*'DATA - Awards Matrices'!$G$45</f>
        <v>3129975</v>
      </c>
      <c r="J35" s="12">
        <f>J30*'DATA - Awards Matrices'!$H$45</f>
        <v>2298050</v>
      </c>
      <c r="K35" s="12">
        <f>K30*'DATA - Awards Matrices'!$I$45</f>
        <v>0</v>
      </c>
      <c r="L35" s="12">
        <f>L30*'DATA - Awards Matrices'!$J$45</f>
        <v>0</v>
      </c>
      <c r="M35" s="365">
        <f>M30*'DATA - Awards Matrices'!$K$45</f>
        <v>0</v>
      </c>
      <c r="N35" s="12"/>
      <c r="O35" s="12"/>
      <c r="P35" s="364">
        <f>P30*'DATA - Awards Matrices'!$B$45</f>
        <v>0</v>
      </c>
      <c r="Q35" s="12">
        <f>Q30*'DATA - Awards Matrices'!$C$45</f>
        <v>0</v>
      </c>
      <c r="R35" s="12">
        <f>R30*'DATA - Awards Matrices'!$D$45</f>
        <v>0</v>
      </c>
      <c r="S35" s="12">
        <f>S30*'DATA - Awards Matrices'!$E$45</f>
        <v>0</v>
      </c>
      <c r="T35" s="12">
        <f>T30*'DATA - Awards Matrices'!$F$45</f>
        <v>10747968</v>
      </c>
      <c r="U35" s="12">
        <f>U30*'DATA - Awards Matrices'!$G$45</f>
        <v>3060420</v>
      </c>
      <c r="V35" s="12">
        <f>V30*'DATA - Awards Matrices'!$H$45</f>
        <v>2298050</v>
      </c>
      <c r="W35" s="12">
        <f>W30*'DATA - Awards Matrices'!$I$45</f>
        <v>0</v>
      </c>
      <c r="X35" s="12">
        <f>X30*'DATA - Awards Matrices'!$J$45</f>
        <v>0</v>
      </c>
      <c r="Y35" s="365">
        <f>Y30*'DATA - Awards Matrices'!$K$45</f>
        <v>0</v>
      </c>
      <c r="Z35" s="12"/>
      <c r="AA35" s="12"/>
      <c r="AB35" s="364">
        <f>AB30*'DATA - Awards Matrices'!$B$45</f>
        <v>0</v>
      </c>
      <c r="AC35" s="12">
        <f>AC30*'DATA - Awards Matrices'!$C$45</f>
        <v>0</v>
      </c>
      <c r="AD35" s="12">
        <f>AD30*'DATA - Awards Matrices'!$D$45</f>
        <v>0</v>
      </c>
      <c r="AE35" s="12">
        <f>AE30*'DATA - Awards Matrices'!$E$45</f>
        <v>0</v>
      </c>
      <c r="AF35" s="12">
        <f>AF30*'DATA - Awards Matrices'!$F$45</f>
        <v>11934432</v>
      </c>
      <c r="AG35" s="12">
        <f>AG30*'DATA - Awards Matrices'!$G$45</f>
        <v>3686415</v>
      </c>
      <c r="AH35" s="12">
        <f>AH30*'DATA - Awards Matrices'!$H$45</f>
        <v>2298050</v>
      </c>
      <c r="AI35" s="12">
        <f>AI30*'DATA - Awards Matrices'!$I$45</f>
        <v>0</v>
      </c>
      <c r="AJ35" s="12">
        <f>AJ30*'DATA - Awards Matrices'!$J$45</f>
        <v>0</v>
      </c>
      <c r="AK35" s="365">
        <f>AK30*'DATA - Awards Matrices'!$K$45</f>
        <v>0</v>
      </c>
      <c r="AL35" s="12"/>
      <c r="AM35" s="12"/>
      <c r="AN35" s="364">
        <f>AN30*'DATA - Awards Matrices'!$B$45</f>
        <v>0</v>
      </c>
      <c r="AO35" s="12">
        <f>AO30*'DATA - Awards Matrices'!$C$45</f>
        <v>46062</v>
      </c>
      <c r="AP35" s="12">
        <f>AP30*'DATA - Awards Matrices'!$D$45</f>
        <v>0</v>
      </c>
      <c r="AQ35" s="12">
        <f>AQ30*'DATA - Awards Matrices'!$E$45</f>
        <v>0</v>
      </c>
      <c r="AR35" s="12">
        <f>AR30*'DATA - Awards Matrices'!$F$45</f>
        <v>11864640</v>
      </c>
      <c r="AS35" s="12">
        <f>AS30*'DATA - Awards Matrices'!$G$45</f>
        <v>3338640</v>
      </c>
      <c r="AT35" s="12">
        <f>AT30*'DATA - Awards Matrices'!$H$45</f>
        <v>2987465</v>
      </c>
      <c r="AU35" s="12">
        <f>AU30*'DATA - Awards Matrices'!$I$45</f>
        <v>0</v>
      </c>
      <c r="AV35" s="12">
        <f>AV30*'DATA - Awards Matrices'!$J$45</f>
        <v>0</v>
      </c>
      <c r="AW35" s="365">
        <f>AW30*'DATA - Awards Matrices'!$K$45</f>
        <v>0</v>
      </c>
      <c r="AX35" s="365"/>
    </row>
    <row r="36" spans="1:50" ht="30.75" thickBot="1" x14ac:dyDescent="0.3">
      <c r="A36" s="540" t="s">
        <v>304</v>
      </c>
      <c r="B36" s="487" t="str">
        <f>B30</f>
        <v>UNM</v>
      </c>
      <c r="C36" s="488"/>
      <c r="D36" s="368">
        <f t="shared" ref="D36:M36" si="20">SUM(D33:D35)</f>
        <v>0</v>
      </c>
      <c r="E36" s="369">
        <f t="shared" si="20"/>
        <v>0</v>
      </c>
      <c r="F36" s="369">
        <f t="shared" si="20"/>
        <v>0</v>
      </c>
      <c r="G36" s="369">
        <f t="shared" si="20"/>
        <v>0</v>
      </c>
      <c r="H36" s="369">
        <f t="shared" si="20"/>
        <v>75897064</v>
      </c>
      <c r="I36" s="369">
        <f t="shared" si="20"/>
        <v>22592956</v>
      </c>
      <c r="J36" s="369">
        <f t="shared" si="20"/>
        <v>6643115</v>
      </c>
      <c r="K36" s="369">
        <f t="shared" si="20"/>
        <v>25436683</v>
      </c>
      <c r="L36" s="369">
        <f t="shared" si="20"/>
        <v>19103</v>
      </c>
      <c r="M36" s="370">
        <f t="shared" si="20"/>
        <v>124068</v>
      </c>
      <c r="N36" s="489">
        <f>SUM(D36:M36)/'DATA - Awards Matrices'!$L$45</f>
        <v>956.92789668888054</v>
      </c>
      <c r="O36" s="489"/>
      <c r="P36" s="368">
        <f t="shared" ref="P36:Y36" si="21">SUM(P33:P35)</f>
        <v>0</v>
      </c>
      <c r="Q36" s="369">
        <f t="shared" si="21"/>
        <v>0</v>
      </c>
      <c r="R36" s="369">
        <f t="shared" si="21"/>
        <v>0</v>
      </c>
      <c r="S36" s="369">
        <f t="shared" si="21"/>
        <v>0</v>
      </c>
      <c r="T36" s="369">
        <f t="shared" si="21"/>
        <v>79323622</v>
      </c>
      <c r="U36" s="369">
        <f t="shared" si="21"/>
        <v>23593342</v>
      </c>
      <c r="V36" s="369">
        <f t="shared" si="21"/>
        <v>8019894</v>
      </c>
      <c r="W36" s="369">
        <f t="shared" si="21"/>
        <v>25183577</v>
      </c>
      <c r="X36" s="369">
        <f t="shared" si="21"/>
        <v>46025</v>
      </c>
      <c r="Y36" s="370">
        <f t="shared" si="21"/>
        <v>47044</v>
      </c>
      <c r="Z36" s="489">
        <f>SUM(P36:Y36)/'DATA - Awards Matrices'!$L$45</f>
        <v>997.19624561062108</v>
      </c>
      <c r="AA36" s="489"/>
      <c r="AB36" s="368">
        <f t="shared" ref="AB36:AK36" si="22">SUM(AB33:AB35)</f>
        <v>0</v>
      </c>
      <c r="AC36" s="369">
        <f t="shared" si="22"/>
        <v>0</v>
      </c>
      <c r="AD36" s="369">
        <f t="shared" si="22"/>
        <v>0</v>
      </c>
      <c r="AE36" s="369">
        <f t="shared" si="22"/>
        <v>0</v>
      </c>
      <c r="AF36" s="369">
        <f t="shared" si="22"/>
        <v>78098904</v>
      </c>
      <c r="AG36" s="369">
        <f t="shared" si="22"/>
        <v>24163997</v>
      </c>
      <c r="AH36" s="369">
        <f t="shared" si="22"/>
        <v>8816295</v>
      </c>
      <c r="AI36" s="369">
        <f t="shared" si="22"/>
        <v>25604557</v>
      </c>
      <c r="AJ36" s="369">
        <f t="shared" si="22"/>
        <v>142429</v>
      </c>
      <c r="AK36" s="370">
        <f t="shared" si="22"/>
        <v>104812</v>
      </c>
      <c r="AL36" s="489">
        <f>SUM(AB36:AK36)/'DATA - Awards Matrices'!$L$45</f>
        <v>1002.4488697136113</v>
      </c>
      <c r="AM36" s="489"/>
      <c r="AN36" s="368">
        <f t="shared" ref="AN36:AW36" si="23">SUM(AN33:AN35)</f>
        <v>0</v>
      </c>
      <c r="AO36" s="369">
        <f t="shared" si="23"/>
        <v>53322</v>
      </c>
      <c r="AP36" s="369">
        <f t="shared" si="23"/>
        <v>0</v>
      </c>
      <c r="AQ36" s="369">
        <f t="shared" si="23"/>
        <v>0</v>
      </c>
      <c r="AR36" s="369">
        <f t="shared" si="23"/>
        <v>80952099</v>
      </c>
      <c r="AS36" s="369">
        <f t="shared" si="23"/>
        <v>23708099</v>
      </c>
      <c r="AT36" s="369">
        <f t="shared" si="23"/>
        <v>7296742</v>
      </c>
      <c r="AU36" s="369">
        <f t="shared" si="23"/>
        <v>24385881</v>
      </c>
      <c r="AV36" s="369">
        <f t="shared" si="23"/>
        <v>107688</v>
      </c>
      <c r="AW36" s="370">
        <f t="shared" si="23"/>
        <v>141132</v>
      </c>
      <c r="AX36" s="490">
        <f>SUM(AN36:AW36)/'DATA - Awards Matrices'!$L$45</f>
        <v>1000.3548846757677</v>
      </c>
    </row>
    <row r="37" spans="1:50" ht="15.75" thickBot="1" x14ac:dyDescent="0.3">
      <c r="A37" s="502"/>
      <c r="B37" s="503"/>
      <c r="C37" s="504"/>
      <c r="D37" s="505"/>
      <c r="E37" s="506"/>
      <c r="F37" s="506"/>
      <c r="G37" s="506"/>
      <c r="H37" s="506"/>
      <c r="I37" s="506"/>
      <c r="J37" s="506"/>
      <c r="K37" s="506"/>
      <c r="L37" s="506"/>
      <c r="M37" s="507"/>
      <c r="N37" s="508"/>
      <c r="O37" s="508"/>
      <c r="P37" s="505"/>
      <c r="Q37" s="506"/>
      <c r="R37" s="506"/>
      <c r="S37" s="506"/>
      <c r="T37" s="506"/>
      <c r="U37" s="506"/>
      <c r="V37" s="506"/>
      <c r="W37" s="506"/>
      <c r="X37" s="506"/>
      <c r="Y37" s="507"/>
      <c r="Z37" s="508"/>
      <c r="AA37" s="508"/>
      <c r="AB37" s="505"/>
      <c r="AC37" s="506"/>
      <c r="AD37" s="506"/>
      <c r="AE37" s="506"/>
      <c r="AF37" s="506"/>
      <c r="AG37" s="506"/>
      <c r="AH37" s="506"/>
      <c r="AI37" s="506"/>
      <c r="AJ37" s="506"/>
      <c r="AK37" s="507"/>
      <c r="AL37" s="508"/>
      <c r="AM37" s="508"/>
      <c r="AN37" s="505"/>
      <c r="AO37" s="506"/>
      <c r="AP37" s="506"/>
      <c r="AQ37" s="506"/>
      <c r="AR37" s="506"/>
      <c r="AS37" s="506"/>
      <c r="AT37" s="506"/>
      <c r="AU37" s="506"/>
      <c r="AV37" s="506"/>
      <c r="AW37" s="507"/>
      <c r="AX37" s="508"/>
    </row>
    <row r="38" spans="1:50" ht="15" customHeight="1" x14ac:dyDescent="0.25">
      <c r="A38" s="1058" t="s">
        <v>302</v>
      </c>
      <c r="B38" s="304" t="str">
        <f>'RAW DATA-Awards'!B16</f>
        <v>ENMU</v>
      </c>
      <c r="C38" s="363" t="str">
        <f>'RAW DATA-Awards'!C16</f>
        <v>1</v>
      </c>
      <c r="D38" s="481">
        <f>'RAW DATA-At-Risk'!D16</f>
        <v>0</v>
      </c>
      <c r="E38" s="482">
        <f>'RAW DATA-At-Risk'!E16</f>
        <v>0</v>
      </c>
      <c r="F38" s="482">
        <f>'RAW DATA-At-Risk'!F16</f>
        <v>0</v>
      </c>
      <c r="G38" s="482">
        <f>'RAW DATA-At-Risk'!G16</f>
        <v>9</v>
      </c>
      <c r="H38" s="482">
        <f>'RAW DATA-At-Risk'!H16</f>
        <v>293</v>
      </c>
      <c r="I38" s="482">
        <f>'RAW DATA-At-Risk'!I16</f>
        <v>73</v>
      </c>
      <c r="J38" s="482">
        <f>'RAW DATA-At-Risk'!J16</f>
        <v>0</v>
      </c>
      <c r="K38" s="482">
        <f>'RAW DATA-At-Risk'!K16</f>
        <v>0</v>
      </c>
      <c r="L38" s="482">
        <f>'RAW DATA-At-Risk'!L16</f>
        <v>0</v>
      </c>
      <c r="M38" s="483">
        <f>'RAW DATA-At-Risk'!M16</f>
        <v>0</v>
      </c>
      <c r="N38" s="482"/>
      <c r="O38" s="482"/>
      <c r="P38" s="481">
        <f>'RAW DATA-At-Risk'!N16</f>
        <v>0</v>
      </c>
      <c r="Q38" s="482">
        <f>'RAW DATA-At-Risk'!O16</f>
        <v>0</v>
      </c>
      <c r="R38" s="482">
        <f>'RAW DATA-At-Risk'!P16</f>
        <v>0</v>
      </c>
      <c r="S38" s="482">
        <f>'RAW DATA-At-Risk'!Q16</f>
        <v>46</v>
      </c>
      <c r="T38" s="482">
        <f>'RAW DATA-At-Risk'!R16</f>
        <v>294</v>
      </c>
      <c r="U38" s="482">
        <f>'RAW DATA-At-Risk'!S16</f>
        <v>72</v>
      </c>
      <c r="V38" s="482">
        <f>'RAW DATA-At-Risk'!T16</f>
        <v>0</v>
      </c>
      <c r="W38" s="482">
        <f>'RAW DATA-At-Risk'!U16</f>
        <v>0</v>
      </c>
      <c r="X38" s="482">
        <f>'RAW DATA-At-Risk'!V16</f>
        <v>0</v>
      </c>
      <c r="Y38" s="483">
        <f>'RAW DATA-At-Risk'!W16</f>
        <v>0</v>
      </c>
      <c r="Z38" s="482"/>
      <c r="AA38" s="482"/>
      <c r="AB38" s="481">
        <f>'RAW DATA-At-Risk'!X16</f>
        <v>0</v>
      </c>
      <c r="AC38" s="482">
        <f>'RAW DATA-At-Risk'!Y16</f>
        <v>0</v>
      </c>
      <c r="AD38" s="482">
        <f>'RAW DATA-At-Risk'!Z16</f>
        <v>0</v>
      </c>
      <c r="AE38" s="482">
        <f>'RAW DATA-At-Risk'!AA16</f>
        <v>61</v>
      </c>
      <c r="AF38" s="482">
        <f>'RAW DATA-At-Risk'!AB16</f>
        <v>287</v>
      </c>
      <c r="AG38" s="482">
        <f>'RAW DATA-At-Risk'!AC16</f>
        <v>79</v>
      </c>
      <c r="AH38" s="482">
        <f>'RAW DATA-At-Risk'!AD16</f>
        <v>0</v>
      </c>
      <c r="AI38" s="482">
        <f>'RAW DATA-At-Risk'!AE16</f>
        <v>0</v>
      </c>
      <c r="AJ38" s="482">
        <f>'RAW DATA-At-Risk'!AF16</f>
        <v>2</v>
      </c>
      <c r="AK38" s="483">
        <f>'RAW DATA-At-Risk'!AG16</f>
        <v>0</v>
      </c>
      <c r="AL38" s="482"/>
      <c r="AM38" s="482"/>
      <c r="AN38" s="481">
        <f>'RAW DATA-At-Risk'!AH16</f>
        <v>0</v>
      </c>
      <c r="AO38" s="482">
        <f>'RAW DATA-At-Risk'!AI16</f>
        <v>0</v>
      </c>
      <c r="AP38" s="482">
        <f>'RAW DATA-At-Risk'!AJ16</f>
        <v>0</v>
      </c>
      <c r="AQ38" s="482">
        <f>'RAW DATA-At-Risk'!AK16</f>
        <v>85</v>
      </c>
      <c r="AR38" s="482">
        <f>'RAW DATA-At-Risk'!AL16</f>
        <v>298</v>
      </c>
      <c r="AS38" s="482">
        <f>'RAW DATA-At-Risk'!AM16</f>
        <v>62</v>
      </c>
      <c r="AT38" s="482">
        <f>'RAW DATA-At-Risk'!AN16</f>
        <v>0</v>
      </c>
      <c r="AU38" s="482">
        <f>'RAW DATA-At-Risk'!AO16</f>
        <v>0</v>
      </c>
      <c r="AV38" s="482">
        <f>'RAW DATA-At-Risk'!AP16</f>
        <v>0</v>
      </c>
      <c r="AW38" s="483">
        <f>'RAW DATA-At-Risk'!AQ16</f>
        <v>0</v>
      </c>
      <c r="AX38" s="483"/>
    </row>
    <row r="39" spans="1:50" x14ac:dyDescent="0.25">
      <c r="A39" s="1059"/>
      <c r="B39" s="484" t="str">
        <f>'RAW DATA-Awards'!B17</f>
        <v>ENMU</v>
      </c>
      <c r="C39" s="485" t="str">
        <f>'RAW DATA-Awards'!C17</f>
        <v>2</v>
      </c>
      <c r="D39" s="364">
        <f>'RAW DATA-At-Risk'!D17</f>
        <v>0</v>
      </c>
      <c r="E39" s="12">
        <f>'RAW DATA-At-Risk'!E17</f>
        <v>0</v>
      </c>
      <c r="F39" s="12">
        <f>'RAW DATA-At-Risk'!F17</f>
        <v>0</v>
      </c>
      <c r="G39" s="12">
        <f>'RAW DATA-At-Risk'!G17</f>
        <v>0</v>
      </c>
      <c r="H39" s="12">
        <f>'RAW DATA-At-Risk'!H17</f>
        <v>67</v>
      </c>
      <c r="I39" s="12">
        <f>'RAW DATA-At-Risk'!I17</f>
        <v>12</v>
      </c>
      <c r="J39" s="12">
        <f>'RAW DATA-At-Risk'!J17</f>
        <v>0</v>
      </c>
      <c r="K39" s="12">
        <f>'RAW DATA-At-Risk'!K17</f>
        <v>0</v>
      </c>
      <c r="L39" s="12">
        <f>'RAW DATA-At-Risk'!L17</f>
        <v>0</v>
      </c>
      <c r="M39" s="365">
        <f>'RAW DATA-At-Risk'!M17</f>
        <v>0</v>
      </c>
      <c r="N39" s="12"/>
      <c r="O39" s="12"/>
      <c r="P39" s="364">
        <f>'RAW DATA-At-Risk'!N17</f>
        <v>0</v>
      </c>
      <c r="Q39" s="12">
        <f>'RAW DATA-At-Risk'!O17</f>
        <v>0</v>
      </c>
      <c r="R39" s="12">
        <f>'RAW DATA-At-Risk'!P17</f>
        <v>0</v>
      </c>
      <c r="S39" s="12">
        <f>'RAW DATA-At-Risk'!Q17</f>
        <v>0</v>
      </c>
      <c r="T39" s="12">
        <f>'RAW DATA-At-Risk'!R17</f>
        <v>89</v>
      </c>
      <c r="U39" s="12">
        <f>'RAW DATA-At-Risk'!S17</f>
        <v>19</v>
      </c>
      <c r="V39" s="12">
        <f>'RAW DATA-At-Risk'!T17</f>
        <v>0</v>
      </c>
      <c r="W39" s="12">
        <f>'RAW DATA-At-Risk'!U17</f>
        <v>0</v>
      </c>
      <c r="X39" s="12">
        <f>'RAW DATA-At-Risk'!V17</f>
        <v>0</v>
      </c>
      <c r="Y39" s="365">
        <f>'RAW DATA-At-Risk'!W17</f>
        <v>0</v>
      </c>
      <c r="Z39" s="12"/>
      <c r="AA39" s="12"/>
      <c r="AB39" s="364">
        <f>'RAW DATA-At-Risk'!X17</f>
        <v>0</v>
      </c>
      <c r="AC39" s="12">
        <f>'RAW DATA-At-Risk'!Y17</f>
        <v>0</v>
      </c>
      <c r="AD39" s="12">
        <f>'RAW DATA-At-Risk'!Z17</f>
        <v>0</v>
      </c>
      <c r="AE39" s="12">
        <f>'RAW DATA-At-Risk'!AA17</f>
        <v>0</v>
      </c>
      <c r="AF39" s="12">
        <f>'RAW DATA-At-Risk'!AB17</f>
        <v>96</v>
      </c>
      <c r="AG39" s="12">
        <f>'RAW DATA-At-Risk'!AC17</f>
        <v>20</v>
      </c>
      <c r="AH39" s="12">
        <f>'RAW DATA-At-Risk'!AD17</f>
        <v>0</v>
      </c>
      <c r="AI39" s="12">
        <f>'RAW DATA-At-Risk'!AE17</f>
        <v>0</v>
      </c>
      <c r="AJ39" s="12">
        <f>'RAW DATA-At-Risk'!AF17</f>
        <v>0</v>
      </c>
      <c r="AK39" s="365">
        <f>'RAW DATA-At-Risk'!AG17</f>
        <v>0</v>
      </c>
      <c r="AL39" s="12"/>
      <c r="AM39" s="12"/>
      <c r="AN39" s="364">
        <f>'RAW DATA-At-Risk'!AH17</f>
        <v>0</v>
      </c>
      <c r="AO39" s="12">
        <f>'RAW DATA-At-Risk'!AI17</f>
        <v>0</v>
      </c>
      <c r="AP39" s="12">
        <f>'RAW DATA-At-Risk'!AJ17</f>
        <v>0</v>
      </c>
      <c r="AQ39" s="12">
        <f>'RAW DATA-At-Risk'!AK17</f>
        <v>0</v>
      </c>
      <c r="AR39" s="12">
        <f>'RAW DATA-At-Risk'!AL17</f>
        <v>95</v>
      </c>
      <c r="AS39" s="12">
        <f>'RAW DATA-At-Risk'!AM17</f>
        <v>22</v>
      </c>
      <c r="AT39" s="12">
        <f>'RAW DATA-At-Risk'!AN17</f>
        <v>0</v>
      </c>
      <c r="AU39" s="12">
        <f>'RAW DATA-At-Risk'!AO17</f>
        <v>0</v>
      </c>
      <c r="AV39" s="12">
        <f>'RAW DATA-At-Risk'!AP17</f>
        <v>0</v>
      </c>
      <c r="AW39" s="365">
        <f>'RAW DATA-At-Risk'!AQ17</f>
        <v>0</v>
      </c>
      <c r="AX39" s="365"/>
    </row>
    <row r="40" spans="1:50" ht="15.75" thickBot="1" x14ac:dyDescent="0.3">
      <c r="A40" s="1059"/>
      <c r="B40" s="484" t="str">
        <f>'RAW DATA-Awards'!B18</f>
        <v>ENMU</v>
      </c>
      <c r="C40" s="485" t="str">
        <f>'RAW DATA-Awards'!C18</f>
        <v>3</v>
      </c>
      <c r="D40" s="364">
        <f>'RAW DATA-At-Risk'!D18</f>
        <v>0</v>
      </c>
      <c r="E40" s="12">
        <f>'RAW DATA-At-Risk'!E18</f>
        <v>0</v>
      </c>
      <c r="F40" s="12">
        <f>'RAW DATA-At-Risk'!F18</f>
        <v>0</v>
      </c>
      <c r="G40" s="12">
        <f>'RAW DATA-At-Risk'!G18</f>
        <v>0</v>
      </c>
      <c r="H40" s="12">
        <f>'RAW DATA-At-Risk'!H18</f>
        <v>4</v>
      </c>
      <c r="I40" s="12">
        <f>'RAW DATA-At-Risk'!I18</f>
        <v>0</v>
      </c>
      <c r="J40" s="12">
        <f>'RAW DATA-At-Risk'!J18</f>
        <v>0</v>
      </c>
      <c r="K40" s="12">
        <f>'RAW DATA-At-Risk'!K18</f>
        <v>0</v>
      </c>
      <c r="L40" s="12">
        <f>'RAW DATA-At-Risk'!L18</f>
        <v>0</v>
      </c>
      <c r="M40" s="365">
        <f>'RAW DATA-At-Risk'!M18</f>
        <v>0</v>
      </c>
      <c r="N40" s="12"/>
      <c r="O40" s="12"/>
      <c r="P40" s="364">
        <f>'RAW DATA-At-Risk'!N18</f>
        <v>0</v>
      </c>
      <c r="Q40" s="12">
        <f>'RAW DATA-At-Risk'!O18</f>
        <v>0</v>
      </c>
      <c r="R40" s="12">
        <f>'RAW DATA-At-Risk'!P18</f>
        <v>0</v>
      </c>
      <c r="S40" s="12">
        <f>'RAW DATA-At-Risk'!Q18</f>
        <v>0</v>
      </c>
      <c r="T40" s="12">
        <f>'RAW DATA-At-Risk'!R18</f>
        <v>8</v>
      </c>
      <c r="U40" s="12">
        <f>'RAW DATA-At-Risk'!S18</f>
        <v>0</v>
      </c>
      <c r="V40" s="12">
        <f>'RAW DATA-At-Risk'!T18</f>
        <v>0</v>
      </c>
      <c r="W40" s="12">
        <f>'RAW DATA-At-Risk'!U18</f>
        <v>0</v>
      </c>
      <c r="X40" s="12">
        <f>'RAW DATA-At-Risk'!V18</f>
        <v>0</v>
      </c>
      <c r="Y40" s="365">
        <f>'RAW DATA-At-Risk'!W18</f>
        <v>0</v>
      </c>
      <c r="Z40" s="12"/>
      <c r="AA40" s="12"/>
      <c r="AB40" s="364">
        <f>'RAW DATA-At-Risk'!X18</f>
        <v>0</v>
      </c>
      <c r="AC40" s="12">
        <f>'RAW DATA-At-Risk'!Y18</f>
        <v>0</v>
      </c>
      <c r="AD40" s="12">
        <f>'RAW DATA-At-Risk'!Z18</f>
        <v>0</v>
      </c>
      <c r="AE40" s="12">
        <f>'RAW DATA-At-Risk'!AA18</f>
        <v>0</v>
      </c>
      <c r="AF40" s="12">
        <f>'RAW DATA-At-Risk'!AB18</f>
        <v>5</v>
      </c>
      <c r="AG40" s="12">
        <f>'RAW DATA-At-Risk'!AC18</f>
        <v>0</v>
      </c>
      <c r="AH40" s="12">
        <f>'RAW DATA-At-Risk'!AD18</f>
        <v>0</v>
      </c>
      <c r="AI40" s="12">
        <f>'RAW DATA-At-Risk'!AE18</f>
        <v>0</v>
      </c>
      <c r="AJ40" s="12">
        <f>'RAW DATA-At-Risk'!AF18</f>
        <v>0</v>
      </c>
      <c r="AK40" s="365">
        <f>'RAW DATA-At-Risk'!AG18</f>
        <v>0</v>
      </c>
      <c r="AL40" s="12"/>
      <c r="AM40" s="12"/>
      <c r="AN40" s="364">
        <f>'RAW DATA-At-Risk'!AH18</f>
        <v>0</v>
      </c>
      <c r="AO40" s="12">
        <f>'RAW DATA-At-Risk'!AI18</f>
        <v>0</v>
      </c>
      <c r="AP40" s="12">
        <f>'RAW DATA-At-Risk'!AJ18</f>
        <v>0</v>
      </c>
      <c r="AQ40" s="12">
        <f>'RAW DATA-At-Risk'!AK18</f>
        <v>0</v>
      </c>
      <c r="AR40" s="12">
        <f>'RAW DATA-At-Risk'!AL18</f>
        <v>6</v>
      </c>
      <c r="AS40" s="12">
        <f>'RAW DATA-At-Risk'!AM18</f>
        <v>2</v>
      </c>
      <c r="AT40" s="12">
        <f>'RAW DATA-At-Risk'!AN18</f>
        <v>0</v>
      </c>
      <c r="AU40" s="12">
        <f>'RAW DATA-At-Risk'!AO18</f>
        <v>0</v>
      </c>
      <c r="AV40" s="12">
        <f>'RAW DATA-At-Risk'!AP18</f>
        <v>0</v>
      </c>
      <c r="AW40" s="365">
        <f>'RAW DATA-At-Risk'!AQ18</f>
        <v>0</v>
      </c>
      <c r="AX40" s="365"/>
    </row>
    <row r="41" spans="1:50" x14ac:dyDescent="0.25">
      <c r="A41" s="541"/>
      <c r="B41" s="304"/>
      <c r="C41" s="498"/>
      <c r="D41" s="11">
        <f t="shared" ref="D41:M41" si="24">SUM(D38:D40)</f>
        <v>0</v>
      </c>
      <c r="E41" s="11">
        <f t="shared" si="24"/>
        <v>0</v>
      </c>
      <c r="F41" s="11">
        <f t="shared" si="24"/>
        <v>0</v>
      </c>
      <c r="G41" s="11">
        <f t="shared" si="24"/>
        <v>9</v>
      </c>
      <c r="H41" s="11">
        <f t="shared" si="24"/>
        <v>364</v>
      </c>
      <c r="I41" s="11">
        <f t="shared" si="24"/>
        <v>85</v>
      </c>
      <c r="J41" s="11">
        <f t="shared" si="24"/>
        <v>0</v>
      </c>
      <c r="K41" s="11">
        <f t="shared" si="24"/>
        <v>0</v>
      </c>
      <c r="L41" s="11">
        <f t="shared" si="24"/>
        <v>0</v>
      </c>
      <c r="M41" s="367">
        <f t="shared" si="24"/>
        <v>0</v>
      </c>
      <c r="N41" s="12"/>
      <c r="O41" s="12"/>
      <c r="P41" s="366">
        <f t="shared" ref="P41:Y41" si="25">SUM(P38:P40)</f>
        <v>0</v>
      </c>
      <c r="Q41" s="11">
        <f t="shared" si="25"/>
        <v>0</v>
      </c>
      <c r="R41" s="11">
        <f t="shared" si="25"/>
        <v>0</v>
      </c>
      <c r="S41" s="11">
        <f t="shared" si="25"/>
        <v>46</v>
      </c>
      <c r="T41" s="11">
        <f t="shared" si="25"/>
        <v>391</v>
      </c>
      <c r="U41" s="11">
        <f t="shared" si="25"/>
        <v>91</v>
      </c>
      <c r="V41" s="11">
        <f t="shared" si="25"/>
        <v>0</v>
      </c>
      <c r="W41" s="11">
        <f t="shared" si="25"/>
        <v>0</v>
      </c>
      <c r="X41" s="11">
        <f t="shared" si="25"/>
        <v>0</v>
      </c>
      <c r="Y41" s="367">
        <f t="shared" si="25"/>
        <v>0</v>
      </c>
      <c r="Z41" s="12"/>
      <c r="AA41" s="12"/>
      <c r="AB41" s="366">
        <f t="shared" ref="AB41:AK41" si="26">SUM(AB38:AB40)</f>
        <v>0</v>
      </c>
      <c r="AC41" s="11">
        <f t="shared" si="26"/>
        <v>0</v>
      </c>
      <c r="AD41" s="11">
        <f t="shared" si="26"/>
        <v>0</v>
      </c>
      <c r="AE41" s="11">
        <f t="shared" si="26"/>
        <v>61</v>
      </c>
      <c r="AF41" s="11">
        <f t="shared" si="26"/>
        <v>388</v>
      </c>
      <c r="AG41" s="11">
        <f t="shared" si="26"/>
        <v>99</v>
      </c>
      <c r="AH41" s="11">
        <f t="shared" si="26"/>
        <v>0</v>
      </c>
      <c r="AI41" s="11">
        <f t="shared" si="26"/>
        <v>0</v>
      </c>
      <c r="AJ41" s="11">
        <f t="shared" si="26"/>
        <v>2</v>
      </c>
      <c r="AK41" s="367">
        <f t="shared" si="26"/>
        <v>0</v>
      </c>
      <c r="AL41" s="12"/>
      <c r="AM41" s="12"/>
      <c r="AN41" s="366">
        <f t="shared" ref="AN41:AW41" si="27">SUM(AN38:AN40)</f>
        <v>0</v>
      </c>
      <c r="AO41" s="11">
        <f t="shared" si="27"/>
        <v>0</v>
      </c>
      <c r="AP41" s="11">
        <f t="shared" si="27"/>
        <v>0</v>
      </c>
      <c r="AQ41" s="11">
        <f t="shared" si="27"/>
        <v>85</v>
      </c>
      <c r="AR41" s="11">
        <f t="shared" si="27"/>
        <v>399</v>
      </c>
      <c r="AS41" s="11">
        <f t="shared" si="27"/>
        <v>86</v>
      </c>
      <c r="AT41" s="11">
        <f t="shared" si="27"/>
        <v>0</v>
      </c>
      <c r="AU41" s="11">
        <f t="shared" si="27"/>
        <v>0</v>
      </c>
      <c r="AV41" s="11">
        <f t="shared" si="27"/>
        <v>0</v>
      </c>
      <c r="AW41" s="367">
        <f t="shared" si="27"/>
        <v>0</v>
      </c>
      <c r="AX41" s="365"/>
    </row>
    <row r="42" spans="1:50" ht="15.75" thickBot="1" x14ac:dyDescent="0.3">
      <c r="A42" s="542"/>
      <c r="B42" s="487"/>
      <c r="C42" s="500"/>
      <c r="D42" s="12"/>
      <c r="E42" s="12"/>
      <c r="F42" s="12"/>
      <c r="G42" s="12"/>
      <c r="H42" s="12"/>
      <c r="I42" s="12"/>
      <c r="J42" s="12"/>
      <c r="K42" s="12"/>
      <c r="L42" s="12"/>
      <c r="M42" s="365"/>
      <c r="N42" s="12"/>
      <c r="O42" s="12"/>
      <c r="P42" s="364"/>
      <c r="Q42" s="12"/>
      <c r="R42" s="12"/>
      <c r="S42" s="12"/>
      <c r="T42" s="12"/>
      <c r="U42" s="12"/>
      <c r="V42" s="12"/>
      <c r="W42" s="12"/>
      <c r="X42" s="12"/>
      <c r="Y42" s="365"/>
      <c r="Z42" s="12"/>
      <c r="AA42" s="12"/>
      <c r="AB42" s="364"/>
      <c r="AC42" s="12"/>
      <c r="AD42" s="12"/>
      <c r="AE42" s="12"/>
      <c r="AF42" s="12"/>
      <c r="AG42" s="12"/>
      <c r="AH42" s="12"/>
      <c r="AI42" s="12"/>
      <c r="AJ42" s="12"/>
      <c r="AK42" s="365"/>
      <c r="AL42" s="12"/>
      <c r="AM42" s="12"/>
      <c r="AN42" s="364"/>
      <c r="AO42" s="12"/>
      <c r="AP42" s="12"/>
      <c r="AQ42" s="12"/>
      <c r="AR42" s="12"/>
      <c r="AS42" s="12"/>
      <c r="AT42" s="12"/>
      <c r="AU42" s="12"/>
      <c r="AV42" s="12"/>
      <c r="AW42" s="365"/>
      <c r="AX42" s="365"/>
    </row>
    <row r="43" spans="1:50" ht="15" customHeight="1" x14ac:dyDescent="0.25">
      <c r="A43" s="1058" t="s">
        <v>303</v>
      </c>
      <c r="B43" s="304" t="s">
        <v>42</v>
      </c>
      <c r="C43" s="498" t="s">
        <v>95</v>
      </c>
      <c r="D43" s="364">
        <f>D38*'DATA - Awards Matrices'!$B$48</f>
        <v>0</v>
      </c>
      <c r="E43" s="12">
        <f>E38*'DATA - Awards Matrices'!$C$48</f>
        <v>0</v>
      </c>
      <c r="F43" s="12">
        <f>F38*'DATA - Awards Matrices'!$D$48</f>
        <v>0</v>
      </c>
      <c r="G43" s="12">
        <f>G38*'DATA - Awards Matrices'!$E$48</f>
        <v>10350</v>
      </c>
      <c r="H43" s="12">
        <f>H38*'DATA - Awards Matrices'!$F$48</f>
        <v>336950</v>
      </c>
      <c r="I43" s="12">
        <f>I38*'DATA - Awards Matrices'!$G$48</f>
        <v>83950</v>
      </c>
      <c r="J43" s="12">
        <f>J38*'DATA - Awards Matrices'!$H$48</f>
        <v>0</v>
      </c>
      <c r="K43" s="12">
        <f>K38*'DATA - Awards Matrices'!$I$48</f>
        <v>0</v>
      </c>
      <c r="L43" s="12">
        <f>L38*'DATA - Awards Matrices'!$J$48</f>
        <v>0</v>
      </c>
      <c r="M43" s="365">
        <f>M38*'DATA - Awards Matrices'!$K$48</f>
        <v>0</v>
      </c>
      <c r="N43" s="12"/>
      <c r="O43" s="12"/>
      <c r="P43" s="364">
        <f>P38*'DATA - Awards Matrices'!$B$48</f>
        <v>0</v>
      </c>
      <c r="Q43" s="12">
        <f>Q38*'DATA - Awards Matrices'!$C$48</f>
        <v>0</v>
      </c>
      <c r="R43" s="12">
        <f>R38*'DATA - Awards Matrices'!$D$48</f>
        <v>0</v>
      </c>
      <c r="S43" s="12">
        <f>S38*'DATA - Awards Matrices'!$E$48</f>
        <v>52900</v>
      </c>
      <c r="T43" s="12">
        <f>T38*'DATA - Awards Matrices'!$F$48</f>
        <v>338100</v>
      </c>
      <c r="U43" s="12">
        <f>U38*'DATA - Awards Matrices'!$G$48</f>
        <v>82800</v>
      </c>
      <c r="V43" s="12">
        <f>V38*'DATA - Awards Matrices'!$H$48</f>
        <v>0</v>
      </c>
      <c r="W43" s="12">
        <f>W38*'DATA - Awards Matrices'!$I$48</f>
        <v>0</v>
      </c>
      <c r="X43" s="12">
        <f>X38*'DATA - Awards Matrices'!$J$48</f>
        <v>0</v>
      </c>
      <c r="Y43" s="365">
        <f>Y38*'DATA - Awards Matrices'!$K$48</f>
        <v>0</v>
      </c>
      <c r="Z43" s="12"/>
      <c r="AA43" s="12"/>
      <c r="AB43" s="364">
        <f>AB38*'DATA - Awards Matrices'!$B$48</f>
        <v>0</v>
      </c>
      <c r="AC43" s="12">
        <f>AC38*'DATA - Awards Matrices'!$C$48</f>
        <v>0</v>
      </c>
      <c r="AD43" s="12">
        <f>AD38*'DATA - Awards Matrices'!$D$48</f>
        <v>0</v>
      </c>
      <c r="AE43" s="12">
        <f>AE38*'DATA - Awards Matrices'!$E$48</f>
        <v>70150</v>
      </c>
      <c r="AF43" s="12">
        <f>AF38*'DATA - Awards Matrices'!$F$48</f>
        <v>330050</v>
      </c>
      <c r="AG43" s="12">
        <f>AG38*'DATA - Awards Matrices'!$G$48</f>
        <v>90850</v>
      </c>
      <c r="AH43" s="12">
        <f>AH38*'DATA - Awards Matrices'!$H$48</f>
        <v>0</v>
      </c>
      <c r="AI43" s="12">
        <f>AI38*'DATA - Awards Matrices'!$I$48</f>
        <v>0</v>
      </c>
      <c r="AJ43" s="12">
        <f>AJ38*'DATA - Awards Matrices'!$J$48</f>
        <v>2300</v>
      </c>
      <c r="AK43" s="365">
        <f>AK38*'DATA - Awards Matrices'!$K$48</f>
        <v>0</v>
      </c>
      <c r="AL43" s="12"/>
      <c r="AM43" s="12"/>
      <c r="AN43" s="364">
        <f>AN38*'DATA - Awards Matrices'!$B$48</f>
        <v>0</v>
      </c>
      <c r="AO43" s="12">
        <f>AO38*'DATA - Awards Matrices'!$C$48</f>
        <v>0</v>
      </c>
      <c r="AP43" s="12">
        <f>AP38*'DATA - Awards Matrices'!$D$48</f>
        <v>0</v>
      </c>
      <c r="AQ43" s="12">
        <f>AQ38*'DATA - Awards Matrices'!$E$48</f>
        <v>97750</v>
      </c>
      <c r="AR43" s="12">
        <f>AR38*'DATA - Awards Matrices'!$F$48</f>
        <v>342700</v>
      </c>
      <c r="AS43" s="12">
        <f>AS38*'DATA - Awards Matrices'!$G$48</f>
        <v>71300</v>
      </c>
      <c r="AT43" s="12">
        <f>AT38*'DATA - Awards Matrices'!$H$48</f>
        <v>0</v>
      </c>
      <c r="AU43" s="12">
        <f>AU38*'DATA - Awards Matrices'!$I$48</f>
        <v>0</v>
      </c>
      <c r="AV43" s="12">
        <f>AV38*'DATA - Awards Matrices'!$J$48</f>
        <v>0</v>
      </c>
      <c r="AW43" s="365">
        <f>AW38*'DATA - Awards Matrices'!$K$48</f>
        <v>0</v>
      </c>
      <c r="AX43" s="365"/>
    </row>
    <row r="44" spans="1:50" x14ac:dyDescent="0.25">
      <c r="A44" s="1059"/>
      <c r="B44" s="484" t="s">
        <v>42</v>
      </c>
      <c r="C44" s="499" t="s">
        <v>94</v>
      </c>
      <c r="D44" s="364">
        <f>D39*'DATA - Awards Matrices'!$B$49</f>
        <v>0</v>
      </c>
      <c r="E44" s="12">
        <f>E39*'DATA - Awards Matrices'!$C$49</f>
        <v>0</v>
      </c>
      <c r="F44" s="12">
        <f>F39*'DATA - Awards Matrices'!$D$49</f>
        <v>0</v>
      </c>
      <c r="G44" s="12">
        <f>G39*'DATA - Awards Matrices'!$E$49</f>
        <v>0</v>
      </c>
      <c r="H44" s="12">
        <f>H39*'DATA - Awards Matrices'!$F$49</f>
        <v>77050</v>
      </c>
      <c r="I44" s="12">
        <f>I39*'DATA - Awards Matrices'!$G$49</f>
        <v>13800</v>
      </c>
      <c r="J44" s="12">
        <f>J39*'DATA - Awards Matrices'!$H$49</f>
        <v>0</v>
      </c>
      <c r="K44" s="12">
        <f>K39*'DATA - Awards Matrices'!$I$49</f>
        <v>0</v>
      </c>
      <c r="L44" s="12">
        <f>L39*'DATA - Awards Matrices'!$J$49</f>
        <v>0</v>
      </c>
      <c r="M44" s="365">
        <f>M39*'DATA - Awards Matrices'!$K$49</f>
        <v>0</v>
      </c>
      <c r="N44" s="12"/>
      <c r="O44" s="12"/>
      <c r="P44" s="364">
        <f>P39*'DATA - Awards Matrices'!$B$49</f>
        <v>0</v>
      </c>
      <c r="Q44" s="12">
        <f>Q39*'DATA - Awards Matrices'!$C$49</f>
        <v>0</v>
      </c>
      <c r="R44" s="12">
        <f>R39*'DATA - Awards Matrices'!$D$49</f>
        <v>0</v>
      </c>
      <c r="S44" s="12">
        <f>S39*'DATA - Awards Matrices'!$E$49</f>
        <v>0</v>
      </c>
      <c r="T44" s="12">
        <f>T39*'DATA - Awards Matrices'!$F$49</f>
        <v>102350</v>
      </c>
      <c r="U44" s="12">
        <f>U39*'DATA - Awards Matrices'!$G$49</f>
        <v>21850</v>
      </c>
      <c r="V44" s="12">
        <f>V39*'DATA - Awards Matrices'!$H$49</f>
        <v>0</v>
      </c>
      <c r="W44" s="12">
        <f>W39*'DATA - Awards Matrices'!$I$49</f>
        <v>0</v>
      </c>
      <c r="X44" s="12">
        <f>X39*'DATA - Awards Matrices'!$J$49</f>
        <v>0</v>
      </c>
      <c r="Y44" s="365">
        <f>Y39*'DATA - Awards Matrices'!$K$49</f>
        <v>0</v>
      </c>
      <c r="Z44" s="12"/>
      <c r="AA44" s="12"/>
      <c r="AB44" s="364">
        <f>AB39*'DATA - Awards Matrices'!$B$49</f>
        <v>0</v>
      </c>
      <c r="AC44" s="12">
        <f>AC39*'DATA - Awards Matrices'!$C$49</f>
        <v>0</v>
      </c>
      <c r="AD44" s="12">
        <f>AD39*'DATA - Awards Matrices'!$D$49</f>
        <v>0</v>
      </c>
      <c r="AE44" s="12">
        <f>AE39*'DATA - Awards Matrices'!$E$49</f>
        <v>0</v>
      </c>
      <c r="AF44" s="12">
        <f>AF39*'DATA - Awards Matrices'!$F$49</f>
        <v>110400</v>
      </c>
      <c r="AG44" s="12">
        <f>AG39*'DATA - Awards Matrices'!$G$49</f>
        <v>23000</v>
      </c>
      <c r="AH44" s="12">
        <f>AH39*'DATA - Awards Matrices'!$H$49</f>
        <v>0</v>
      </c>
      <c r="AI44" s="12">
        <f>AI39*'DATA - Awards Matrices'!$I$49</f>
        <v>0</v>
      </c>
      <c r="AJ44" s="12">
        <f>AJ39*'DATA - Awards Matrices'!$J$49</f>
        <v>0</v>
      </c>
      <c r="AK44" s="365">
        <f>AK39*'DATA - Awards Matrices'!$K$49</f>
        <v>0</v>
      </c>
      <c r="AL44" s="12"/>
      <c r="AM44" s="12"/>
      <c r="AN44" s="364">
        <f>AN39*'DATA - Awards Matrices'!$B$49</f>
        <v>0</v>
      </c>
      <c r="AO44" s="12">
        <f>AO39*'DATA - Awards Matrices'!$C$49</f>
        <v>0</v>
      </c>
      <c r="AP44" s="12">
        <f>AP39*'DATA - Awards Matrices'!$D$49</f>
        <v>0</v>
      </c>
      <c r="AQ44" s="12">
        <f>AQ39*'DATA - Awards Matrices'!$E$49</f>
        <v>0</v>
      </c>
      <c r="AR44" s="12">
        <f>AR39*'DATA - Awards Matrices'!$F$49</f>
        <v>109250</v>
      </c>
      <c r="AS44" s="12">
        <f>AS39*'DATA - Awards Matrices'!$G$49</f>
        <v>25300</v>
      </c>
      <c r="AT44" s="12">
        <f>AT39*'DATA - Awards Matrices'!$H$49</f>
        <v>0</v>
      </c>
      <c r="AU44" s="12">
        <f>AU39*'DATA - Awards Matrices'!$I$49</f>
        <v>0</v>
      </c>
      <c r="AV44" s="12">
        <f>AV39*'DATA - Awards Matrices'!$J$49</f>
        <v>0</v>
      </c>
      <c r="AW44" s="365">
        <f>AW39*'DATA - Awards Matrices'!$K$49</f>
        <v>0</v>
      </c>
      <c r="AX44" s="365"/>
    </row>
    <row r="45" spans="1:50" ht="15.75" thickBot="1" x14ac:dyDescent="0.3">
      <c r="A45" s="1060"/>
      <c r="B45" s="487" t="s">
        <v>42</v>
      </c>
      <c r="C45" s="500" t="s">
        <v>93</v>
      </c>
      <c r="D45" s="364">
        <f>D40*'DATA - Awards Matrices'!$B$50</f>
        <v>0</v>
      </c>
      <c r="E45" s="12">
        <f>E40*'DATA - Awards Matrices'!$C$50</f>
        <v>0</v>
      </c>
      <c r="F45" s="12">
        <f>F40*'DATA - Awards Matrices'!$D$50</f>
        <v>0</v>
      </c>
      <c r="G45" s="12">
        <f>G40*'DATA - Awards Matrices'!$E$50</f>
        <v>0</v>
      </c>
      <c r="H45" s="12">
        <f>H40*'DATA - Awards Matrices'!$F$50</f>
        <v>4600</v>
      </c>
      <c r="I45" s="12">
        <f>I40*'DATA - Awards Matrices'!$G$50</f>
        <v>0</v>
      </c>
      <c r="J45" s="12">
        <f>J40*'DATA - Awards Matrices'!$H$50</f>
        <v>0</v>
      </c>
      <c r="K45" s="12">
        <f>K40*'DATA - Awards Matrices'!$I$50</f>
        <v>0</v>
      </c>
      <c r="L45" s="12">
        <f>L40*'DATA - Awards Matrices'!$J$50</f>
        <v>0</v>
      </c>
      <c r="M45" s="365">
        <f>M40*'DATA - Awards Matrices'!$K$50</f>
        <v>0</v>
      </c>
      <c r="N45" s="12"/>
      <c r="O45" s="12"/>
      <c r="P45" s="364">
        <f>P40*'DATA - Awards Matrices'!$B$50</f>
        <v>0</v>
      </c>
      <c r="Q45" s="12">
        <f>Q40*'DATA - Awards Matrices'!$C$50</f>
        <v>0</v>
      </c>
      <c r="R45" s="12">
        <f>R40*'DATA - Awards Matrices'!$D$50</f>
        <v>0</v>
      </c>
      <c r="S45" s="12">
        <f>S40*'DATA - Awards Matrices'!$E$50</f>
        <v>0</v>
      </c>
      <c r="T45" s="12">
        <f>T40*'DATA - Awards Matrices'!$F$50</f>
        <v>9200</v>
      </c>
      <c r="U45" s="12">
        <f>U40*'DATA - Awards Matrices'!$G$50</f>
        <v>0</v>
      </c>
      <c r="V45" s="12">
        <f>V40*'DATA - Awards Matrices'!$H$50</f>
        <v>0</v>
      </c>
      <c r="W45" s="12">
        <f>W40*'DATA - Awards Matrices'!$I$50</f>
        <v>0</v>
      </c>
      <c r="X45" s="12">
        <f>X40*'DATA - Awards Matrices'!$J$50</f>
        <v>0</v>
      </c>
      <c r="Y45" s="365">
        <f>Y40*'DATA - Awards Matrices'!$K$50</f>
        <v>0</v>
      </c>
      <c r="Z45" s="12"/>
      <c r="AA45" s="12"/>
      <c r="AB45" s="364">
        <f>AB40*'DATA - Awards Matrices'!$B$50</f>
        <v>0</v>
      </c>
      <c r="AC45" s="12">
        <f>AC40*'DATA - Awards Matrices'!$C$50</f>
        <v>0</v>
      </c>
      <c r="AD45" s="12">
        <f>AD40*'DATA - Awards Matrices'!$D$50</f>
        <v>0</v>
      </c>
      <c r="AE45" s="12">
        <f>AE40*'DATA - Awards Matrices'!$E$50</f>
        <v>0</v>
      </c>
      <c r="AF45" s="12">
        <f>AF40*'DATA - Awards Matrices'!$F$50</f>
        <v>5750</v>
      </c>
      <c r="AG45" s="12">
        <f>AG40*'DATA - Awards Matrices'!$G$50</f>
        <v>0</v>
      </c>
      <c r="AH45" s="12">
        <f>AH40*'DATA - Awards Matrices'!$H$50</f>
        <v>0</v>
      </c>
      <c r="AI45" s="12">
        <f>AI40*'DATA - Awards Matrices'!$I$50</f>
        <v>0</v>
      </c>
      <c r="AJ45" s="12">
        <f>AJ40*'DATA - Awards Matrices'!$J$50</f>
        <v>0</v>
      </c>
      <c r="AK45" s="365">
        <f>AK40*'DATA - Awards Matrices'!$K$50</f>
        <v>0</v>
      </c>
      <c r="AL45" s="12"/>
      <c r="AM45" s="12"/>
      <c r="AN45" s="364">
        <f>AN40*'DATA - Awards Matrices'!$B$50</f>
        <v>0</v>
      </c>
      <c r="AO45" s="12">
        <f>AO40*'DATA - Awards Matrices'!$C$50</f>
        <v>0</v>
      </c>
      <c r="AP45" s="12">
        <f>AP40*'DATA - Awards Matrices'!$D$50</f>
        <v>0</v>
      </c>
      <c r="AQ45" s="12">
        <f>AQ40*'DATA - Awards Matrices'!$E$50</f>
        <v>0</v>
      </c>
      <c r="AR45" s="12">
        <f>AR40*'DATA - Awards Matrices'!$F$50</f>
        <v>6900</v>
      </c>
      <c r="AS45" s="12">
        <f>AS40*'DATA - Awards Matrices'!$G$50</f>
        <v>2300</v>
      </c>
      <c r="AT45" s="12">
        <f>AT40*'DATA - Awards Matrices'!$H$50</f>
        <v>0</v>
      </c>
      <c r="AU45" s="12">
        <f>AU40*'DATA - Awards Matrices'!$I$50</f>
        <v>0</v>
      </c>
      <c r="AV45" s="12">
        <f>AV40*'DATA - Awards Matrices'!$J$50</f>
        <v>0</v>
      </c>
      <c r="AW45" s="365">
        <f>AW40*'DATA - Awards Matrices'!$K$50</f>
        <v>0</v>
      </c>
      <c r="AX45" s="365"/>
    </row>
    <row r="46" spans="1:50" ht="30.75" thickBot="1" x14ac:dyDescent="0.3">
      <c r="A46" s="540" t="s">
        <v>304</v>
      </c>
      <c r="B46" s="487" t="str">
        <f>B40</f>
        <v>ENMU</v>
      </c>
      <c r="C46" s="488"/>
      <c r="D46" s="368">
        <f t="shared" ref="D46:M46" si="28">SUM(D43:D45)</f>
        <v>0</v>
      </c>
      <c r="E46" s="369">
        <f t="shared" si="28"/>
        <v>0</v>
      </c>
      <c r="F46" s="369">
        <f t="shared" si="28"/>
        <v>0</v>
      </c>
      <c r="G46" s="369">
        <f t="shared" si="28"/>
        <v>10350</v>
      </c>
      <c r="H46" s="369">
        <f t="shared" si="28"/>
        <v>418600</v>
      </c>
      <c r="I46" s="369">
        <f t="shared" si="28"/>
        <v>97750</v>
      </c>
      <c r="J46" s="369">
        <f t="shared" si="28"/>
        <v>0</v>
      </c>
      <c r="K46" s="369">
        <f t="shared" si="28"/>
        <v>0</v>
      </c>
      <c r="L46" s="369">
        <f t="shared" si="28"/>
        <v>0</v>
      </c>
      <c r="M46" s="370">
        <f t="shared" si="28"/>
        <v>0</v>
      </c>
      <c r="N46" s="489">
        <f>SUM(D46:M46)/'DATA - Awards Matrices'!$L$50</f>
        <v>155.85299455535392</v>
      </c>
      <c r="O46" s="489"/>
      <c r="P46" s="368">
        <f t="shared" ref="P46:Y46" si="29">SUM(P43:P45)</f>
        <v>0</v>
      </c>
      <c r="Q46" s="369">
        <f t="shared" si="29"/>
        <v>0</v>
      </c>
      <c r="R46" s="369">
        <f t="shared" si="29"/>
        <v>0</v>
      </c>
      <c r="S46" s="369">
        <f t="shared" si="29"/>
        <v>52900</v>
      </c>
      <c r="T46" s="369">
        <f t="shared" si="29"/>
        <v>449650</v>
      </c>
      <c r="U46" s="369">
        <f t="shared" si="29"/>
        <v>104650</v>
      </c>
      <c r="V46" s="369">
        <f t="shared" si="29"/>
        <v>0</v>
      </c>
      <c r="W46" s="369">
        <f t="shared" si="29"/>
        <v>0</v>
      </c>
      <c r="X46" s="369">
        <f t="shared" si="29"/>
        <v>0</v>
      </c>
      <c r="Y46" s="370">
        <f t="shared" si="29"/>
        <v>0</v>
      </c>
      <c r="Z46" s="489">
        <f>SUM(P46:Y46)/'DATA - Awards Matrices'!$L$50</f>
        <v>179.67332123411981</v>
      </c>
      <c r="AA46" s="489"/>
      <c r="AB46" s="368">
        <f t="shared" ref="AB46:AK46" si="30">SUM(AB43:AB45)</f>
        <v>0</v>
      </c>
      <c r="AC46" s="369">
        <f t="shared" si="30"/>
        <v>0</v>
      </c>
      <c r="AD46" s="369">
        <f t="shared" si="30"/>
        <v>0</v>
      </c>
      <c r="AE46" s="369">
        <f t="shared" si="30"/>
        <v>70150</v>
      </c>
      <c r="AF46" s="369">
        <f t="shared" si="30"/>
        <v>446200</v>
      </c>
      <c r="AG46" s="369">
        <f t="shared" si="30"/>
        <v>113850</v>
      </c>
      <c r="AH46" s="369">
        <f t="shared" si="30"/>
        <v>0</v>
      </c>
      <c r="AI46" s="369">
        <f t="shared" si="30"/>
        <v>0</v>
      </c>
      <c r="AJ46" s="369">
        <f t="shared" si="30"/>
        <v>2300</v>
      </c>
      <c r="AK46" s="370">
        <f t="shared" si="30"/>
        <v>0</v>
      </c>
      <c r="AL46" s="489">
        <f>SUM(AB46:AK46)/'DATA - Awards Matrices'!$L$50</f>
        <v>187.15970961887479</v>
      </c>
      <c r="AM46" s="489"/>
      <c r="AN46" s="368">
        <f t="shared" ref="AN46:AW46" si="31">SUM(AN43:AN45)</f>
        <v>0</v>
      </c>
      <c r="AO46" s="369">
        <f t="shared" si="31"/>
        <v>0</v>
      </c>
      <c r="AP46" s="369">
        <f t="shared" si="31"/>
        <v>0</v>
      </c>
      <c r="AQ46" s="369">
        <f t="shared" si="31"/>
        <v>97750</v>
      </c>
      <c r="AR46" s="369">
        <f t="shared" si="31"/>
        <v>458850</v>
      </c>
      <c r="AS46" s="369">
        <f t="shared" si="31"/>
        <v>98900</v>
      </c>
      <c r="AT46" s="369">
        <f t="shared" si="31"/>
        <v>0</v>
      </c>
      <c r="AU46" s="369">
        <f t="shared" si="31"/>
        <v>0</v>
      </c>
      <c r="AV46" s="369">
        <f t="shared" si="31"/>
        <v>0</v>
      </c>
      <c r="AW46" s="370">
        <f t="shared" si="31"/>
        <v>0</v>
      </c>
      <c r="AX46" s="490">
        <f>SUM(AN46:AW46)/'DATA - Awards Matrices'!$L$50</f>
        <v>193.96551724137933</v>
      </c>
    </row>
    <row r="47" spans="1:50" ht="15.75" thickBot="1" x14ac:dyDescent="0.3">
      <c r="A47" s="502"/>
      <c r="B47" s="503"/>
      <c r="C47" s="504"/>
      <c r="D47" s="505"/>
      <c r="E47" s="506"/>
      <c r="F47" s="506"/>
      <c r="G47" s="506"/>
      <c r="H47" s="506"/>
      <c r="I47" s="506"/>
      <c r="J47" s="506"/>
      <c r="K47" s="506"/>
      <c r="L47" s="506"/>
      <c r="M47" s="507"/>
      <c r="N47" s="508"/>
      <c r="O47" s="508"/>
      <c r="P47" s="505"/>
      <c r="Q47" s="506"/>
      <c r="R47" s="506"/>
      <c r="S47" s="506"/>
      <c r="T47" s="506"/>
      <c r="U47" s="506"/>
      <c r="V47" s="506"/>
      <c r="W47" s="506"/>
      <c r="X47" s="506"/>
      <c r="Y47" s="507"/>
      <c r="Z47" s="508"/>
      <c r="AA47" s="508"/>
      <c r="AB47" s="505"/>
      <c r="AC47" s="506"/>
      <c r="AD47" s="506"/>
      <c r="AE47" s="506"/>
      <c r="AF47" s="506"/>
      <c r="AG47" s="506"/>
      <c r="AH47" s="506"/>
      <c r="AI47" s="506"/>
      <c r="AJ47" s="506"/>
      <c r="AK47" s="507"/>
      <c r="AL47" s="508"/>
      <c r="AM47" s="508"/>
      <c r="AN47" s="505"/>
      <c r="AO47" s="506"/>
      <c r="AP47" s="506"/>
      <c r="AQ47" s="506"/>
      <c r="AR47" s="506"/>
      <c r="AS47" s="506"/>
      <c r="AT47" s="506"/>
      <c r="AU47" s="506"/>
      <c r="AV47" s="506"/>
      <c r="AW47" s="507"/>
      <c r="AX47" s="508"/>
    </row>
    <row r="48" spans="1:50" ht="15" customHeight="1" x14ac:dyDescent="0.25">
      <c r="A48" s="1058" t="s">
        <v>302</v>
      </c>
      <c r="B48" s="304" t="str">
        <f>'RAW DATA-Awards'!B19</f>
        <v>NMHU</v>
      </c>
      <c r="C48" s="498" t="str">
        <f>'RAW DATA-Awards'!C19</f>
        <v>1</v>
      </c>
      <c r="D48" s="481">
        <f>'RAW DATA-At-Risk'!D19</f>
        <v>0</v>
      </c>
      <c r="E48" s="482">
        <f>'RAW DATA-At-Risk'!E19</f>
        <v>0</v>
      </c>
      <c r="F48" s="482">
        <f>'RAW DATA-At-Risk'!F19</f>
        <v>0</v>
      </c>
      <c r="G48" s="482">
        <f>'RAW DATA-At-Risk'!G19</f>
        <v>0</v>
      </c>
      <c r="H48" s="482">
        <f>'RAW DATA-At-Risk'!H19</f>
        <v>196</v>
      </c>
      <c r="I48" s="482">
        <f>'RAW DATA-At-Risk'!I19</f>
        <v>86</v>
      </c>
      <c r="J48" s="482">
        <f>'RAW DATA-At-Risk'!J19</f>
        <v>0</v>
      </c>
      <c r="K48" s="482">
        <f>'RAW DATA-At-Risk'!K19</f>
        <v>0</v>
      </c>
      <c r="L48" s="482">
        <f>'RAW DATA-At-Risk'!L19</f>
        <v>1</v>
      </c>
      <c r="M48" s="483">
        <f>'RAW DATA-At-Risk'!M19</f>
        <v>0</v>
      </c>
      <c r="N48" s="482"/>
      <c r="O48" s="482"/>
      <c r="P48" s="481">
        <f>'RAW DATA-At-Risk'!N19</f>
        <v>0</v>
      </c>
      <c r="Q48" s="482">
        <f>'RAW DATA-At-Risk'!O19</f>
        <v>0</v>
      </c>
      <c r="R48" s="482">
        <f>'RAW DATA-At-Risk'!P19</f>
        <v>0</v>
      </c>
      <c r="S48" s="482">
        <f>'RAW DATA-At-Risk'!Q19</f>
        <v>0</v>
      </c>
      <c r="T48" s="482">
        <f>'RAW DATA-At-Risk'!R19</f>
        <v>226</v>
      </c>
      <c r="U48" s="482">
        <f>'RAW DATA-At-Risk'!S19</f>
        <v>102</v>
      </c>
      <c r="V48" s="482">
        <f>'RAW DATA-At-Risk'!T19</f>
        <v>0</v>
      </c>
      <c r="W48" s="482">
        <f>'RAW DATA-At-Risk'!U19</f>
        <v>0</v>
      </c>
      <c r="X48" s="482">
        <f>'RAW DATA-At-Risk'!V19</f>
        <v>0</v>
      </c>
      <c r="Y48" s="483">
        <f>'RAW DATA-At-Risk'!W19</f>
        <v>0</v>
      </c>
      <c r="Z48" s="482"/>
      <c r="AA48" s="482"/>
      <c r="AB48" s="481">
        <f>'RAW DATA-At-Risk'!X19</f>
        <v>0</v>
      </c>
      <c r="AC48" s="482">
        <f>'RAW DATA-At-Risk'!Y19</f>
        <v>0</v>
      </c>
      <c r="AD48" s="482">
        <f>'RAW DATA-At-Risk'!Z19</f>
        <v>0</v>
      </c>
      <c r="AE48" s="482">
        <f>'RAW DATA-At-Risk'!AA19</f>
        <v>0</v>
      </c>
      <c r="AF48" s="482">
        <f>'RAW DATA-At-Risk'!AB19</f>
        <v>202</v>
      </c>
      <c r="AG48" s="482">
        <f>'RAW DATA-At-Risk'!AC19</f>
        <v>129</v>
      </c>
      <c r="AH48" s="482">
        <f>'RAW DATA-At-Risk'!AD19</f>
        <v>0</v>
      </c>
      <c r="AI48" s="482">
        <f>'RAW DATA-At-Risk'!AE19</f>
        <v>0</v>
      </c>
      <c r="AJ48" s="482">
        <f>'RAW DATA-At-Risk'!AF19</f>
        <v>1</v>
      </c>
      <c r="AK48" s="483">
        <f>'RAW DATA-At-Risk'!AG19</f>
        <v>0</v>
      </c>
      <c r="AL48" s="482"/>
      <c r="AM48" s="482"/>
      <c r="AN48" s="481">
        <f>'RAW DATA-At-Risk'!AH19</f>
        <v>0</v>
      </c>
      <c r="AO48" s="482">
        <f>'RAW DATA-At-Risk'!AI19</f>
        <v>0</v>
      </c>
      <c r="AP48" s="482">
        <f>'RAW DATA-At-Risk'!AJ19</f>
        <v>0</v>
      </c>
      <c r="AQ48" s="482">
        <f>'RAW DATA-At-Risk'!AK19</f>
        <v>0</v>
      </c>
      <c r="AR48" s="482">
        <f>'RAW DATA-At-Risk'!AL19</f>
        <v>223</v>
      </c>
      <c r="AS48" s="482">
        <f>'RAW DATA-At-Risk'!AM19</f>
        <v>111</v>
      </c>
      <c r="AT48" s="482">
        <f>'RAW DATA-At-Risk'!AN19</f>
        <v>0</v>
      </c>
      <c r="AU48" s="482">
        <f>'RAW DATA-At-Risk'!AO19</f>
        <v>0</v>
      </c>
      <c r="AV48" s="482">
        <f>'RAW DATA-At-Risk'!AP19</f>
        <v>3</v>
      </c>
      <c r="AW48" s="483">
        <f>'RAW DATA-At-Risk'!AQ19</f>
        <v>0</v>
      </c>
      <c r="AX48" s="483"/>
    </row>
    <row r="49" spans="1:50" x14ac:dyDescent="0.25">
      <c r="A49" s="1059"/>
      <c r="B49" s="484" t="str">
        <f>'RAW DATA-Awards'!B20</f>
        <v>NMHU</v>
      </c>
      <c r="C49" s="499" t="str">
        <f>'RAW DATA-Awards'!C20</f>
        <v>2</v>
      </c>
      <c r="D49" s="364">
        <f>'RAW DATA-At-Risk'!D20</f>
        <v>0</v>
      </c>
      <c r="E49" s="12">
        <f>'RAW DATA-At-Risk'!E20</f>
        <v>0</v>
      </c>
      <c r="F49" s="12">
        <f>'RAW DATA-At-Risk'!F20</f>
        <v>0</v>
      </c>
      <c r="G49" s="12">
        <f>'RAW DATA-At-Risk'!G20</f>
        <v>0</v>
      </c>
      <c r="H49" s="12">
        <f>'RAW DATA-At-Risk'!H20</f>
        <v>83</v>
      </c>
      <c r="I49" s="12">
        <f>'RAW DATA-At-Risk'!I20</f>
        <v>116</v>
      </c>
      <c r="J49" s="12">
        <f>'RAW DATA-At-Risk'!J20</f>
        <v>0</v>
      </c>
      <c r="K49" s="12">
        <f>'RAW DATA-At-Risk'!K20</f>
        <v>0</v>
      </c>
      <c r="L49" s="12">
        <f>'RAW DATA-At-Risk'!L20</f>
        <v>0</v>
      </c>
      <c r="M49" s="365">
        <f>'RAW DATA-At-Risk'!M20</f>
        <v>0</v>
      </c>
      <c r="N49" s="12"/>
      <c r="O49" s="12"/>
      <c r="P49" s="364">
        <f>'RAW DATA-At-Risk'!N20</f>
        <v>0</v>
      </c>
      <c r="Q49" s="12">
        <f>'RAW DATA-At-Risk'!O20</f>
        <v>0</v>
      </c>
      <c r="R49" s="12">
        <f>'RAW DATA-At-Risk'!P20</f>
        <v>0</v>
      </c>
      <c r="S49" s="12">
        <f>'RAW DATA-At-Risk'!Q20</f>
        <v>0</v>
      </c>
      <c r="T49" s="12">
        <f>'RAW DATA-At-Risk'!R20</f>
        <v>128</v>
      </c>
      <c r="U49" s="12">
        <f>'RAW DATA-At-Risk'!S20</f>
        <v>97</v>
      </c>
      <c r="V49" s="12">
        <f>'RAW DATA-At-Risk'!T20</f>
        <v>0</v>
      </c>
      <c r="W49" s="12">
        <f>'RAW DATA-At-Risk'!U20</f>
        <v>0</v>
      </c>
      <c r="X49" s="12">
        <f>'RAW DATA-At-Risk'!V20</f>
        <v>0</v>
      </c>
      <c r="Y49" s="365">
        <f>'RAW DATA-At-Risk'!W20</f>
        <v>0</v>
      </c>
      <c r="Z49" s="12"/>
      <c r="AA49" s="12"/>
      <c r="AB49" s="364">
        <f>'RAW DATA-At-Risk'!X20</f>
        <v>0</v>
      </c>
      <c r="AC49" s="12">
        <f>'RAW DATA-At-Risk'!Y20</f>
        <v>0</v>
      </c>
      <c r="AD49" s="12">
        <f>'RAW DATA-At-Risk'!Z20</f>
        <v>0</v>
      </c>
      <c r="AE49" s="12">
        <f>'RAW DATA-At-Risk'!AA20</f>
        <v>0</v>
      </c>
      <c r="AF49" s="12">
        <f>'RAW DATA-At-Risk'!AB20</f>
        <v>134</v>
      </c>
      <c r="AG49" s="12">
        <f>'RAW DATA-At-Risk'!AC20</f>
        <v>112</v>
      </c>
      <c r="AH49" s="12">
        <f>'RAW DATA-At-Risk'!AD20</f>
        <v>0</v>
      </c>
      <c r="AI49" s="12">
        <f>'RAW DATA-At-Risk'!AE20</f>
        <v>0</v>
      </c>
      <c r="AJ49" s="12">
        <f>'RAW DATA-At-Risk'!AF20</f>
        <v>0</v>
      </c>
      <c r="AK49" s="365">
        <f>'RAW DATA-At-Risk'!AG20</f>
        <v>0</v>
      </c>
      <c r="AL49" s="12"/>
      <c r="AM49" s="12"/>
      <c r="AN49" s="364">
        <f>'RAW DATA-At-Risk'!AH20</f>
        <v>0</v>
      </c>
      <c r="AO49" s="12">
        <f>'RAW DATA-At-Risk'!AI20</f>
        <v>0</v>
      </c>
      <c r="AP49" s="12">
        <f>'RAW DATA-At-Risk'!AJ20</f>
        <v>0</v>
      </c>
      <c r="AQ49" s="12">
        <f>'RAW DATA-At-Risk'!AK20</f>
        <v>0</v>
      </c>
      <c r="AR49" s="12">
        <f>'RAW DATA-At-Risk'!AL20</f>
        <v>128</v>
      </c>
      <c r="AS49" s="12">
        <f>'RAW DATA-At-Risk'!AM20</f>
        <v>113</v>
      </c>
      <c r="AT49" s="12">
        <f>'RAW DATA-At-Risk'!AN20</f>
        <v>0</v>
      </c>
      <c r="AU49" s="12">
        <f>'RAW DATA-At-Risk'!AO20</f>
        <v>0</v>
      </c>
      <c r="AV49" s="12">
        <f>'RAW DATA-At-Risk'!AP20</f>
        <v>1</v>
      </c>
      <c r="AW49" s="365">
        <f>'RAW DATA-At-Risk'!AQ20</f>
        <v>0</v>
      </c>
      <c r="AX49" s="365"/>
    </row>
    <row r="50" spans="1:50" ht="15.75" thickBot="1" x14ac:dyDescent="0.3">
      <c r="A50" s="1059"/>
      <c r="B50" s="484" t="str">
        <f>'RAW DATA-Awards'!B21</f>
        <v>NMHU</v>
      </c>
      <c r="C50" s="499" t="str">
        <f>'RAW DATA-Awards'!C21</f>
        <v>3</v>
      </c>
      <c r="D50" s="364">
        <f>'RAW DATA-At-Risk'!D21</f>
        <v>0</v>
      </c>
      <c r="E50" s="12">
        <f>'RAW DATA-At-Risk'!E21</f>
        <v>0</v>
      </c>
      <c r="F50" s="12">
        <f>'RAW DATA-At-Risk'!F21</f>
        <v>0</v>
      </c>
      <c r="G50" s="12">
        <f>'RAW DATA-At-Risk'!G21</f>
        <v>0</v>
      </c>
      <c r="H50" s="12">
        <f>'RAW DATA-At-Risk'!H21</f>
        <v>4</v>
      </c>
      <c r="I50" s="12">
        <f>'RAW DATA-At-Risk'!I21</f>
        <v>0</v>
      </c>
      <c r="J50" s="12">
        <f>'RAW DATA-At-Risk'!J21</f>
        <v>0</v>
      </c>
      <c r="K50" s="12">
        <f>'RAW DATA-At-Risk'!K21</f>
        <v>0</v>
      </c>
      <c r="L50" s="12">
        <f>'RAW DATA-At-Risk'!L21</f>
        <v>0</v>
      </c>
      <c r="M50" s="365">
        <f>'RAW DATA-At-Risk'!M21</f>
        <v>0</v>
      </c>
      <c r="N50" s="12"/>
      <c r="O50" s="12"/>
      <c r="P50" s="364">
        <f>'RAW DATA-At-Risk'!N21</f>
        <v>0</v>
      </c>
      <c r="Q50" s="12">
        <f>'RAW DATA-At-Risk'!O21</f>
        <v>0</v>
      </c>
      <c r="R50" s="12">
        <f>'RAW DATA-At-Risk'!P21</f>
        <v>0</v>
      </c>
      <c r="S50" s="12">
        <f>'RAW DATA-At-Risk'!Q21</f>
        <v>0</v>
      </c>
      <c r="T50" s="12">
        <f>'RAW DATA-At-Risk'!R21</f>
        <v>4</v>
      </c>
      <c r="U50" s="12">
        <f>'RAW DATA-At-Risk'!S21</f>
        <v>0</v>
      </c>
      <c r="V50" s="12">
        <f>'RAW DATA-At-Risk'!T21</f>
        <v>0</v>
      </c>
      <c r="W50" s="12">
        <f>'RAW DATA-At-Risk'!U21</f>
        <v>0</v>
      </c>
      <c r="X50" s="12">
        <f>'RAW DATA-At-Risk'!V21</f>
        <v>0</v>
      </c>
      <c r="Y50" s="365">
        <f>'RAW DATA-At-Risk'!W21</f>
        <v>0</v>
      </c>
      <c r="Z50" s="12"/>
      <c r="AA50" s="12"/>
      <c r="AB50" s="364">
        <f>'RAW DATA-At-Risk'!X21</f>
        <v>0</v>
      </c>
      <c r="AC50" s="12">
        <f>'RAW DATA-At-Risk'!Y21</f>
        <v>0</v>
      </c>
      <c r="AD50" s="12">
        <f>'RAW DATA-At-Risk'!Z21</f>
        <v>0</v>
      </c>
      <c r="AE50" s="12">
        <f>'RAW DATA-At-Risk'!AA21</f>
        <v>0</v>
      </c>
      <c r="AF50" s="12">
        <f>'RAW DATA-At-Risk'!AB21</f>
        <v>3</v>
      </c>
      <c r="AG50" s="12">
        <f>'RAW DATA-At-Risk'!AC21</f>
        <v>1</v>
      </c>
      <c r="AH50" s="12">
        <f>'RAW DATA-At-Risk'!AD21</f>
        <v>0</v>
      </c>
      <c r="AI50" s="12">
        <f>'RAW DATA-At-Risk'!AE21</f>
        <v>0</v>
      </c>
      <c r="AJ50" s="12">
        <f>'RAW DATA-At-Risk'!AF21</f>
        <v>1</v>
      </c>
      <c r="AK50" s="365">
        <f>'RAW DATA-At-Risk'!AG21</f>
        <v>0</v>
      </c>
      <c r="AL50" s="12"/>
      <c r="AM50" s="12"/>
      <c r="AN50" s="364">
        <f>'RAW DATA-At-Risk'!AH21</f>
        <v>0</v>
      </c>
      <c r="AO50" s="12">
        <f>'RAW DATA-At-Risk'!AI21</f>
        <v>0</v>
      </c>
      <c r="AP50" s="12">
        <f>'RAW DATA-At-Risk'!AJ21</f>
        <v>0</v>
      </c>
      <c r="AQ50" s="12">
        <f>'RAW DATA-At-Risk'!AK21</f>
        <v>1</v>
      </c>
      <c r="AR50" s="12">
        <f>'RAW DATA-At-Risk'!AL21</f>
        <v>10</v>
      </c>
      <c r="AS50" s="12">
        <f>'RAW DATA-At-Risk'!AM21</f>
        <v>0</v>
      </c>
      <c r="AT50" s="12">
        <f>'RAW DATA-At-Risk'!AN21</f>
        <v>0</v>
      </c>
      <c r="AU50" s="12">
        <f>'RAW DATA-At-Risk'!AO21</f>
        <v>0</v>
      </c>
      <c r="AV50" s="12">
        <f>'RAW DATA-At-Risk'!AP21</f>
        <v>2</v>
      </c>
      <c r="AW50" s="365">
        <f>'RAW DATA-At-Risk'!AQ21</f>
        <v>0</v>
      </c>
      <c r="AX50" s="365"/>
    </row>
    <row r="51" spans="1:50" x14ac:dyDescent="0.25">
      <c r="A51" s="541"/>
      <c r="B51" s="304"/>
      <c r="C51" s="498"/>
      <c r="D51" s="11">
        <f t="shared" ref="D51:M51" si="32">SUM(D48:D50)</f>
        <v>0</v>
      </c>
      <c r="E51" s="11">
        <f t="shared" si="32"/>
        <v>0</v>
      </c>
      <c r="F51" s="11">
        <f t="shared" si="32"/>
        <v>0</v>
      </c>
      <c r="G51" s="11">
        <f t="shared" si="32"/>
        <v>0</v>
      </c>
      <c r="H51" s="11">
        <f t="shared" si="32"/>
        <v>283</v>
      </c>
      <c r="I51" s="11">
        <f t="shared" si="32"/>
        <v>202</v>
      </c>
      <c r="J51" s="11">
        <f t="shared" si="32"/>
        <v>0</v>
      </c>
      <c r="K51" s="11">
        <f t="shared" si="32"/>
        <v>0</v>
      </c>
      <c r="L51" s="11">
        <f t="shared" si="32"/>
        <v>1</v>
      </c>
      <c r="M51" s="367">
        <f t="shared" si="32"/>
        <v>0</v>
      </c>
      <c r="N51" s="12"/>
      <c r="O51" s="12"/>
      <c r="P51" s="366">
        <f t="shared" ref="P51:Y51" si="33">SUM(P48:P50)</f>
        <v>0</v>
      </c>
      <c r="Q51" s="11">
        <f t="shared" si="33"/>
        <v>0</v>
      </c>
      <c r="R51" s="11">
        <f t="shared" si="33"/>
        <v>0</v>
      </c>
      <c r="S51" s="11">
        <f t="shared" si="33"/>
        <v>0</v>
      </c>
      <c r="T51" s="11">
        <f t="shared" si="33"/>
        <v>358</v>
      </c>
      <c r="U51" s="11">
        <f t="shared" si="33"/>
        <v>199</v>
      </c>
      <c r="V51" s="11">
        <f t="shared" si="33"/>
        <v>0</v>
      </c>
      <c r="W51" s="11">
        <f t="shared" si="33"/>
        <v>0</v>
      </c>
      <c r="X51" s="11">
        <f t="shared" si="33"/>
        <v>0</v>
      </c>
      <c r="Y51" s="367">
        <f t="shared" si="33"/>
        <v>0</v>
      </c>
      <c r="Z51" s="12"/>
      <c r="AA51" s="12"/>
      <c r="AB51" s="366">
        <f t="shared" ref="AB51:AK51" si="34">SUM(AB48:AB50)</f>
        <v>0</v>
      </c>
      <c r="AC51" s="11">
        <f t="shared" si="34"/>
        <v>0</v>
      </c>
      <c r="AD51" s="11">
        <f t="shared" si="34"/>
        <v>0</v>
      </c>
      <c r="AE51" s="11">
        <f t="shared" si="34"/>
        <v>0</v>
      </c>
      <c r="AF51" s="11">
        <f t="shared" si="34"/>
        <v>339</v>
      </c>
      <c r="AG51" s="11">
        <f t="shared" si="34"/>
        <v>242</v>
      </c>
      <c r="AH51" s="11">
        <f t="shared" si="34"/>
        <v>0</v>
      </c>
      <c r="AI51" s="11">
        <f t="shared" si="34"/>
        <v>0</v>
      </c>
      <c r="AJ51" s="11">
        <f t="shared" si="34"/>
        <v>2</v>
      </c>
      <c r="AK51" s="367">
        <f t="shared" si="34"/>
        <v>0</v>
      </c>
      <c r="AL51" s="12"/>
      <c r="AM51" s="12"/>
      <c r="AN51" s="366">
        <f t="shared" ref="AN51:AW51" si="35">SUM(AN48:AN50)</f>
        <v>0</v>
      </c>
      <c r="AO51" s="11">
        <f t="shared" si="35"/>
        <v>0</v>
      </c>
      <c r="AP51" s="11">
        <f t="shared" si="35"/>
        <v>0</v>
      </c>
      <c r="AQ51" s="11">
        <f t="shared" si="35"/>
        <v>1</v>
      </c>
      <c r="AR51" s="11">
        <f t="shared" si="35"/>
        <v>361</v>
      </c>
      <c r="AS51" s="11">
        <f t="shared" si="35"/>
        <v>224</v>
      </c>
      <c r="AT51" s="11">
        <f t="shared" si="35"/>
        <v>0</v>
      </c>
      <c r="AU51" s="11">
        <f t="shared" si="35"/>
        <v>0</v>
      </c>
      <c r="AV51" s="11">
        <f t="shared" si="35"/>
        <v>6</v>
      </c>
      <c r="AW51" s="367">
        <f t="shared" si="35"/>
        <v>0</v>
      </c>
      <c r="AX51" s="365"/>
    </row>
    <row r="52" spans="1:50" ht="15.75" thickBot="1" x14ac:dyDescent="0.3">
      <c r="A52" s="542"/>
      <c r="B52" s="487"/>
      <c r="C52" s="500"/>
      <c r="D52" s="12"/>
      <c r="E52" s="12"/>
      <c r="F52" s="12"/>
      <c r="G52" s="12"/>
      <c r="H52" s="12"/>
      <c r="I52" s="12"/>
      <c r="J52" s="12"/>
      <c r="K52" s="12"/>
      <c r="L52" s="12"/>
      <c r="M52" s="365"/>
      <c r="N52" s="12"/>
      <c r="O52" s="12"/>
      <c r="P52" s="364"/>
      <c r="Q52" s="12"/>
      <c r="R52" s="12"/>
      <c r="S52" s="12"/>
      <c r="T52" s="12"/>
      <c r="U52" s="12"/>
      <c r="V52" s="12"/>
      <c r="W52" s="12"/>
      <c r="X52" s="12"/>
      <c r="Y52" s="365"/>
      <c r="Z52" s="12"/>
      <c r="AA52" s="12"/>
      <c r="AB52" s="364"/>
      <c r="AC52" s="12"/>
      <c r="AD52" s="12"/>
      <c r="AE52" s="12"/>
      <c r="AF52" s="12"/>
      <c r="AG52" s="12"/>
      <c r="AH52" s="12"/>
      <c r="AI52" s="12"/>
      <c r="AJ52" s="12"/>
      <c r="AK52" s="365"/>
      <c r="AL52" s="12"/>
      <c r="AM52" s="12"/>
      <c r="AN52" s="364"/>
      <c r="AO52" s="12"/>
      <c r="AP52" s="12"/>
      <c r="AQ52" s="12"/>
      <c r="AR52" s="12"/>
      <c r="AS52" s="12"/>
      <c r="AT52" s="12"/>
      <c r="AU52" s="12"/>
      <c r="AV52" s="12"/>
      <c r="AW52" s="365"/>
      <c r="AX52" s="365"/>
    </row>
    <row r="53" spans="1:50" ht="15" customHeight="1" x14ac:dyDescent="0.25">
      <c r="A53" s="1059" t="s">
        <v>303</v>
      </c>
      <c r="B53" s="12">
        <f>AVERAGE('DATA- At-Risk Awards'!AN28,'DATA- At-Risk Awards'!AB28,'DATA- At-Risk Awards'!P28)</f>
        <v>0</v>
      </c>
      <c r="C53" s="499" t="s">
        <v>95</v>
      </c>
      <c r="D53" s="364">
        <f>D48*'DATA - Awards Matrices'!$B$48</f>
        <v>0</v>
      </c>
      <c r="E53" s="12">
        <f>E48*'DATA - Awards Matrices'!$C$48</f>
        <v>0</v>
      </c>
      <c r="F53" s="12">
        <f>F48*'DATA - Awards Matrices'!$D$48</f>
        <v>0</v>
      </c>
      <c r="G53" s="12">
        <f>G48*'DATA - Awards Matrices'!$E$48</f>
        <v>0</v>
      </c>
      <c r="H53" s="12">
        <f>H48*'DATA - Awards Matrices'!$F$48</f>
        <v>225400</v>
      </c>
      <c r="I53" s="12">
        <f>I48*'DATA - Awards Matrices'!$G$48</f>
        <v>98900</v>
      </c>
      <c r="J53" s="12">
        <f>J48*'DATA - Awards Matrices'!$H$48</f>
        <v>0</v>
      </c>
      <c r="K53" s="12">
        <f>K48*'DATA - Awards Matrices'!$I$48</f>
        <v>0</v>
      </c>
      <c r="L53" s="12">
        <f>L48*'DATA - Awards Matrices'!$J$48</f>
        <v>1150</v>
      </c>
      <c r="M53" s="365">
        <f>M48*'DATA - Awards Matrices'!$K$48</f>
        <v>0</v>
      </c>
      <c r="N53" s="12"/>
      <c r="O53" s="12"/>
      <c r="P53" s="364">
        <f>P48*'DATA - Awards Matrices'!$B$48</f>
        <v>0</v>
      </c>
      <c r="Q53" s="12">
        <f>Q48*'DATA - Awards Matrices'!$C$48</f>
        <v>0</v>
      </c>
      <c r="R53" s="12">
        <f>R48*'DATA - Awards Matrices'!$D$48</f>
        <v>0</v>
      </c>
      <c r="S53" s="12">
        <f>S48*'DATA - Awards Matrices'!$E$48</f>
        <v>0</v>
      </c>
      <c r="T53" s="12">
        <f>T48*'DATA - Awards Matrices'!$F$48</f>
        <v>259900</v>
      </c>
      <c r="U53" s="12">
        <f>U48*'DATA - Awards Matrices'!$G$48</f>
        <v>117300</v>
      </c>
      <c r="V53" s="12">
        <f>V48*'DATA - Awards Matrices'!$H$48</f>
        <v>0</v>
      </c>
      <c r="W53" s="12">
        <f>W48*'DATA - Awards Matrices'!$I$48</f>
        <v>0</v>
      </c>
      <c r="X53" s="12">
        <f>X48*'DATA - Awards Matrices'!$J$48</f>
        <v>0</v>
      </c>
      <c r="Y53" s="365">
        <f>Y48*'DATA - Awards Matrices'!$K$48</f>
        <v>0</v>
      </c>
      <c r="Z53" s="12"/>
      <c r="AA53" s="12"/>
      <c r="AB53" s="364">
        <f>AB48*'DATA - Awards Matrices'!$B$48</f>
        <v>0</v>
      </c>
      <c r="AC53" s="12">
        <f>AC48*'DATA - Awards Matrices'!$C$48</f>
        <v>0</v>
      </c>
      <c r="AD53" s="12">
        <f>AD48*'DATA - Awards Matrices'!$D$48</f>
        <v>0</v>
      </c>
      <c r="AE53" s="12">
        <f>AE48*'DATA - Awards Matrices'!$E$48</f>
        <v>0</v>
      </c>
      <c r="AF53" s="12">
        <f>AF48*'DATA - Awards Matrices'!$F$48</f>
        <v>232300</v>
      </c>
      <c r="AG53" s="12">
        <f>AG48*'DATA - Awards Matrices'!$G$48</f>
        <v>148350</v>
      </c>
      <c r="AH53" s="12">
        <f>AH48*'DATA - Awards Matrices'!$H$48</f>
        <v>0</v>
      </c>
      <c r="AI53" s="12">
        <f>AI48*'DATA - Awards Matrices'!$I$48</f>
        <v>0</v>
      </c>
      <c r="AJ53" s="12">
        <f>AJ48*'DATA - Awards Matrices'!$J$48</f>
        <v>1150</v>
      </c>
      <c r="AK53" s="365">
        <f>AK48*'DATA - Awards Matrices'!$K$48</f>
        <v>0</v>
      </c>
      <c r="AL53" s="12"/>
      <c r="AM53" s="12"/>
      <c r="AN53" s="364">
        <f>AN48*'DATA - Awards Matrices'!$B$48</f>
        <v>0</v>
      </c>
      <c r="AO53" s="12">
        <f>AO48*'DATA - Awards Matrices'!$C$48</f>
        <v>0</v>
      </c>
      <c r="AP53" s="12">
        <f>AP48*'DATA - Awards Matrices'!$D$48</f>
        <v>0</v>
      </c>
      <c r="AQ53" s="12">
        <f>AQ48*'DATA - Awards Matrices'!$E$48</f>
        <v>0</v>
      </c>
      <c r="AR53" s="12">
        <f>AR48*'DATA - Awards Matrices'!$F$48</f>
        <v>256450</v>
      </c>
      <c r="AS53" s="12">
        <f>AS48*'DATA - Awards Matrices'!$G$48</f>
        <v>127650</v>
      </c>
      <c r="AT53" s="12">
        <f>AT48*'DATA - Awards Matrices'!$H$48</f>
        <v>0</v>
      </c>
      <c r="AU53" s="12">
        <f>AU48*'DATA - Awards Matrices'!$I$48</f>
        <v>0</v>
      </c>
      <c r="AV53" s="12">
        <f>AV48*'DATA - Awards Matrices'!$J$48</f>
        <v>3450</v>
      </c>
      <c r="AW53" s="365">
        <f>AW48*'DATA - Awards Matrices'!$K$48</f>
        <v>0</v>
      </c>
      <c r="AX53" s="365"/>
    </row>
    <row r="54" spans="1:50" x14ac:dyDescent="0.25">
      <c r="A54" s="1059"/>
      <c r="B54" s="484" t="s">
        <v>44</v>
      </c>
      <c r="C54" s="499" t="s">
        <v>94</v>
      </c>
      <c r="D54" s="364">
        <f>D49*'DATA - Awards Matrices'!$B$49</f>
        <v>0</v>
      </c>
      <c r="E54" s="12">
        <f>E49*'DATA - Awards Matrices'!$C$49</f>
        <v>0</v>
      </c>
      <c r="F54" s="12">
        <f>F49*'DATA - Awards Matrices'!$D$49</f>
        <v>0</v>
      </c>
      <c r="G54" s="12">
        <f>G49*'DATA - Awards Matrices'!$E$49</f>
        <v>0</v>
      </c>
      <c r="H54" s="12">
        <f>H49*'DATA - Awards Matrices'!$F$49</f>
        <v>95450</v>
      </c>
      <c r="I54" s="12">
        <f>I49*'DATA - Awards Matrices'!$G$49</f>
        <v>133400</v>
      </c>
      <c r="J54" s="12">
        <f>J49*'DATA - Awards Matrices'!$H$49</f>
        <v>0</v>
      </c>
      <c r="K54" s="12">
        <f>K49*'DATA - Awards Matrices'!$I$49</f>
        <v>0</v>
      </c>
      <c r="L54" s="12">
        <f>L49*'DATA - Awards Matrices'!$J$49</f>
        <v>0</v>
      </c>
      <c r="M54" s="365">
        <f>M49*'DATA - Awards Matrices'!$K$49</f>
        <v>0</v>
      </c>
      <c r="N54" s="12"/>
      <c r="O54" s="12"/>
      <c r="P54" s="364">
        <f>P49*'DATA - Awards Matrices'!$B$49</f>
        <v>0</v>
      </c>
      <c r="Q54" s="12">
        <f>Q49*'DATA - Awards Matrices'!$C$49</f>
        <v>0</v>
      </c>
      <c r="R54" s="12">
        <f>R49*'DATA - Awards Matrices'!$D$49</f>
        <v>0</v>
      </c>
      <c r="S54" s="12">
        <f>S49*'DATA - Awards Matrices'!$E$49</f>
        <v>0</v>
      </c>
      <c r="T54" s="12">
        <f>T49*'DATA - Awards Matrices'!$F$49</f>
        <v>147200</v>
      </c>
      <c r="U54" s="12">
        <f>U49*'DATA - Awards Matrices'!$G$49</f>
        <v>111550</v>
      </c>
      <c r="V54" s="12">
        <f>V49*'DATA - Awards Matrices'!$H$49</f>
        <v>0</v>
      </c>
      <c r="W54" s="12">
        <f>W49*'DATA - Awards Matrices'!$I$49</f>
        <v>0</v>
      </c>
      <c r="X54" s="12">
        <f>X49*'DATA - Awards Matrices'!$J$49</f>
        <v>0</v>
      </c>
      <c r="Y54" s="365">
        <f>Y49*'DATA - Awards Matrices'!$K$49</f>
        <v>0</v>
      </c>
      <c r="Z54" s="12"/>
      <c r="AA54" s="12"/>
      <c r="AB54" s="364">
        <f>AB49*'DATA - Awards Matrices'!$B$49</f>
        <v>0</v>
      </c>
      <c r="AC54" s="12">
        <f>AC49*'DATA - Awards Matrices'!$C$49</f>
        <v>0</v>
      </c>
      <c r="AD54" s="12">
        <f>AD49*'DATA - Awards Matrices'!$D$49</f>
        <v>0</v>
      </c>
      <c r="AE54" s="12">
        <f>AE49*'DATA - Awards Matrices'!$E$49</f>
        <v>0</v>
      </c>
      <c r="AF54" s="12">
        <f>AF49*'DATA - Awards Matrices'!$F$49</f>
        <v>154100</v>
      </c>
      <c r="AG54" s="12">
        <f>AG49*'DATA - Awards Matrices'!$G$49</f>
        <v>128800</v>
      </c>
      <c r="AH54" s="12">
        <f>AH49*'DATA - Awards Matrices'!$H$49</f>
        <v>0</v>
      </c>
      <c r="AI54" s="12">
        <f>AI49*'DATA - Awards Matrices'!$I$49</f>
        <v>0</v>
      </c>
      <c r="AJ54" s="12">
        <f>AJ49*'DATA - Awards Matrices'!$J$49</f>
        <v>0</v>
      </c>
      <c r="AK54" s="365">
        <f>AK49*'DATA - Awards Matrices'!$K$49</f>
        <v>0</v>
      </c>
      <c r="AL54" s="12"/>
      <c r="AM54" s="12"/>
      <c r="AN54" s="364">
        <f>AN49*'DATA - Awards Matrices'!$B$49</f>
        <v>0</v>
      </c>
      <c r="AO54" s="12">
        <f>AO49*'DATA - Awards Matrices'!$C$49</f>
        <v>0</v>
      </c>
      <c r="AP54" s="12">
        <f>AP49*'DATA - Awards Matrices'!$D$49</f>
        <v>0</v>
      </c>
      <c r="AQ54" s="12">
        <f>AQ49*'DATA - Awards Matrices'!$E$49</f>
        <v>0</v>
      </c>
      <c r="AR54" s="12">
        <f>AR49*'DATA - Awards Matrices'!$F$49</f>
        <v>147200</v>
      </c>
      <c r="AS54" s="12">
        <f>AS49*'DATA - Awards Matrices'!$G$49</f>
        <v>129950</v>
      </c>
      <c r="AT54" s="12">
        <f>AT49*'DATA - Awards Matrices'!$H$49</f>
        <v>0</v>
      </c>
      <c r="AU54" s="12">
        <f>AU49*'DATA - Awards Matrices'!$I$49</f>
        <v>0</v>
      </c>
      <c r="AV54" s="12">
        <f>AV49*'DATA - Awards Matrices'!$J$49</f>
        <v>1150</v>
      </c>
      <c r="AW54" s="365">
        <f>AW49*'DATA - Awards Matrices'!$K$49</f>
        <v>0</v>
      </c>
      <c r="AX54" s="365"/>
    </row>
    <row r="55" spans="1:50" ht="15.75" thickBot="1" x14ac:dyDescent="0.3">
      <c r="A55" s="1060"/>
      <c r="B55" s="487" t="s">
        <v>44</v>
      </c>
      <c r="C55" s="500" t="s">
        <v>93</v>
      </c>
      <c r="D55" s="364">
        <f>D50*'DATA - Awards Matrices'!$B$50</f>
        <v>0</v>
      </c>
      <c r="E55" s="12">
        <f>E50*'DATA - Awards Matrices'!$C$50</f>
        <v>0</v>
      </c>
      <c r="F55" s="12">
        <f>F50*'DATA - Awards Matrices'!$D$50</f>
        <v>0</v>
      </c>
      <c r="G55" s="12">
        <f>G50*'DATA - Awards Matrices'!$E$50</f>
        <v>0</v>
      </c>
      <c r="H55" s="12">
        <f>H50*'DATA - Awards Matrices'!$F$50</f>
        <v>4600</v>
      </c>
      <c r="I55" s="12">
        <f>I50*'DATA - Awards Matrices'!$G$50</f>
        <v>0</v>
      </c>
      <c r="J55" s="12">
        <f>J50*'DATA - Awards Matrices'!$H$50</f>
        <v>0</v>
      </c>
      <c r="K55" s="12">
        <f>K50*'DATA - Awards Matrices'!$I$50</f>
        <v>0</v>
      </c>
      <c r="L55" s="12">
        <f>L50*'DATA - Awards Matrices'!$J$50</f>
        <v>0</v>
      </c>
      <c r="M55" s="365">
        <f>M50*'DATA - Awards Matrices'!$K$50</f>
        <v>0</v>
      </c>
      <c r="N55" s="12"/>
      <c r="O55" s="12"/>
      <c r="P55" s="364">
        <f>P50*'DATA - Awards Matrices'!$B$50</f>
        <v>0</v>
      </c>
      <c r="Q55" s="12">
        <f>Q50*'DATA - Awards Matrices'!$C$50</f>
        <v>0</v>
      </c>
      <c r="R55" s="12">
        <f>R50*'DATA - Awards Matrices'!$D$50</f>
        <v>0</v>
      </c>
      <c r="S55" s="12">
        <f>S50*'DATA - Awards Matrices'!$E$50</f>
        <v>0</v>
      </c>
      <c r="T55" s="12">
        <f>T50*'DATA - Awards Matrices'!$F$50</f>
        <v>4600</v>
      </c>
      <c r="U55" s="12">
        <f>U50*'DATA - Awards Matrices'!$G$50</f>
        <v>0</v>
      </c>
      <c r="V55" s="12">
        <f>V50*'DATA - Awards Matrices'!$H$50</f>
        <v>0</v>
      </c>
      <c r="W55" s="12">
        <f>W50*'DATA - Awards Matrices'!$I$50</f>
        <v>0</v>
      </c>
      <c r="X55" s="12">
        <f>X50*'DATA - Awards Matrices'!$J$50</f>
        <v>0</v>
      </c>
      <c r="Y55" s="365">
        <f>Y50*'DATA - Awards Matrices'!$K$50</f>
        <v>0</v>
      </c>
      <c r="Z55" s="12"/>
      <c r="AA55" s="12"/>
      <c r="AB55" s="364">
        <f>AB50*'DATA - Awards Matrices'!$B$50</f>
        <v>0</v>
      </c>
      <c r="AC55" s="12">
        <f>AC50*'DATA - Awards Matrices'!$C$50</f>
        <v>0</v>
      </c>
      <c r="AD55" s="12">
        <f>AD50*'DATA - Awards Matrices'!$D$50</f>
        <v>0</v>
      </c>
      <c r="AE55" s="12">
        <f>AE50*'DATA - Awards Matrices'!$E$50</f>
        <v>0</v>
      </c>
      <c r="AF55" s="12">
        <f>AF50*'DATA - Awards Matrices'!$F$50</f>
        <v>3450</v>
      </c>
      <c r="AG55" s="12">
        <f>AG50*'DATA - Awards Matrices'!$G$50</f>
        <v>1150</v>
      </c>
      <c r="AH55" s="12">
        <f>AH50*'DATA - Awards Matrices'!$H$50</f>
        <v>0</v>
      </c>
      <c r="AI55" s="12">
        <f>AI50*'DATA - Awards Matrices'!$I$50</f>
        <v>0</v>
      </c>
      <c r="AJ55" s="12">
        <f>AJ50*'DATA - Awards Matrices'!$J$50</f>
        <v>1150</v>
      </c>
      <c r="AK55" s="365">
        <f>AK50*'DATA - Awards Matrices'!$K$50</f>
        <v>0</v>
      </c>
      <c r="AL55" s="12"/>
      <c r="AM55" s="12"/>
      <c r="AN55" s="364">
        <f>AN50*'DATA - Awards Matrices'!$B$50</f>
        <v>0</v>
      </c>
      <c r="AO55" s="12">
        <f>AO50*'DATA - Awards Matrices'!$C$50</f>
        <v>0</v>
      </c>
      <c r="AP55" s="12">
        <f>AP50*'DATA - Awards Matrices'!$D$50</f>
        <v>0</v>
      </c>
      <c r="AQ55" s="12">
        <f>AQ50*'DATA - Awards Matrices'!$E$50</f>
        <v>1150</v>
      </c>
      <c r="AR55" s="12">
        <f>AR50*'DATA - Awards Matrices'!$F$50</f>
        <v>11500</v>
      </c>
      <c r="AS55" s="12">
        <f>AS50*'DATA - Awards Matrices'!$G$50</f>
        <v>0</v>
      </c>
      <c r="AT55" s="12">
        <f>AT50*'DATA - Awards Matrices'!$H$50</f>
        <v>0</v>
      </c>
      <c r="AU55" s="12">
        <f>AU50*'DATA - Awards Matrices'!$I$50</f>
        <v>0</v>
      </c>
      <c r="AV55" s="12">
        <f>AV50*'DATA - Awards Matrices'!$J$50</f>
        <v>2300</v>
      </c>
      <c r="AW55" s="365">
        <f>AW50*'DATA - Awards Matrices'!$K$50</f>
        <v>0</v>
      </c>
      <c r="AX55" s="365"/>
    </row>
    <row r="56" spans="1:50" ht="30.75" thickBot="1" x14ac:dyDescent="0.3">
      <c r="A56" s="540" t="s">
        <v>304</v>
      </c>
      <c r="B56" s="487" t="str">
        <f>B50</f>
        <v>NMHU</v>
      </c>
      <c r="C56" s="488"/>
      <c r="D56" s="368">
        <f t="shared" ref="D56:M56" si="36">SUM(D53:D55)</f>
        <v>0</v>
      </c>
      <c r="E56" s="369">
        <f t="shared" si="36"/>
        <v>0</v>
      </c>
      <c r="F56" s="369">
        <f t="shared" si="36"/>
        <v>0</v>
      </c>
      <c r="G56" s="369">
        <f t="shared" si="36"/>
        <v>0</v>
      </c>
      <c r="H56" s="369">
        <f t="shared" si="36"/>
        <v>325450</v>
      </c>
      <c r="I56" s="369">
        <f t="shared" si="36"/>
        <v>232300</v>
      </c>
      <c r="J56" s="369">
        <f t="shared" si="36"/>
        <v>0</v>
      </c>
      <c r="K56" s="369">
        <f t="shared" si="36"/>
        <v>0</v>
      </c>
      <c r="L56" s="369">
        <f t="shared" si="36"/>
        <v>1150</v>
      </c>
      <c r="M56" s="370">
        <f t="shared" si="36"/>
        <v>0</v>
      </c>
      <c r="N56" s="489">
        <f>SUM(D56:M56)/'DATA - Awards Matrices'!$L$50</f>
        <v>165.38112522686026</v>
      </c>
      <c r="O56" s="489"/>
      <c r="P56" s="368">
        <f t="shared" ref="P56:Y56" si="37">SUM(P53:P55)</f>
        <v>0</v>
      </c>
      <c r="Q56" s="369">
        <f t="shared" si="37"/>
        <v>0</v>
      </c>
      <c r="R56" s="369">
        <f t="shared" si="37"/>
        <v>0</v>
      </c>
      <c r="S56" s="369">
        <f t="shared" si="37"/>
        <v>0</v>
      </c>
      <c r="T56" s="369">
        <f t="shared" si="37"/>
        <v>411700</v>
      </c>
      <c r="U56" s="369">
        <f t="shared" si="37"/>
        <v>228850</v>
      </c>
      <c r="V56" s="369">
        <f t="shared" si="37"/>
        <v>0</v>
      </c>
      <c r="W56" s="369">
        <f t="shared" si="37"/>
        <v>0</v>
      </c>
      <c r="X56" s="369">
        <f t="shared" si="37"/>
        <v>0</v>
      </c>
      <c r="Y56" s="370">
        <f t="shared" si="37"/>
        <v>0</v>
      </c>
      <c r="Z56" s="489">
        <f>SUM(P56:Y56)/'DATA - Awards Matrices'!$L$50</f>
        <v>189.54174228675137</v>
      </c>
      <c r="AA56" s="489"/>
      <c r="AB56" s="368">
        <f t="shared" ref="AB56:AK56" si="38">SUM(AB53:AB55)</f>
        <v>0</v>
      </c>
      <c r="AC56" s="369">
        <f t="shared" si="38"/>
        <v>0</v>
      </c>
      <c r="AD56" s="369">
        <f t="shared" si="38"/>
        <v>0</v>
      </c>
      <c r="AE56" s="369">
        <f t="shared" si="38"/>
        <v>0</v>
      </c>
      <c r="AF56" s="369">
        <f t="shared" si="38"/>
        <v>389850</v>
      </c>
      <c r="AG56" s="369">
        <f t="shared" si="38"/>
        <v>278300</v>
      </c>
      <c r="AH56" s="369">
        <f t="shared" si="38"/>
        <v>0</v>
      </c>
      <c r="AI56" s="369">
        <f t="shared" si="38"/>
        <v>0</v>
      </c>
      <c r="AJ56" s="369">
        <f t="shared" si="38"/>
        <v>2300</v>
      </c>
      <c r="AK56" s="370">
        <f t="shared" si="38"/>
        <v>0</v>
      </c>
      <c r="AL56" s="489">
        <f>SUM(AB56:AK56)/'DATA - Awards Matrices'!$L$50</f>
        <v>198.38929219600729</v>
      </c>
      <c r="AM56" s="489"/>
      <c r="AN56" s="368">
        <f t="shared" ref="AN56:AW56" si="39">SUM(AN53:AN55)</f>
        <v>0</v>
      </c>
      <c r="AO56" s="369">
        <f t="shared" si="39"/>
        <v>0</v>
      </c>
      <c r="AP56" s="369">
        <f t="shared" si="39"/>
        <v>0</v>
      </c>
      <c r="AQ56" s="369">
        <f t="shared" si="39"/>
        <v>1150</v>
      </c>
      <c r="AR56" s="369">
        <f t="shared" si="39"/>
        <v>415150</v>
      </c>
      <c r="AS56" s="369">
        <f t="shared" si="39"/>
        <v>257600</v>
      </c>
      <c r="AT56" s="369">
        <f t="shared" si="39"/>
        <v>0</v>
      </c>
      <c r="AU56" s="369">
        <f t="shared" si="39"/>
        <v>0</v>
      </c>
      <c r="AV56" s="369">
        <f t="shared" si="39"/>
        <v>6900</v>
      </c>
      <c r="AW56" s="370">
        <f t="shared" si="39"/>
        <v>0</v>
      </c>
      <c r="AX56" s="490">
        <f>SUM(AN56:AW56)/'DATA - Awards Matrices'!$L$50</f>
        <v>201.45190562613433</v>
      </c>
    </row>
    <row r="57" spans="1:50" ht="15.75" thickBot="1" x14ac:dyDescent="0.3">
      <c r="A57" s="502"/>
      <c r="B57" s="503"/>
      <c r="C57" s="504"/>
      <c r="D57" s="505"/>
      <c r="E57" s="506"/>
      <c r="F57" s="506"/>
      <c r="G57" s="506"/>
      <c r="H57" s="506"/>
      <c r="I57" s="506"/>
      <c r="J57" s="506"/>
      <c r="K57" s="506"/>
      <c r="L57" s="506"/>
      <c r="M57" s="507"/>
      <c r="N57" s="508"/>
      <c r="O57" s="508"/>
      <c r="P57" s="505"/>
      <c r="Q57" s="506"/>
      <c r="R57" s="506"/>
      <c r="S57" s="506"/>
      <c r="T57" s="506"/>
      <c r="U57" s="506"/>
      <c r="V57" s="506"/>
      <c r="W57" s="506"/>
      <c r="X57" s="506"/>
      <c r="Y57" s="507"/>
      <c r="Z57" s="508"/>
      <c r="AA57" s="508"/>
      <c r="AB57" s="505"/>
      <c r="AC57" s="506"/>
      <c r="AD57" s="506"/>
      <c r="AE57" s="506"/>
      <c r="AF57" s="506"/>
      <c r="AG57" s="506"/>
      <c r="AH57" s="506"/>
      <c r="AI57" s="506"/>
      <c r="AJ57" s="506"/>
      <c r="AK57" s="507"/>
      <c r="AL57" s="508"/>
      <c r="AM57" s="508"/>
      <c r="AN57" s="505"/>
      <c r="AO57" s="506"/>
      <c r="AP57" s="506"/>
      <c r="AQ57" s="506"/>
      <c r="AR57" s="506"/>
      <c r="AS57" s="506"/>
      <c r="AT57" s="506"/>
      <c r="AU57" s="506"/>
      <c r="AV57" s="506"/>
      <c r="AW57" s="507"/>
      <c r="AX57" s="508"/>
    </row>
    <row r="58" spans="1:50" ht="15" customHeight="1" x14ac:dyDescent="0.25">
      <c r="A58" s="1058" t="s">
        <v>302</v>
      </c>
      <c r="B58" s="304" t="str">
        <f>'RAW DATA-Awards'!B22</f>
        <v>NNMC</v>
      </c>
      <c r="C58" s="498" t="str">
        <f>'RAW DATA-Awards'!C22</f>
        <v>1</v>
      </c>
      <c r="D58" s="481">
        <f>'RAW DATA-At-Risk'!D22</f>
        <v>0</v>
      </c>
      <c r="E58" s="482">
        <f>'RAW DATA-At-Risk'!E22</f>
        <v>0</v>
      </c>
      <c r="F58" s="482">
        <f>'RAW DATA-At-Risk'!F22</f>
        <v>0</v>
      </c>
      <c r="G58" s="482">
        <f>'RAW DATA-At-Risk'!G22</f>
        <v>31</v>
      </c>
      <c r="H58" s="482">
        <f>'RAW DATA-At-Risk'!H22</f>
        <v>32</v>
      </c>
      <c r="I58" s="482">
        <f>'RAW DATA-At-Risk'!I22</f>
        <v>0</v>
      </c>
      <c r="J58" s="482">
        <f>'RAW DATA-At-Risk'!J22</f>
        <v>0</v>
      </c>
      <c r="K58" s="482">
        <f>'RAW DATA-At-Risk'!K22</f>
        <v>0</v>
      </c>
      <c r="L58" s="482">
        <f>'RAW DATA-At-Risk'!L22</f>
        <v>0</v>
      </c>
      <c r="M58" s="483">
        <f>'RAW DATA-At-Risk'!M22</f>
        <v>0</v>
      </c>
      <c r="N58" s="482"/>
      <c r="O58" s="482"/>
      <c r="P58" s="481">
        <f>'RAW DATA-At-Risk'!N22</f>
        <v>0</v>
      </c>
      <c r="Q58" s="482">
        <f>'RAW DATA-At-Risk'!O22</f>
        <v>1</v>
      </c>
      <c r="R58" s="482">
        <f>'RAW DATA-At-Risk'!P22</f>
        <v>0</v>
      </c>
      <c r="S58" s="482">
        <f>'RAW DATA-At-Risk'!Q22</f>
        <v>39</v>
      </c>
      <c r="T58" s="482">
        <f>'RAW DATA-At-Risk'!R22</f>
        <v>31</v>
      </c>
      <c r="U58" s="482">
        <f>'RAW DATA-At-Risk'!S22</f>
        <v>0</v>
      </c>
      <c r="V58" s="482">
        <f>'RAW DATA-At-Risk'!T22</f>
        <v>0</v>
      </c>
      <c r="W58" s="482">
        <f>'RAW DATA-At-Risk'!U22</f>
        <v>0</v>
      </c>
      <c r="X58" s="482">
        <f>'RAW DATA-At-Risk'!V22</f>
        <v>0</v>
      </c>
      <c r="Y58" s="483">
        <f>'RAW DATA-At-Risk'!W22</f>
        <v>0</v>
      </c>
      <c r="Z58" s="482"/>
      <c r="AA58" s="482"/>
      <c r="AB58" s="481">
        <f>'RAW DATA-At-Risk'!X22</f>
        <v>0</v>
      </c>
      <c r="AC58" s="482">
        <f>'RAW DATA-At-Risk'!Y22</f>
        <v>4</v>
      </c>
      <c r="AD58" s="482">
        <f>'RAW DATA-At-Risk'!Z22</f>
        <v>0</v>
      </c>
      <c r="AE58" s="482">
        <f>'RAW DATA-At-Risk'!AA22</f>
        <v>43</v>
      </c>
      <c r="AF58" s="482">
        <f>'RAW DATA-At-Risk'!AB22</f>
        <v>27</v>
      </c>
      <c r="AG58" s="482">
        <f>'RAW DATA-At-Risk'!AC22</f>
        <v>0</v>
      </c>
      <c r="AH58" s="482">
        <f>'RAW DATA-At-Risk'!AD22</f>
        <v>0</v>
      </c>
      <c r="AI58" s="482">
        <f>'RAW DATA-At-Risk'!AE22</f>
        <v>0</v>
      </c>
      <c r="AJ58" s="482">
        <f>'RAW DATA-At-Risk'!AF22</f>
        <v>0</v>
      </c>
      <c r="AK58" s="483">
        <f>'RAW DATA-At-Risk'!AG22</f>
        <v>0</v>
      </c>
      <c r="AL58" s="482"/>
      <c r="AM58" s="482"/>
      <c r="AN58" s="481">
        <f>'RAW DATA-At-Risk'!AH22</f>
        <v>0</v>
      </c>
      <c r="AO58" s="482">
        <f>'RAW DATA-At-Risk'!AI22</f>
        <v>1</v>
      </c>
      <c r="AP58" s="482">
        <f>'RAW DATA-At-Risk'!AJ22</f>
        <v>0</v>
      </c>
      <c r="AQ58" s="482">
        <f>'RAW DATA-At-Risk'!AK22</f>
        <v>23</v>
      </c>
      <c r="AR58" s="482">
        <f>'RAW DATA-At-Risk'!AL22</f>
        <v>22</v>
      </c>
      <c r="AS58" s="482">
        <f>'RAW DATA-At-Risk'!AM22</f>
        <v>0</v>
      </c>
      <c r="AT58" s="482">
        <f>'RAW DATA-At-Risk'!AN22</f>
        <v>0</v>
      </c>
      <c r="AU58" s="482">
        <f>'RAW DATA-At-Risk'!AO22</f>
        <v>0</v>
      </c>
      <c r="AV58" s="482">
        <f>'RAW DATA-At-Risk'!AP22</f>
        <v>0</v>
      </c>
      <c r="AW58" s="483">
        <f>'RAW DATA-At-Risk'!AQ22</f>
        <v>0</v>
      </c>
      <c r="AX58" s="483"/>
    </row>
    <row r="59" spans="1:50" x14ac:dyDescent="0.25">
      <c r="A59" s="1059"/>
      <c r="B59" s="484" t="str">
        <f>'RAW DATA-Awards'!B23</f>
        <v>NNMC</v>
      </c>
      <c r="C59" s="499" t="str">
        <f>'RAW DATA-Awards'!C23</f>
        <v>2</v>
      </c>
      <c r="D59" s="364">
        <f>'RAW DATA-At-Risk'!D23</f>
        <v>0</v>
      </c>
      <c r="E59" s="12">
        <f>'RAW DATA-At-Risk'!E23</f>
        <v>2</v>
      </c>
      <c r="F59" s="12">
        <f>'RAW DATA-At-Risk'!F23</f>
        <v>0</v>
      </c>
      <c r="G59" s="12">
        <f>'RAW DATA-At-Risk'!G23</f>
        <v>2</v>
      </c>
      <c r="H59" s="12">
        <f>'RAW DATA-At-Risk'!H23</f>
        <v>7</v>
      </c>
      <c r="I59" s="12">
        <f>'RAW DATA-At-Risk'!I23</f>
        <v>0</v>
      </c>
      <c r="J59" s="12">
        <f>'RAW DATA-At-Risk'!J23</f>
        <v>0</v>
      </c>
      <c r="K59" s="12">
        <f>'RAW DATA-At-Risk'!K23</f>
        <v>0</v>
      </c>
      <c r="L59" s="12">
        <f>'RAW DATA-At-Risk'!L23</f>
        <v>0</v>
      </c>
      <c r="M59" s="365">
        <f>'RAW DATA-At-Risk'!M23</f>
        <v>0</v>
      </c>
      <c r="N59" s="12"/>
      <c r="O59" s="12"/>
      <c r="P59" s="364">
        <f>'RAW DATA-At-Risk'!N23</f>
        <v>0</v>
      </c>
      <c r="Q59" s="12">
        <f>'RAW DATA-At-Risk'!O23</f>
        <v>3</v>
      </c>
      <c r="R59" s="12">
        <f>'RAW DATA-At-Risk'!P23</f>
        <v>0</v>
      </c>
      <c r="S59" s="12">
        <f>'RAW DATA-At-Risk'!Q23</f>
        <v>10</v>
      </c>
      <c r="T59" s="12">
        <f>'RAW DATA-At-Risk'!R23</f>
        <v>14</v>
      </c>
      <c r="U59" s="12">
        <f>'RAW DATA-At-Risk'!S23</f>
        <v>0</v>
      </c>
      <c r="V59" s="12">
        <f>'RAW DATA-At-Risk'!T23</f>
        <v>0</v>
      </c>
      <c r="W59" s="12">
        <f>'RAW DATA-At-Risk'!U23</f>
        <v>0</v>
      </c>
      <c r="X59" s="12">
        <f>'RAW DATA-At-Risk'!V23</f>
        <v>0</v>
      </c>
      <c r="Y59" s="365">
        <f>'RAW DATA-At-Risk'!W23</f>
        <v>0</v>
      </c>
      <c r="Z59" s="12"/>
      <c r="AA59" s="12"/>
      <c r="AB59" s="364">
        <f>'RAW DATA-At-Risk'!X23</f>
        <v>0</v>
      </c>
      <c r="AC59" s="12">
        <f>'RAW DATA-At-Risk'!Y23</f>
        <v>3</v>
      </c>
      <c r="AD59" s="12">
        <f>'RAW DATA-At-Risk'!Z23</f>
        <v>0</v>
      </c>
      <c r="AE59" s="12">
        <f>'RAW DATA-At-Risk'!AA23</f>
        <v>12</v>
      </c>
      <c r="AF59" s="12">
        <f>'RAW DATA-At-Risk'!AB23</f>
        <v>5</v>
      </c>
      <c r="AG59" s="12">
        <f>'RAW DATA-At-Risk'!AC23</f>
        <v>0</v>
      </c>
      <c r="AH59" s="12">
        <f>'RAW DATA-At-Risk'!AD23</f>
        <v>0</v>
      </c>
      <c r="AI59" s="12">
        <f>'RAW DATA-At-Risk'!AE23</f>
        <v>0</v>
      </c>
      <c r="AJ59" s="12">
        <f>'RAW DATA-At-Risk'!AF23</f>
        <v>0</v>
      </c>
      <c r="AK59" s="365">
        <f>'RAW DATA-At-Risk'!AG23</f>
        <v>0</v>
      </c>
      <c r="AL59" s="12"/>
      <c r="AM59" s="12"/>
      <c r="AN59" s="364">
        <f>'RAW DATA-At-Risk'!AH23</f>
        <v>0</v>
      </c>
      <c r="AO59" s="12">
        <f>'RAW DATA-At-Risk'!AI23</f>
        <v>5</v>
      </c>
      <c r="AP59" s="12">
        <f>'RAW DATA-At-Risk'!AJ23</f>
        <v>0</v>
      </c>
      <c r="AQ59" s="12">
        <f>'RAW DATA-At-Risk'!AK23</f>
        <v>13</v>
      </c>
      <c r="AR59" s="12">
        <f>'RAW DATA-At-Risk'!AL23</f>
        <v>11</v>
      </c>
      <c r="AS59" s="12">
        <f>'RAW DATA-At-Risk'!AM23</f>
        <v>0</v>
      </c>
      <c r="AT59" s="12">
        <f>'RAW DATA-At-Risk'!AN23</f>
        <v>0</v>
      </c>
      <c r="AU59" s="12">
        <f>'RAW DATA-At-Risk'!AO23</f>
        <v>0</v>
      </c>
      <c r="AV59" s="12">
        <f>'RAW DATA-At-Risk'!AP23</f>
        <v>0</v>
      </c>
      <c r="AW59" s="365">
        <f>'RAW DATA-At-Risk'!AQ23</f>
        <v>0</v>
      </c>
      <c r="AX59" s="365"/>
    </row>
    <row r="60" spans="1:50" ht="15.75" thickBot="1" x14ac:dyDescent="0.3">
      <c r="A60" s="1060"/>
      <c r="B60" s="487" t="str">
        <f>'RAW DATA-Awards'!B24</f>
        <v>NNMC</v>
      </c>
      <c r="C60" s="500" t="str">
        <f>'RAW DATA-Awards'!C24</f>
        <v>3</v>
      </c>
      <c r="D60" s="364">
        <f>'RAW DATA-At-Risk'!D24</f>
        <v>0</v>
      </c>
      <c r="E60" s="12">
        <f>'RAW DATA-At-Risk'!E24</f>
        <v>2</v>
      </c>
      <c r="F60" s="12">
        <f>'RAW DATA-At-Risk'!F24</f>
        <v>0</v>
      </c>
      <c r="G60" s="12">
        <f>'RAW DATA-At-Risk'!G24</f>
        <v>32</v>
      </c>
      <c r="H60" s="12">
        <f>'RAW DATA-At-Risk'!H24</f>
        <v>4</v>
      </c>
      <c r="I60" s="12">
        <f>'RAW DATA-At-Risk'!I24</f>
        <v>0</v>
      </c>
      <c r="J60" s="12">
        <f>'RAW DATA-At-Risk'!J24</f>
        <v>0</v>
      </c>
      <c r="K60" s="12">
        <f>'RAW DATA-At-Risk'!K24</f>
        <v>0</v>
      </c>
      <c r="L60" s="12">
        <f>'RAW DATA-At-Risk'!L24</f>
        <v>0</v>
      </c>
      <c r="M60" s="365">
        <f>'RAW DATA-At-Risk'!M24</f>
        <v>0</v>
      </c>
      <c r="N60" s="12"/>
      <c r="O60" s="12"/>
      <c r="P60" s="364">
        <f>'RAW DATA-At-Risk'!N24</f>
        <v>0</v>
      </c>
      <c r="Q60" s="12">
        <f>'RAW DATA-At-Risk'!O24</f>
        <v>12</v>
      </c>
      <c r="R60" s="12">
        <f>'RAW DATA-At-Risk'!P24</f>
        <v>0</v>
      </c>
      <c r="S60" s="12">
        <f>'RAW DATA-At-Risk'!Q24</f>
        <v>19</v>
      </c>
      <c r="T60" s="12">
        <f>'RAW DATA-At-Risk'!R24</f>
        <v>2</v>
      </c>
      <c r="U60" s="12">
        <f>'RAW DATA-At-Risk'!S24</f>
        <v>0</v>
      </c>
      <c r="V60" s="12">
        <f>'RAW DATA-At-Risk'!T24</f>
        <v>0</v>
      </c>
      <c r="W60" s="12">
        <f>'RAW DATA-At-Risk'!U24</f>
        <v>0</v>
      </c>
      <c r="X60" s="12">
        <f>'RAW DATA-At-Risk'!V24</f>
        <v>0</v>
      </c>
      <c r="Y60" s="365">
        <f>'RAW DATA-At-Risk'!W24</f>
        <v>0</v>
      </c>
      <c r="Z60" s="12"/>
      <c r="AA60" s="12"/>
      <c r="AB60" s="364">
        <f>'RAW DATA-At-Risk'!X24</f>
        <v>0</v>
      </c>
      <c r="AC60" s="12">
        <f>'RAW DATA-At-Risk'!Y24</f>
        <v>6</v>
      </c>
      <c r="AD60" s="12">
        <f>'RAW DATA-At-Risk'!Z24</f>
        <v>0</v>
      </c>
      <c r="AE60" s="12">
        <f>'RAW DATA-At-Risk'!AA24</f>
        <v>32</v>
      </c>
      <c r="AF60" s="12">
        <f>'RAW DATA-At-Risk'!AB24</f>
        <v>5</v>
      </c>
      <c r="AG60" s="12">
        <f>'RAW DATA-At-Risk'!AC24</f>
        <v>0</v>
      </c>
      <c r="AH60" s="12">
        <f>'RAW DATA-At-Risk'!AD24</f>
        <v>0</v>
      </c>
      <c r="AI60" s="12">
        <f>'RAW DATA-At-Risk'!AE24</f>
        <v>0</v>
      </c>
      <c r="AJ60" s="12">
        <f>'RAW DATA-At-Risk'!AF24</f>
        <v>0</v>
      </c>
      <c r="AK60" s="365">
        <f>'RAW DATA-At-Risk'!AG24</f>
        <v>0</v>
      </c>
      <c r="AL60" s="12"/>
      <c r="AM60" s="12"/>
      <c r="AN60" s="364">
        <f>'RAW DATA-At-Risk'!AH24</f>
        <v>0</v>
      </c>
      <c r="AO60" s="12">
        <f>'RAW DATA-At-Risk'!AI24</f>
        <v>4</v>
      </c>
      <c r="AP60" s="12">
        <f>'RAW DATA-At-Risk'!AJ24</f>
        <v>0</v>
      </c>
      <c r="AQ60" s="12">
        <f>'RAW DATA-At-Risk'!AK24</f>
        <v>18</v>
      </c>
      <c r="AR60" s="12">
        <f>'RAW DATA-At-Risk'!AL24</f>
        <v>5</v>
      </c>
      <c r="AS60" s="12">
        <f>'RAW DATA-At-Risk'!AM24</f>
        <v>0</v>
      </c>
      <c r="AT60" s="12">
        <f>'RAW DATA-At-Risk'!AN24</f>
        <v>0</v>
      </c>
      <c r="AU60" s="12">
        <f>'RAW DATA-At-Risk'!AO24</f>
        <v>0</v>
      </c>
      <c r="AV60" s="12">
        <f>'RAW DATA-At-Risk'!AP24</f>
        <v>0</v>
      </c>
      <c r="AW60" s="365">
        <f>'RAW DATA-At-Risk'!AQ24</f>
        <v>0</v>
      </c>
      <c r="AX60" s="365"/>
    </row>
    <row r="61" spans="1:50" x14ac:dyDescent="0.25">
      <c r="A61" s="511"/>
      <c r="B61" s="484"/>
      <c r="C61" s="485"/>
      <c r="D61" s="366">
        <f t="shared" ref="D61:M61" si="40">SUM(D58:D60)</f>
        <v>0</v>
      </c>
      <c r="E61" s="11">
        <f t="shared" si="40"/>
        <v>4</v>
      </c>
      <c r="F61" s="11">
        <f t="shared" si="40"/>
        <v>0</v>
      </c>
      <c r="G61" s="11">
        <f t="shared" si="40"/>
        <v>65</v>
      </c>
      <c r="H61" s="11">
        <f t="shared" si="40"/>
        <v>43</v>
      </c>
      <c r="I61" s="11">
        <f t="shared" si="40"/>
        <v>0</v>
      </c>
      <c r="J61" s="11">
        <f t="shared" si="40"/>
        <v>0</v>
      </c>
      <c r="K61" s="11">
        <f t="shared" si="40"/>
        <v>0</v>
      </c>
      <c r="L61" s="11">
        <f t="shared" si="40"/>
        <v>0</v>
      </c>
      <c r="M61" s="367">
        <f t="shared" si="40"/>
        <v>0</v>
      </c>
      <c r="N61" s="12"/>
      <c r="O61" s="12"/>
      <c r="P61" s="366">
        <f t="shared" ref="P61:Y61" si="41">SUM(P58:P60)</f>
        <v>0</v>
      </c>
      <c r="Q61" s="11">
        <f t="shared" si="41"/>
        <v>16</v>
      </c>
      <c r="R61" s="11">
        <f t="shared" si="41"/>
        <v>0</v>
      </c>
      <c r="S61" s="11">
        <f t="shared" si="41"/>
        <v>68</v>
      </c>
      <c r="T61" s="11">
        <f t="shared" si="41"/>
        <v>47</v>
      </c>
      <c r="U61" s="11">
        <f t="shared" si="41"/>
        <v>0</v>
      </c>
      <c r="V61" s="11">
        <f t="shared" si="41"/>
        <v>0</v>
      </c>
      <c r="W61" s="11">
        <f t="shared" si="41"/>
        <v>0</v>
      </c>
      <c r="X61" s="11">
        <f t="shared" si="41"/>
        <v>0</v>
      </c>
      <c r="Y61" s="367">
        <f t="shared" si="41"/>
        <v>0</v>
      </c>
      <c r="Z61" s="12"/>
      <c r="AA61" s="12"/>
      <c r="AB61" s="366">
        <f t="shared" ref="AB61:AK61" si="42">SUM(AB58:AB60)</f>
        <v>0</v>
      </c>
      <c r="AC61" s="11">
        <f t="shared" si="42"/>
        <v>13</v>
      </c>
      <c r="AD61" s="11">
        <f t="shared" si="42"/>
        <v>0</v>
      </c>
      <c r="AE61" s="11">
        <f t="shared" si="42"/>
        <v>87</v>
      </c>
      <c r="AF61" s="11">
        <f t="shared" si="42"/>
        <v>37</v>
      </c>
      <c r="AG61" s="11">
        <f t="shared" si="42"/>
        <v>0</v>
      </c>
      <c r="AH61" s="11">
        <f t="shared" si="42"/>
        <v>0</v>
      </c>
      <c r="AI61" s="11">
        <f t="shared" si="42"/>
        <v>0</v>
      </c>
      <c r="AJ61" s="11">
        <f t="shared" si="42"/>
        <v>0</v>
      </c>
      <c r="AK61" s="367">
        <f t="shared" si="42"/>
        <v>0</v>
      </c>
      <c r="AL61" s="12"/>
      <c r="AM61" s="12"/>
      <c r="AN61" s="366">
        <f t="shared" ref="AN61:AW61" si="43">SUM(AN58:AN60)</f>
        <v>0</v>
      </c>
      <c r="AO61" s="11">
        <f t="shared" si="43"/>
        <v>10</v>
      </c>
      <c r="AP61" s="11">
        <f t="shared" si="43"/>
        <v>0</v>
      </c>
      <c r="AQ61" s="11">
        <f t="shared" si="43"/>
        <v>54</v>
      </c>
      <c r="AR61" s="11">
        <f t="shared" si="43"/>
        <v>38</v>
      </c>
      <c r="AS61" s="11">
        <f t="shared" si="43"/>
        <v>0</v>
      </c>
      <c r="AT61" s="11">
        <f t="shared" si="43"/>
        <v>0</v>
      </c>
      <c r="AU61" s="11">
        <f t="shared" si="43"/>
        <v>0</v>
      </c>
      <c r="AV61" s="11">
        <f t="shared" si="43"/>
        <v>0</v>
      </c>
      <c r="AW61" s="367">
        <f t="shared" si="43"/>
        <v>0</v>
      </c>
      <c r="AX61" s="365"/>
    </row>
    <row r="62" spans="1:50" ht="15.75" thickBot="1" x14ac:dyDescent="0.3">
      <c r="A62" s="511"/>
      <c r="B62" s="484"/>
      <c r="C62" s="485"/>
      <c r="D62" s="364"/>
      <c r="E62" s="12"/>
      <c r="F62" s="12"/>
      <c r="G62" s="12"/>
      <c r="H62" s="12"/>
      <c r="I62" s="12"/>
      <c r="J62" s="12"/>
      <c r="K62" s="12"/>
      <c r="L62" s="12"/>
      <c r="M62" s="365"/>
      <c r="N62" s="12"/>
      <c r="O62" s="12"/>
      <c r="P62" s="364"/>
      <c r="Q62" s="12"/>
      <c r="R62" s="12"/>
      <c r="S62" s="12"/>
      <c r="T62" s="12"/>
      <c r="U62" s="12"/>
      <c r="V62" s="12"/>
      <c r="W62" s="12"/>
      <c r="X62" s="12"/>
      <c r="Y62" s="365"/>
      <c r="Z62" s="12"/>
      <c r="AA62" s="12"/>
      <c r="AB62" s="364"/>
      <c r="AC62" s="12"/>
      <c r="AD62" s="12"/>
      <c r="AE62" s="12"/>
      <c r="AF62" s="12"/>
      <c r="AG62" s="12"/>
      <c r="AH62" s="12"/>
      <c r="AI62" s="12"/>
      <c r="AJ62" s="12"/>
      <c r="AK62" s="365"/>
      <c r="AL62" s="12"/>
      <c r="AM62" s="12"/>
      <c r="AN62" s="364"/>
      <c r="AO62" s="12"/>
      <c r="AP62" s="12"/>
      <c r="AQ62" s="12"/>
      <c r="AR62" s="12"/>
      <c r="AS62" s="12"/>
      <c r="AT62" s="12"/>
      <c r="AU62" s="12"/>
      <c r="AV62" s="12"/>
      <c r="AW62" s="365"/>
      <c r="AX62" s="365"/>
    </row>
    <row r="63" spans="1:50" ht="15" customHeight="1" x14ac:dyDescent="0.25">
      <c r="A63" s="1058" t="s">
        <v>303</v>
      </c>
      <c r="B63" s="484" t="s">
        <v>46</v>
      </c>
      <c r="C63" s="485" t="s">
        <v>95</v>
      </c>
      <c r="D63" s="364">
        <f>D58*'DATA - Awards Matrices'!$B$48</f>
        <v>0</v>
      </c>
      <c r="E63" s="12">
        <f>E58*'DATA - Awards Matrices'!$C$48</f>
        <v>0</v>
      </c>
      <c r="F63" s="12">
        <f>F58*'DATA - Awards Matrices'!$D$48</f>
        <v>0</v>
      </c>
      <c r="G63" s="12">
        <f>G58*'DATA - Awards Matrices'!$E$48</f>
        <v>35650</v>
      </c>
      <c r="H63" s="12">
        <f>H58*'DATA - Awards Matrices'!$F$48</f>
        <v>36800</v>
      </c>
      <c r="I63" s="12">
        <f>I58*'DATA - Awards Matrices'!$G$48</f>
        <v>0</v>
      </c>
      <c r="J63" s="12">
        <f>J58*'DATA - Awards Matrices'!$H$48</f>
        <v>0</v>
      </c>
      <c r="K63" s="12">
        <f>K58*'DATA - Awards Matrices'!$I$48</f>
        <v>0</v>
      </c>
      <c r="L63" s="12">
        <f>L58*'DATA - Awards Matrices'!$J$48</f>
        <v>0</v>
      </c>
      <c r="M63" s="365">
        <f>M58*'DATA - Awards Matrices'!$K$48</f>
        <v>0</v>
      </c>
      <c r="N63" s="12"/>
      <c r="O63" s="12"/>
      <c r="P63" s="364">
        <f>P58*'DATA - Awards Matrices'!$B$48</f>
        <v>0</v>
      </c>
      <c r="Q63" s="12">
        <f>Q58*'DATA - Awards Matrices'!$C$48</f>
        <v>1150</v>
      </c>
      <c r="R63" s="12">
        <f>R58*'DATA - Awards Matrices'!$D$48</f>
        <v>0</v>
      </c>
      <c r="S63" s="12">
        <f>S58*'DATA - Awards Matrices'!$E$48</f>
        <v>44850</v>
      </c>
      <c r="T63" s="12">
        <f>T58*'DATA - Awards Matrices'!$F$48</f>
        <v>35650</v>
      </c>
      <c r="U63" s="12">
        <f>U58*'DATA - Awards Matrices'!$G$48</f>
        <v>0</v>
      </c>
      <c r="V63" s="12">
        <f>V58*'DATA - Awards Matrices'!$H$48</f>
        <v>0</v>
      </c>
      <c r="W63" s="12">
        <f>W58*'DATA - Awards Matrices'!$I$48</f>
        <v>0</v>
      </c>
      <c r="X63" s="12">
        <f>X58*'DATA - Awards Matrices'!$J$48</f>
        <v>0</v>
      </c>
      <c r="Y63" s="365">
        <f>Y58*'DATA - Awards Matrices'!$K$48</f>
        <v>0</v>
      </c>
      <c r="Z63" s="12"/>
      <c r="AA63" s="12"/>
      <c r="AB63" s="364">
        <f>AB58*'DATA - Awards Matrices'!$B$48</f>
        <v>0</v>
      </c>
      <c r="AC63" s="12">
        <f>AC58*'DATA - Awards Matrices'!$C$48</f>
        <v>4600</v>
      </c>
      <c r="AD63" s="12">
        <f>AD58*'DATA - Awards Matrices'!$D$48</f>
        <v>0</v>
      </c>
      <c r="AE63" s="12">
        <f>AE58*'DATA - Awards Matrices'!$E$48</f>
        <v>49450</v>
      </c>
      <c r="AF63" s="12">
        <f>AF58*'DATA - Awards Matrices'!$F$48</f>
        <v>31050</v>
      </c>
      <c r="AG63" s="12">
        <f>AG58*'DATA - Awards Matrices'!$G$48</f>
        <v>0</v>
      </c>
      <c r="AH63" s="12">
        <f>AH58*'DATA - Awards Matrices'!$H$48</f>
        <v>0</v>
      </c>
      <c r="AI63" s="12">
        <f>AI58*'DATA - Awards Matrices'!$I$48</f>
        <v>0</v>
      </c>
      <c r="AJ63" s="12">
        <f>AJ58*'DATA - Awards Matrices'!$J$48</f>
        <v>0</v>
      </c>
      <c r="AK63" s="365">
        <f>AK58*'DATA - Awards Matrices'!$K$48</f>
        <v>0</v>
      </c>
      <c r="AL63" s="12"/>
      <c r="AM63" s="12"/>
      <c r="AN63" s="364">
        <f>AN58*'DATA - Awards Matrices'!$B$48</f>
        <v>0</v>
      </c>
      <c r="AO63" s="12">
        <f>AO58*'DATA - Awards Matrices'!$C$48</f>
        <v>1150</v>
      </c>
      <c r="AP63" s="12">
        <f>AP58*'DATA - Awards Matrices'!$D$48</f>
        <v>0</v>
      </c>
      <c r="AQ63" s="12">
        <f>AQ58*'DATA - Awards Matrices'!$E$48</f>
        <v>26450</v>
      </c>
      <c r="AR63" s="12">
        <f>AR58*'DATA - Awards Matrices'!$F$48</f>
        <v>25300</v>
      </c>
      <c r="AS63" s="12">
        <f>AS58*'DATA - Awards Matrices'!$G$48</f>
        <v>0</v>
      </c>
      <c r="AT63" s="12">
        <f>AT58*'DATA - Awards Matrices'!$H$48</f>
        <v>0</v>
      </c>
      <c r="AU63" s="12">
        <f>AU58*'DATA - Awards Matrices'!$I$48</f>
        <v>0</v>
      </c>
      <c r="AV63" s="12">
        <f>AV58*'DATA - Awards Matrices'!$J$48</f>
        <v>0</v>
      </c>
      <c r="AW63" s="365">
        <f>AW58*'DATA - Awards Matrices'!$K$48</f>
        <v>0</v>
      </c>
      <c r="AX63" s="365"/>
    </row>
    <row r="64" spans="1:50" x14ac:dyDescent="0.25">
      <c r="A64" s="1059"/>
      <c r="B64" s="484" t="s">
        <v>46</v>
      </c>
      <c r="C64" s="485" t="s">
        <v>94</v>
      </c>
      <c r="D64" s="364">
        <f>D59*'DATA - Awards Matrices'!$B$49</f>
        <v>0</v>
      </c>
      <c r="E64" s="12">
        <f>E59*'DATA - Awards Matrices'!$C$49</f>
        <v>2300</v>
      </c>
      <c r="F64" s="12">
        <f>F59*'DATA - Awards Matrices'!$D$49</f>
        <v>0</v>
      </c>
      <c r="G64" s="12">
        <f>G59*'DATA - Awards Matrices'!$E$49</f>
        <v>2300</v>
      </c>
      <c r="H64" s="12">
        <f>H59*'DATA - Awards Matrices'!$F$49</f>
        <v>8050</v>
      </c>
      <c r="I64" s="12">
        <f>I59*'DATA - Awards Matrices'!$G$49</f>
        <v>0</v>
      </c>
      <c r="J64" s="12">
        <f>J59*'DATA - Awards Matrices'!$H$49</f>
        <v>0</v>
      </c>
      <c r="K64" s="12">
        <f>K59*'DATA - Awards Matrices'!$I$49</f>
        <v>0</v>
      </c>
      <c r="L64" s="12">
        <f>L59*'DATA - Awards Matrices'!$J$49</f>
        <v>0</v>
      </c>
      <c r="M64" s="365">
        <f>M59*'DATA - Awards Matrices'!$K$49</f>
        <v>0</v>
      </c>
      <c r="N64" s="12"/>
      <c r="O64" s="12"/>
      <c r="P64" s="364">
        <f>P59*'DATA - Awards Matrices'!$B$49</f>
        <v>0</v>
      </c>
      <c r="Q64" s="12">
        <f>Q59*'DATA - Awards Matrices'!$C$49</f>
        <v>3450</v>
      </c>
      <c r="R64" s="12">
        <f>R59*'DATA - Awards Matrices'!$D$49</f>
        <v>0</v>
      </c>
      <c r="S64" s="12">
        <f>S59*'DATA - Awards Matrices'!$E$49</f>
        <v>11500</v>
      </c>
      <c r="T64" s="12">
        <f>T59*'DATA - Awards Matrices'!$F$49</f>
        <v>16100</v>
      </c>
      <c r="U64" s="12">
        <f>U59*'DATA - Awards Matrices'!$G$49</f>
        <v>0</v>
      </c>
      <c r="V64" s="12">
        <f>V59*'DATA - Awards Matrices'!$H$49</f>
        <v>0</v>
      </c>
      <c r="W64" s="12">
        <f>W59*'DATA - Awards Matrices'!$I$49</f>
        <v>0</v>
      </c>
      <c r="X64" s="12">
        <f>X59*'DATA - Awards Matrices'!$J$49</f>
        <v>0</v>
      </c>
      <c r="Y64" s="365">
        <f>Y59*'DATA - Awards Matrices'!$K$49</f>
        <v>0</v>
      </c>
      <c r="Z64" s="12"/>
      <c r="AA64" s="12"/>
      <c r="AB64" s="364">
        <f>AB59*'DATA - Awards Matrices'!$B$49</f>
        <v>0</v>
      </c>
      <c r="AC64" s="12">
        <f>AC59*'DATA - Awards Matrices'!$C$49</f>
        <v>3450</v>
      </c>
      <c r="AD64" s="12">
        <f>AD59*'DATA - Awards Matrices'!$D$49</f>
        <v>0</v>
      </c>
      <c r="AE64" s="12">
        <f>AE59*'DATA - Awards Matrices'!$E$49</f>
        <v>13800</v>
      </c>
      <c r="AF64" s="12">
        <f>AF59*'DATA - Awards Matrices'!$F$49</f>
        <v>5750</v>
      </c>
      <c r="AG64" s="12">
        <f>AG59*'DATA - Awards Matrices'!$G$49</f>
        <v>0</v>
      </c>
      <c r="AH64" s="12">
        <f>AH59*'DATA - Awards Matrices'!$H$49</f>
        <v>0</v>
      </c>
      <c r="AI64" s="12">
        <f>AI59*'DATA - Awards Matrices'!$I$49</f>
        <v>0</v>
      </c>
      <c r="AJ64" s="12">
        <f>AJ59*'DATA - Awards Matrices'!$J$49</f>
        <v>0</v>
      </c>
      <c r="AK64" s="365">
        <f>AK59*'DATA - Awards Matrices'!$K$49</f>
        <v>0</v>
      </c>
      <c r="AL64" s="12"/>
      <c r="AM64" s="12"/>
      <c r="AN64" s="364">
        <f>AN59*'DATA - Awards Matrices'!$B$49</f>
        <v>0</v>
      </c>
      <c r="AO64" s="12">
        <f>AO59*'DATA - Awards Matrices'!$C$49</f>
        <v>5750</v>
      </c>
      <c r="AP64" s="12">
        <f>AP59*'DATA - Awards Matrices'!$D$49</f>
        <v>0</v>
      </c>
      <c r="AQ64" s="12">
        <f>AQ59*'DATA - Awards Matrices'!$E$49</f>
        <v>14950</v>
      </c>
      <c r="AR64" s="12">
        <f>AR59*'DATA - Awards Matrices'!$F$49</f>
        <v>12650</v>
      </c>
      <c r="AS64" s="12">
        <f>AS59*'DATA - Awards Matrices'!$G$49</f>
        <v>0</v>
      </c>
      <c r="AT64" s="12">
        <f>AT59*'DATA - Awards Matrices'!$H$49</f>
        <v>0</v>
      </c>
      <c r="AU64" s="12">
        <f>AU59*'DATA - Awards Matrices'!$I$49</f>
        <v>0</v>
      </c>
      <c r="AV64" s="12">
        <f>AV59*'DATA - Awards Matrices'!$J$49</f>
        <v>0</v>
      </c>
      <c r="AW64" s="365">
        <f>AW59*'DATA - Awards Matrices'!$K$49</f>
        <v>0</v>
      </c>
      <c r="AX64" s="365"/>
    </row>
    <row r="65" spans="1:50" ht="15.75" thickBot="1" x14ac:dyDescent="0.3">
      <c r="A65" s="1060"/>
      <c r="B65" s="484" t="s">
        <v>46</v>
      </c>
      <c r="C65" s="485" t="s">
        <v>93</v>
      </c>
      <c r="D65" s="364">
        <f>D60*'DATA - Awards Matrices'!$B$50</f>
        <v>0</v>
      </c>
      <c r="E65" s="12">
        <f>E60*'DATA - Awards Matrices'!$C$50</f>
        <v>2300</v>
      </c>
      <c r="F65" s="12">
        <f>F60*'DATA - Awards Matrices'!$D$50</f>
        <v>0</v>
      </c>
      <c r="G65" s="12">
        <f>G60*'DATA - Awards Matrices'!$E$50</f>
        <v>36800</v>
      </c>
      <c r="H65" s="12">
        <f>H60*'DATA - Awards Matrices'!$F$50</f>
        <v>4600</v>
      </c>
      <c r="I65" s="12">
        <f>I60*'DATA - Awards Matrices'!$G$50</f>
        <v>0</v>
      </c>
      <c r="J65" s="12">
        <f>J60*'DATA - Awards Matrices'!$H$50</f>
        <v>0</v>
      </c>
      <c r="K65" s="12">
        <f>K60*'DATA - Awards Matrices'!$I$50</f>
        <v>0</v>
      </c>
      <c r="L65" s="12">
        <f>L60*'DATA - Awards Matrices'!$J$50</f>
        <v>0</v>
      </c>
      <c r="M65" s="365">
        <f>M60*'DATA - Awards Matrices'!$K$50</f>
        <v>0</v>
      </c>
      <c r="N65" s="12"/>
      <c r="O65" s="12"/>
      <c r="P65" s="364">
        <f>P60*'DATA - Awards Matrices'!$B$50</f>
        <v>0</v>
      </c>
      <c r="Q65" s="12">
        <f>Q60*'DATA - Awards Matrices'!$C$50</f>
        <v>13800</v>
      </c>
      <c r="R65" s="12">
        <f>R60*'DATA - Awards Matrices'!$D$50</f>
        <v>0</v>
      </c>
      <c r="S65" s="12">
        <f>S60*'DATA - Awards Matrices'!$E$50</f>
        <v>21850</v>
      </c>
      <c r="T65" s="12">
        <f>T60*'DATA - Awards Matrices'!$F$50</f>
        <v>2300</v>
      </c>
      <c r="U65" s="12">
        <f>U60*'DATA - Awards Matrices'!$G$50</f>
        <v>0</v>
      </c>
      <c r="V65" s="12">
        <f>V60*'DATA - Awards Matrices'!$H$50</f>
        <v>0</v>
      </c>
      <c r="W65" s="12">
        <f>W60*'DATA - Awards Matrices'!$I$50</f>
        <v>0</v>
      </c>
      <c r="X65" s="12">
        <f>X60*'DATA - Awards Matrices'!$J$50</f>
        <v>0</v>
      </c>
      <c r="Y65" s="365">
        <f>Y60*'DATA - Awards Matrices'!$K$50</f>
        <v>0</v>
      </c>
      <c r="Z65" s="12"/>
      <c r="AA65" s="12"/>
      <c r="AB65" s="364">
        <f>AB60*'DATA - Awards Matrices'!$B$50</f>
        <v>0</v>
      </c>
      <c r="AC65" s="12">
        <f>AC60*'DATA - Awards Matrices'!$C$50</f>
        <v>6900</v>
      </c>
      <c r="AD65" s="12">
        <f>AD60*'DATA - Awards Matrices'!$D$50</f>
        <v>0</v>
      </c>
      <c r="AE65" s="12">
        <f>AE60*'DATA - Awards Matrices'!$E$50</f>
        <v>36800</v>
      </c>
      <c r="AF65" s="12">
        <f>AF60*'DATA - Awards Matrices'!$F$50</f>
        <v>5750</v>
      </c>
      <c r="AG65" s="12">
        <f>AG60*'DATA - Awards Matrices'!$G$50</f>
        <v>0</v>
      </c>
      <c r="AH65" s="12">
        <f>AH60*'DATA - Awards Matrices'!$H$50</f>
        <v>0</v>
      </c>
      <c r="AI65" s="12">
        <f>AI60*'DATA - Awards Matrices'!$I$50</f>
        <v>0</v>
      </c>
      <c r="AJ65" s="12">
        <f>AJ60*'DATA - Awards Matrices'!$J$50</f>
        <v>0</v>
      </c>
      <c r="AK65" s="365">
        <f>AK60*'DATA - Awards Matrices'!$K$50</f>
        <v>0</v>
      </c>
      <c r="AL65" s="12"/>
      <c r="AM65" s="12"/>
      <c r="AN65" s="364">
        <f>AN60*'DATA - Awards Matrices'!$B$50</f>
        <v>0</v>
      </c>
      <c r="AO65" s="12">
        <f>AO60*'DATA - Awards Matrices'!$C$50</f>
        <v>4600</v>
      </c>
      <c r="AP65" s="12">
        <f>AP60*'DATA - Awards Matrices'!$D$50</f>
        <v>0</v>
      </c>
      <c r="AQ65" s="12">
        <f>AQ60*'DATA - Awards Matrices'!$E$50</f>
        <v>20700</v>
      </c>
      <c r="AR65" s="12">
        <f>AR60*'DATA - Awards Matrices'!$F$50</f>
        <v>5750</v>
      </c>
      <c r="AS65" s="12">
        <f>AS60*'DATA - Awards Matrices'!$G$50</f>
        <v>0</v>
      </c>
      <c r="AT65" s="12">
        <f>AT60*'DATA - Awards Matrices'!$H$50</f>
        <v>0</v>
      </c>
      <c r="AU65" s="12">
        <f>AU60*'DATA - Awards Matrices'!$I$50</f>
        <v>0</v>
      </c>
      <c r="AV65" s="12">
        <f>AV60*'DATA - Awards Matrices'!$J$50</f>
        <v>0</v>
      </c>
      <c r="AW65" s="365">
        <f>AW60*'DATA - Awards Matrices'!$K$50</f>
        <v>0</v>
      </c>
      <c r="AX65" s="365"/>
    </row>
    <row r="66" spans="1:50" ht="30.75" thickBot="1" x14ac:dyDescent="0.3">
      <c r="A66" s="480" t="s">
        <v>304</v>
      </c>
      <c r="B66" s="487" t="str">
        <f>B60</f>
        <v>NNMC</v>
      </c>
      <c r="C66" s="488"/>
      <c r="D66" s="368">
        <f t="shared" ref="D66:M66" si="44">SUM(D63:D65)</f>
        <v>0</v>
      </c>
      <c r="E66" s="369">
        <f t="shared" si="44"/>
        <v>4600</v>
      </c>
      <c r="F66" s="369">
        <f t="shared" si="44"/>
        <v>0</v>
      </c>
      <c r="G66" s="369">
        <f t="shared" si="44"/>
        <v>74750</v>
      </c>
      <c r="H66" s="369">
        <f t="shared" si="44"/>
        <v>49450</v>
      </c>
      <c r="I66" s="369">
        <f t="shared" si="44"/>
        <v>0</v>
      </c>
      <c r="J66" s="369">
        <f t="shared" si="44"/>
        <v>0</v>
      </c>
      <c r="K66" s="369">
        <f t="shared" si="44"/>
        <v>0</v>
      </c>
      <c r="L66" s="369">
        <f t="shared" si="44"/>
        <v>0</v>
      </c>
      <c r="M66" s="370">
        <f t="shared" si="44"/>
        <v>0</v>
      </c>
      <c r="N66" s="489">
        <f>SUM(D66:M66)/'DATA - Awards Matrices'!$L$50</f>
        <v>38.112522686025414</v>
      </c>
      <c r="O66" s="489"/>
      <c r="P66" s="368">
        <f t="shared" ref="P66:Y66" si="45">SUM(P63:P65)</f>
        <v>0</v>
      </c>
      <c r="Q66" s="369">
        <f t="shared" si="45"/>
        <v>18400</v>
      </c>
      <c r="R66" s="369">
        <f t="shared" si="45"/>
        <v>0</v>
      </c>
      <c r="S66" s="369">
        <f t="shared" si="45"/>
        <v>78200</v>
      </c>
      <c r="T66" s="369">
        <f t="shared" si="45"/>
        <v>54050</v>
      </c>
      <c r="U66" s="369">
        <f t="shared" si="45"/>
        <v>0</v>
      </c>
      <c r="V66" s="369">
        <f t="shared" si="45"/>
        <v>0</v>
      </c>
      <c r="W66" s="369">
        <f t="shared" si="45"/>
        <v>0</v>
      </c>
      <c r="X66" s="369">
        <f t="shared" si="45"/>
        <v>0</v>
      </c>
      <c r="Y66" s="370">
        <f t="shared" si="45"/>
        <v>0</v>
      </c>
      <c r="Z66" s="489">
        <f>SUM(P66:Y66)/'DATA - Awards Matrices'!$L$50</f>
        <v>44.578039927404724</v>
      </c>
      <c r="AA66" s="489"/>
      <c r="AB66" s="368">
        <f t="shared" ref="AB66:AK66" si="46">SUM(AB63:AB65)</f>
        <v>0</v>
      </c>
      <c r="AC66" s="369">
        <f t="shared" si="46"/>
        <v>14950</v>
      </c>
      <c r="AD66" s="369">
        <f t="shared" si="46"/>
        <v>0</v>
      </c>
      <c r="AE66" s="369">
        <f t="shared" si="46"/>
        <v>100050</v>
      </c>
      <c r="AF66" s="369">
        <f t="shared" si="46"/>
        <v>42550</v>
      </c>
      <c r="AG66" s="369">
        <f t="shared" si="46"/>
        <v>0</v>
      </c>
      <c r="AH66" s="369">
        <f t="shared" si="46"/>
        <v>0</v>
      </c>
      <c r="AI66" s="369">
        <f t="shared" si="46"/>
        <v>0</v>
      </c>
      <c r="AJ66" s="369">
        <f t="shared" si="46"/>
        <v>0</v>
      </c>
      <c r="AK66" s="370">
        <f t="shared" si="46"/>
        <v>0</v>
      </c>
      <c r="AL66" s="489">
        <f>SUM(AB66:AK66)/'DATA - Awards Matrices'!$L$50</f>
        <v>46.619782214156089</v>
      </c>
      <c r="AM66" s="489"/>
      <c r="AN66" s="368">
        <f t="shared" ref="AN66:AW66" si="47">SUM(AN63:AN65)</f>
        <v>0</v>
      </c>
      <c r="AO66" s="369">
        <f t="shared" si="47"/>
        <v>11500</v>
      </c>
      <c r="AP66" s="369">
        <f t="shared" si="47"/>
        <v>0</v>
      </c>
      <c r="AQ66" s="369">
        <f t="shared" si="47"/>
        <v>62100</v>
      </c>
      <c r="AR66" s="369">
        <f t="shared" si="47"/>
        <v>43700</v>
      </c>
      <c r="AS66" s="369">
        <f t="shared" si="47"/>
        <v>0</v>
      </c>
      <c r="AT66" s="369">
        <f t="shared" si="47"/>
        <v>0</v>
      </c>
      <c r="AU66" s="369">
        <f t="shared" si="47"/>
        <v>0</v>
      </c>
      <c r="AV66" s="369">
        <f t="shared" si="47"/>
        <v>0</v>
      </c>
      <c r="AW66" s="370">
        <f t="shared" si="47"/>
        <v>0</v>
      </c>
      <c r="AX66" s="490">
        <f>SUM(AN66:AW66)/'DATA - Awards Matrices'!$L$50</f>
        <v>34.709618874773142</v>
      </c>
    </row>
    <row r="67" spans="1:50" ht="15.75" thickBot="1" x14ac:dyDescent="0.3">
      <c r="A67" s="502"/>
      <c r="B67" s="503"/>
      <c r="C67" s="504"/>
      <c r="D67" s="505"/>
      <c r="E67" s="506"/>
      <c r="F67" s="506"/>
      <c r="G67" s="506"/>
      <c r="H67" s="506"/>
      <c r="I67" s="506"/>
      <c r="J67" s="506"/>
      <c r="K67" s="506"/>
      <c r="L67" s="506"/>
      <c r="M67" s="507"/>
      <c r="N67" s="508"/>
      <c r="O67" s="508"/>
      <c r="P67" s="505"/>
      <c r="Q67" s="506"/>
      <c r="R67" s="506"/>
      <c r="S67" s="506"/>
      <c r="T67" s="506"/>
      <c r="U67" s="506"/>
      <c r="V67" s="506"/>
      <c r="W67" s="506"/>
      <c r="X67" s="506"/>
      <c r="Y67" s="507"/>
      <c r="Z67" s="508"/>
      <c r="AA67" s="508"/>
      <c r="AB67" s="505"/>
      <c r="AC67" s="506"/>
      <c r="AD67" s="506"/>
      <c r="AE67" s="506"/>
      <c r="AF67" s="506"/>
      <c r="AG67" s="506"/>
      <c r="AH67" s="506"/>
      <c r="AI67" s="506"/>
      <c r="AJ67" s="506"/>
      <c r="AK67" s="507"/>
      <c r="AL67" s="508"/>
      <c r="AM67" s="508"/>
      <c r="AN67" s="505"/>
      <c r="AO67" s="506"/>
      <c r="AP67" s="506"/>
      <c r="AQ67" s="506"/>
      <c r="AR67" s="506"/>
      <c r="AS67" s="506"/>
      <c r="AT67" s="506"/>
      <c r="AU67" s="506"/>
      <c r="AV67" s="506"/>
      <c r="AW67" s="507"/>
      <c r="AX67" s="508"/>
    </row>
    <row r="68" spans="1:50" ht="15" customHeight="1" x14ac:dyDescent="0.25">
      <c r="A68" s="1058" t="s">
        <v>302</v>
      </c>
      <c r="B68" s="304" t="str">
        <f>'RAW DATA-Awards'!B25</f>
        <v>WNMU</v>
      </c>
      <c r="C68" s="363" t="str">
        <f>'RAW DATA-Awards'!C25</f>
        <v>1</v>
      </c>
      <c r="D68" s="481">
        <f>'RAW DATA-At-Risk'!D25</f>
        <v>0</v>
      </c>
      <c r="E68" s="482">
        <f>'RAW DATA-At-Risk'!E25</f>
        <v>9</v>
      </c>
      <c r="F68" s="482">
        <f>'RAW DATA-At-Risk'!F25</f>
        <v>0</v>
      </c>
      <c r="G68" s="482">
        <f>'RAW DATA-At-Risk'!G25</f>
        <v>36</v>
      </c>
      <c r="H68" s="482">
        <f>'RAW DATA-At-Risk'!H25</f>
        <v>125</v>
      </c>
      <c r="I68" s="482">
        <f>'RAW DATA-At-Risk'!I25</f>
        <v>54</v>
      </c>
      <c r="J68" s="482">
        <f>'RAW DATA-At-Risk'!J25</f>
        <v>0</v>
      </c>
      <c r="K68" s="482">
        <f>'RAW DATA-At-Risk'!K25</f>
        <v>0</v>
      </c>
      <c r="L68" s="482">
        <f>'RAW DATA-At-Risk'!L25</f>
        <v>1</v>
      </c>
      <c r="M68" s="483">
        <f>'RAW DATA-At-Risk'!M25</f>
        <v>0</v>
      </c>
      <c r="N68" s="482"/>
      <c r="O68" s="482"/>
      <c r="P68" s="481">
        <f>'RAW DATA-At-Risk'!N25</f>
        <v>2</v>
      </c>
      <c r="Q68" s="482">
        <f>'RAW DATA-At-Risk'!O25</f>
        <v>11</v>
      </c>
      <c r="R68" s="482">
        <f>'RAW DATA-At-Risk'!P25</f>
        <v>0</v>
      </c>
      <c r="S68" s="482">
        <f>'RAW DATA-At-Risk'!Q25</f>
        <v>42</v>
      </c>
      <c r="T68" s="482">
        <f>'RAW DATA-At-Risk'!R25</f>
        <v>95</v>
      </c>
      <c r="U68" s="482">
        <f>'RAW DATA-At-Risk'!S25</f>
        <v>40</v>
      </c>
      <c r="V68" s="482">
        <f>'RAW DATA-At-Risk'!T25</f>
        <v>0</v>
      </c>
      <c r="W68" s="482">
        <f>'RAW DATA-At-Risk'!U25</f>
        <v>0</v>
      </c>
      <c r="X68" s="482">
        <f>'RAW DATA-At-Risk'!V25</f>
        <v>0</v>
      </c>
      <c r="Y68" s="483">
        <f>'RAW DATA-At-Risk'!W25</f>
        <v>0</v>
      </c>
      <c r="Z68" s="482"/>
      <c r="AA68" s="482"/>
      <c r="AB68" s="481">
        <f>'RAW DATA-At-Risk'!X25</f>
        <v>0</v>
      </c>
      <c r="AC68" s="482">
        <f>'RAW DATA-At-Risk'!Y25</f>
        <v>4</v>
      </c>
      <c r="AD68" s="482">
        <f>'RAW DATA-At-Risk'!Z25</f>
        <v>0</v>
      </c>
      <c r="AE68" s="482">
        <f>'RAW DATA-At-Risk'!AA25</f>
        <v>36</v>
      </c>
      <c r="AF68" s="482">
        <f>'RAW DATA-At-Risk'!AB25</f>
        <v>97</v>
      </c>
      <c r="AG68" s="482">
        <f>'RAW DATA-At-Risk'!AC25</f>
        <v>39</v>
      </c>
      <c r="AH68" s="482">
        <f>'RAW DATA-At-Risk'!AD25</f>
        <v>0</v>
      </c>
      <c r="AI68" s="482">
        <f>'RAW DATA-At-Risk'!AE25</f>
        <v>0</v>
      </c>
      <c r="AJ68" s="482">
        <f>'RAW DATA-At-Risk'!AF25</f>
        <v>6</v>
      </c>
      <c r="AK68" s="483">
        <f>'RAW DATA-At-Risk'!AG25</f>
        <v>0</v>
      </c>
      <c r="AL68" s="482"/>
      <c r="AM68" s="482"/>
      <c r="AN68" s="481">
        <f>'RAW DATA-At-Risk'!AH25</f>
        <v>0</v>
      </c>
      <c r="AO68" s="482">
        <f>'RAW DATA-At-Risk'!AI25</f>
        <v>11</v>
      </c>
      <c r="AP68" s="482">
        <f>'RAW DATA-At-Risk'!AJ25</f>
        <v>0</v>
      </c>
      <c r="AQ68" s="482">
        <f>'RAW DATA-At-Risk'!AK25</f>
        <v>59</v>
      </c>
      <c r="AR68" s="482">
        <f>'RAW DATA-At-Risk'!AL25</f>
        <v>100</v>
      </c>
      <c r="AS68" s="482">
        <f>'RAW DATA-At-Risk'!AM25</f>
        <v>39</v>
      </c>
      <c r="AT68" s="482">
        <f>'RAW DATA-At-Risk'!AN25</f>
        <v>0</v>
      </c>
      <c r="AU68" s="482">
        <f>'RAW DATA-At-Risk'!AO25</f>
        <v>0</v>
      </c>
      <c r="AV68" s="482">
        <f>'RAW DATA-At-Risk'!AP25</f>
        <v>7</v>
      </c>
      <c r="AW68" s="483">
        <f>'RAW DATA-At-Risk'!AQ25</f>
        <v>0</v>
      </c>
      <c r="AX68" s="483"/>
    </row>
    <row r="69" spans="1:50" x14ac:dyDescent="0.25">
      <c r="A69" s="1059"/>
      <c r="B69" s="484" t="str">
        <f>'RAW DATA-Awards'!B26</f>
        <v>WNMU</v>
      </c>
      <c r="C69" s="485" t="str">
        <f>'RAW DATA-Awards'!C26</f>
        <v>2</v>
      </c>
      <c r="D69" s="364">
        <f>'RAW DATA-At-Risk'!D26</f>
        <v>0</v>
      </c>
      <c r="E69" s="12">
        <f>'RAW DATA-At-Risk'!E26</f>
        <v>5</v>
      </c>
      <c r="F69" s="12">
        <f>'RAW DATA-At-Risk'!F26</f>
        <v>0</v>
      </c>
      <c r="G69" s="12">
        <f>'RAW DATA-At-Risk'!G26</f>
        <v>7</v>
      </c>
      <c r="H69" s="12">
        <f>'RAW DATA-At-Risk'!H26</f>
        <v>20</v>
      </c>
      <c r="I69" s="12">
        <f>'RAW DATA-At-Risk'!I26</f>
        <v>6</v>
      </c>
      <c r="J69" s="12">
        <f>'RAW DATA-At-Risk'!J26</f>
        <v>0</v>
      </c>
      <c r="K69" s="12">
        <f>'RAW DATA-At-Risk'!K26</f>
        <v>0</v>
      </c>
      <c r="L69" s="12">
        <f>'RAW DATA-At-Risk'!L26</f>
        <v>0</v>
      </c>
      <c r="M69" s="365">
        <f>'RAW DATA-At-Risk'!M26</f>
        <v>0</v>
      </c>
      <c r="N69" s="12"/>
      <c r="O69" s="12"/>
      <c r="P69" s="364">
        <f>'RAW DATA-At-Risk'!N26</f>
        <v>0</v>
      </c>
      <c r="Q69" s="12">
        <f>'RAW DATA-At-Risk'!O26</f>
        <v>4</v>
      </c>
      <c r="R69" s="12">
        <f>'RAW DATA-At-Risk'!P26</f>
        <v>0</v>
      </c>
      <c r="S69" s="12">
        <f>'RAW DATA-At-Risk'!Q26</f>
        <v>7</v>
      </c>
      <c r="T69" s="12">
        <f>'RAW DATA-At-Risk'!R26</f>
        <v>30</v>
      </c>
      <c r="U69" s="12">
        <f>'RAW DATA-At-Risk'!S26</f>
        <v>11</v>
      </c>
      <c r="V69" s="12">
        <f>'RAW DATA-At-Risk'!T26</f>
        <v>0</v>
      </c>
      <c r="W69" s="12">
        <f>'RAW DATA-At-Risk'!U26</f>
        <v>0</v>
      </c>
      <c r="X69" s="12">
        <f>'RAW DATA-At-Risk'!V26</f>
        <v>1</v>
      </c>
      <c r="Y69" s="365">
        <f>'RAW DATA-At-Risk'!W26</f>
        <v>0</v>
      </c>
      <c r="Z69" s="12"/>
      <c r="AA69" s="12"/>
      <c r="AB69" s="364">
        <f>'RAW DATA-At-Risk'!X26</f>
        <v>0</v>
      </c>
      <c r="AC69" s="12">
        <f>'RAW DATA-At-Risk'!Y26</f>
        <v>14</v>
      </c>
      <c r="AD69" s="12">
        <f>'RAW DATA-At-Risk'!Z26</f>
        <v>0</v>
      </c>
      <c r="AE69" s="12">
        <f>'RAW DATA-At-Risk'!AA26</f>
        <v>19</v>
      </c>
      <c r="AF69" s="12">
        <f>'RAW DATA-At-Risk'!AB26</f>
        <v>40</v>
      </c>
      <c r="AG69" s="12">
        <f>'RAW DATA-At-Risk'!AC26</f>
        <v>28</v>
      </c>
      <c r="AH69" s="12">
        <f>'RAW DATA-At-Risk'!AD26</f>
        <v>0</v>
      </c>
      <c r="AI69" s="12">
        <f>'RAW DATA-At-Risk'!AE26</f>
        <v>0</v>
      </c>
      <c r="AJ69" s="12">
        <f>'RAW DATA-At-Risk'!AF26</f>
        <v>0</v>
      </c>
      <c r="AK69" s="365">
        <f>'RAW DATA-At-Risk'!AG26</f>
        <v>0</v>
      </c>
      <c r="AL69" s="12"/>
      <c r="AM69" s="12"/>
      <c r="AN69" s="364">
        <f>'RAW DATA-At-Risk'!AH26</f>
        <v>0</v>
      </c>
      <c r="AO69" s="12">
        <f>'RAW DATA-At-Risk'!AI26</f>
        <v>7</v>
      </c>
      <c r="AP69" s="12">
        <f>'RAW DATA-At-Risk'!AJ26</f>
        <v>0</v>
      </c>
      <c r="AQ69" s="12">
        <f>'RAW DATA-At-Risk'!AK26</f>
        <v>5</v>
      </c>
      <c r="AR69" s="12">
        <f>'RAW DATA-At-Risk'!AL26</f>
        <v>39</v>
      </c>
      <c r="AS69" s="12">
        <f>'RAW DATA-At-Risk'!AM26</f>
        <v>25</v>
      </c>
      <c r="AT69" s="12">
        <f>'RAW DATA-At-Risk'!AN26</f>
        <v>0</v>
      </c>
      <c r="AU69" s="12">
        <f>'RAW DATA-At-Risk'!AO26</f>
        <v>0</v>
      </c>
      <c r="AV69" s="12">
        <f>'RAW DATA-At-Risk'!AP26</f>
        <v>1</v>
      </c>
      <c r="AW69" s="365">
        <f>'RAW DATA-At-Risk'!AQ26</f>
        <v>0</v>
      </c>
      <c r="AX69" s="365"/>
    </row>
    <row r="70" spans="1:50" ht="15.75" thickBot="1" x14ac:dyDescent="0.3">
      <c r="A70" s="1060"/>
      <c r="B70" s="484" t="str">
        <f>'RAW DATA-Awards'!B27</f>
        <v>WNMU</v>
      </c>
      <c r="C70" s="485" t="str">
        <f>'RAW DATA-Awards'!C27</f>
        <v>3</v>
      </c>
      <c r="D70" s="364">
        <f>'RAW DATA-At-Risk'!D27</f>
        <v>7</v>
      </c>
      <c r="E70" s="12">
        <f>'RAW DATA-At-Risk'!E27</f>
        <v>3</v>
      </c>
      <c r="F70" s="12">
        <f>'RAW DATA-At-Risk'!F27</f>
        <v>0</v>
      </c>
      <c r="G70" s="12">
        <f>'RAW DATA-At-Risk'!G27</f>
        <v>39</v>
      </c>
      <c r="H70" s="12">
        <f>'RAW DATA-At-Risk'!H27</f>
        <v>1</v>
      </c>
      <c r="I70" s="12">
        <f>'RAW DATA-At-Risk'!I27</f>
        <v>0</v>
      </c>
      <c r="J70" s="12">
        <f>'RAW DATA-At-Risk'!J27</f>
        <v>0</v>
      </c>
      <c r="K70" s="12">
        <f>'RAW DATA-At-Risk'!K27</f>
        <v>0</v>
      </c>
      <c r="L70" s="12">
        <f>'RAW DATA-At-Risk'!L27</f>
        <v>0</v>
      </c>
      <c r="M70" s="365">
        <f>'RAW DATA-At-Risk'!M27</f>
        <v>0</v>
      </c>
      <c r="N70" s="12"/>
      <c r="O70" s="12"/>
      <c r="P70" s="364">
        <f>'RAW DATA-At-Risk'!N27</f>
        <v>3</v>
      </c>
      <c r="Q70" s="12">
        <f>'RAW DATA-At-Risk'!O27</f>
        <v>0</v>
      </c>
      <c r="R70" s="12">
        <f>'RAW DATA-At-Risk'!P27</f>
        <v>0</v>
      </c>
      <c r="S70" s="12">
        <f>'RAW DATA-At-Risk'!Q27</f>
        <v>38</v>
      </c>
      <c r="T70" s="12">
        <f>'RAW DATA-At-Risk'!R27</f>
        <v>3</v>
      </c>
      <c r="U70" s="12">
        <f>'RAW DATA-At-Risk'!S27</f>
        <v>0</v>
      </c>
      <c r="V70" s="12">
        <f>'RAW DATA-At-Risk'!T27</f>
        <v>0</v>
      </c>
      <c r="W70" s="12">
        <f>'RAW DATA-At-Risk'!U27</f>
        <v>0</v>
      </c>
      <c r="X70" s="12">
        <f>'RAW DATA-At-Risk'!V27</f>
        <v>0</v>
      </c>
      <c r="Y70" s="365">
        <f>'RAW DATA-At-Risk'!W27</f>
        <v>0</v>
      </c>
      <c r="Z70" s="12"/>
      <c r="AA70" s="12"/>
      <c r="AB70" s="364">
        <f>'RAW DATA-At-Risk'!X27</f>
        <v>3</v>
      </c>
      <c r="AC70" s="12">
        <f>'RAW DATA-At-Risk'!Y27</f>
        <v>0</v>
      </c>
      <c r="AD70" s="12">
        <f>'RAW DATA-At-Risk'!Z27</f>
        <v>0</v>
      </c>
      <c r="AE70" s="12">
        <f>'RAW DATA-At-Risk'!AA27</f>
        <v>34</v>
      </c>
      <c r="AF70" s="12">
        <f>'RAW DATA-At-Risk'!AB27</f>
        <v>5</v>
      </c>
      <c r="AG70" s="12">
        <f>'RAW DATA-At-Risk'!AC27</f>
        <v>0</v>
      </c>
      <c r="AH70" s="12">
        <f>'RAW DATA-At-Risk'!AD27</f>
        <v>0</v>
      </c>
      <c r="AI70" s="12">
        <f>'RAW DATA-At-Risk'!AE27</f>
        <v>0</v>
      </c>
      <c r="AJ70" s="12">
        <f>'RAW DATA-At-Risk'!AF27</f>
        <v>0</v>
      </c>
      <c r="AK70" s="365">
        <f>'RAW DATA-At-Risk'!AG27</f>
        <v>0</v>
      </c>
      <c r="AL70" s="12"/>
      <c r="AM70" s="12"/>
      <c r="AN70" s="364">
        <f>'RAW DATA-At-Risk'!AH27</f>
        <v>5</v>
      </c>
      <c r="AO70" s="12">
        <f>'RAW DATA-At-Risk'!AI27</f>
        <v>0</v>
      </c>
      <c r="AP70" s="12">
        <f>'RAW DATA-At-Risk'!AJ27</f>
        <v>0</v>
      </c>
      <c r="AQ70" s="12">
        <f>'RAW DATA-At-Risk'!AK27</f>
        <v>38</v>
      </c>
      <c r="AR70" s="12">
        <f>'RAW DATA-At-Risk'!AL27</f>
        <v>7</v>
      </c>
      <c r="AS70" s="12">
        <f>'RAW DATA-At-Risk'!AM27</f>
        <v>0</v>
      </c>
      <c r="AT70" s="12">
        <f>'RAW DATA-At-Risk'!AN27</f>
        <v>0</v>
      </c>
      <c r="AU70" s="12">
        <f>'RAW DATA-At-Risk'!AO27</f>
        <v>0</v>
      </c>
      <c r="AV70" s="12">
        <f>'RAW DATA-At-Risk'!AP27</f>
        <v>0</v>
      </c>
      <c r="AW70" s="365">
        <f>'RAW DATA-At-Risk'!AQ27</f>
        <v>0</v>
      </c>
      <c r="AX70" s="365"/>
    </row>
    <row r="71" spans="1:50" x14ac:dyDescent="0.25">
      <c r="A71" s="511"/>
      <c r="B71" s="484"/>
      <c r="C71" s="485"/>
      <c r="D71" s="366">
        <f t="shared" ref="D71:M71" si="48">SUM(D68:D70)</f>
        <v>7</v>
      </c>
      <c r="E71" s="11">
        <f t="shared" si="48"/>
        <v>17</v>
      </c>
      <c r="F71" s="11">
        <f t="shared" si="48"/>
        <v>0</v>
      </c>
      <c r="G71" s="11">
        <f t="shared" si="48"/>
        <v>82</v>
      </c>
      <c r="H71" s="11">
        <f t="shared" si="48"/>
        <v>146</v>
      </c>
      <c r="I71" s="11">
        <f t="shared" si="48"/>
        <v>60</v>
      </c>
      <c r="J71" s="11">
        <f t="shared" si="48"/>
        <v>0</v>
      </c>
      <c r="K71" s="11">
        <f t="shared" si="48"/>
        <v>0</v>
      </c>
      <c r="L71" s="11">
        <f t="shared" si="48"/>
        <v>1</v>
      </c>
      <c r="M71" s="367">
        <f t="shared" si="48"/>
        <v>0</v>
      </c>
      <c r="N71" s="12"/>
      <c r="O71" s="12"/>
      <c r="P71" s="366">
        <f t="shared" ref="P71:Y71" si="49">SUM(P68:P70)</f>
        <v>5</v>
      </c>
      <c r="Q71" s="11">
        <f t="shared" si="49"/>
        <v>15</v>
      </c>
      <c r="R71" s="11">
        <f t="shared" si="49"/>
        <v>0</v>
      </c>
      <c r="S71" s="11">
        <f t="shared" si="49"/>
        <v>87</v>
      </c>
      <c r="T71" s="11">
        <f t="shared" si="49"/>
        <v>128</v>
      </c>
      <c r="U71" s="11">
        <f t="shared" si="49"/>
        <v>51</v>
      </c>
      <c r="V71" s="11">
        <f t="shared" si="49"/>
        <v>0</v>
      </c>
      <c r="W71" s="11">
        <f t="shared" si="49"/>
        <v>0</v>
      </c>
      <c r="X71" s="11">
        <f t="shared" si="49"/>
        <v>1</v>
      </c>
      <c r="Y71" s="367">
        <f t="shared" si="49"/>
        <v>0</v>
      </c>
      <c r="Z71" s="12"/>
      <c r="AA71" s="12"/>
      <c r="AB71" s="366">
        <f t="shared" ref="AB71:AK71" si="50">SUM(AB68:AB70)</f>
        <v>3</v>
      </c>
      <c r="AC71" s="11">
        <f t="shared" si="50"/>
        <v>18</v>
      </c>
      <c r="AD71" s="11">
        <f t="shared" si="50"/>
        <v>0</v>
      </c>
      <c r="AE71" s="11">
        <f t="shared" si="50"/>
        <v>89</v>
      </c>
      <c r="AF71" s="11">
        <f t="shared" si="50"/>
        <v>142</v>
      </c>
      <c r="AG71" s="11">
        <f t="shared" si="50"/>
        <v>67</v>
      </c>
      <c r="AH71" s="11">
        <f t="shared" si="50"/>
        <v>0</v>
      </c>
      <c r="AI71" s="11">
        <f t="shared" si="50"/>
        <v>0</v>
      </c>
      <c r="AJ71" s="11">
        <f t="shared" si="50"/>
        <v>6</v>
      </c>
      <c r="AK71" s="367">
        <f t="shared" si="50"/>
        <v>0</v>
      </c>
      <c r="AL71" s="12"/>
      <c r="AM71" s="12"/>
      <c r="AN71" s="366">
        <f t="shared" ref="AN71:AW71" si="51">SUM(AN68:AN70)</f>
        <v>5</v>
      </c>
      <c r="AO71" s="11">
        <f t="shared" si="51"/>
        <v>18</v>
      </c>
      <c r="AP71" s="11">
        <f t="shared" si="51"/>
        <v>0</v>
      </c>
      <c r="AQ71" s="11">
        <f t="shared" si="51"/>
        <v>102</v>
      </c>
      <c r="AR71" s="11">
        <f t="shared" si="51"/>
        <v>146</v>
      </c>
      <c r="AS71" s="11">
        <f t="shared" si="51"/>
        <v>64</v>
      </c>
      <c r="AT71" s="11">
        <f t="shared" si="51"/>
        <v>0</v>
      </c>
      <c r="AU71" s="11">
        <f t="shared" si="51"/>
        <v>0</v>
      </c>
      <c r="AV71" s="11">
        <f t="shared" si="51"/>
        <v>8</v>
      </c>
      <c r="AW71" s="367">
        <f t="shared" si="51"/>
        <v>0</v>
      </c>
      <c r="AX71" s="365"/>
    </row>
    <row r="72" spans="1:50" ht="15.75" thickBot="1" x14ac:dyDescent="0.3">
      <c r="A72" s="511"/>
      <c r="B72" s="484"/>
      <c r="C72" s="485"/>
      <c r="D72" s="364"/>
      <c r="E72" s="12"/>
      <c r="F72" s="12"/>
      <c r="G72" s="12"/>
      <c r="H72" s="12"/>
      <c r="I72" s="12"/>
      <c r="J72" s="12"/>
      <c r="K72" s="12"/>
      <c r="L72" s="12"/>
      <c r="M72" s="365"/>
      <c r="N72" s="12"/>
      <c r="O72" s="12"/>
      <c r="P72" s="364"/>
      <c r="Q72" s="12"/>
      <c r="R72" s="12"/>
      <c r="S72" s="12"/>
      <c r="T72" s="12"/>
      <c r="U72" s="12"/>
      <c r="V72" s="12"/>
      <c r="W72" s="12"/>
      <c r="X72" s="12"/>
      <c r="Y72" s="365"/>
      <c r="Z72" s="12"/>
      <c r="AA72" s="12"/>
      <c r="AB72" s="364"/>
      <c r="AC72" s="12"/>
      <c r="AD72" s="12"/>
      <c r="AE72" s="12"/>
      <c r="AF72" s="12"/>
      <c r="AG72" s="12"/>
      <c r="AH72" s="12"/>
      <c r="AI72" s="12"/>
      <c r="AJ72" s="12"/>
      <c r="AK72" s="365"/>
      <c r="AL72" s="12"/>
      <c r="AM72" s="12"/>
      <c r="AN72" s="364"/>
      <c r="AO72" s="12"/>
      <c r="AP72" s="12"/>
      <c r="AQ72" s="12"/>
      <c r="AR72" s="12"/>
      <c r="AS72" s="12"/>
      <c r="AT72" s="12"/>
      <c r="AU72" s="12"/>
      <c r="AV72" s="12"/>
      <c r="AW72" s="365"/>
      <c r="AX72" s="365"/>
    </row>
    <row r="73" spans="1:50" ht="15" customHeight="1" x14ac:dyDescent="0.25">
      <c r="A73" s="1058" t="s">
        <v>303</v>
      </c>
      <c r="B73" s="484" t="s">
        <v>48</v>
      </c>
      <c r="C73" s="485" t="s">
        <v>95</v>
      </c>
      <c r="D73" s="364">
        <f>D68*'DATA - Awards Matrices'!$B$48</f>
        <v>0</v>
      </c>
      <c r="E73" s="12">
        <f>E68*'DATA - Awards Matrices'!$C$48</f>
        <v>10350</v>
      </c>
      <c r="F73" s="12">
        <f>F68*'DATA - Awards Matrices'!$D$48</f>
        <v>0</v>
      </c>
      <c r="G73" s="12">
        <f>G68*'DATA - Awards Matrices'!$E$48</f>
        <v>41400</v>
      </c>
      <c r="H73" s="12">
        <f>H68*'DATA - Awards Matrices'!$F$48</f>
        <v>143750</v>
      </c>
      <c r="I73" s="12">
        <f>I68*'DATA - Awards Matrices'!$G$48</f>
        <v>62100</v>
      </c>
      <c r="J73" s="12">
        <f>J68*'DATA - Awards Matrices'!$H$48</f>
        <v>0</v>
      </c>
      <c r="K73" s="12">
        <f>K68*'DATA - Awards Matrices'!$I$48</f>
        <v>0</v>
      </c>
      <c r="L73" s="12">
        <f>L68*'DATA - Awards Matrices'!$J$48</f>
        <v>1150</v>
      </c>
      <c r="M73" s="365">
        <f>M68*'DATA - Awards Matrices'!$K$48</f>
        <v>0</v>
      </c>
      <c r="N73" s="12"/>
      <c r="O73" s="12"/>
      <c r="P73" s="364">
        <f>P68*'DATA - Awards Matrices'!$B$48</f>
        <v>2300</v>
      </c>
      <c r="Q73" s="12">
        <f>Q68*'DATA - Awards Matrices'!$C$48</f>
        <v>12650</v>
      </c>
      <c r="R73" s="12">
        <f>R68*'DATA - Awards Matrices'!$D$48</f>
        <v>0</v>
      </c>
      <c r="S73" s="12">
        <f>S68*'DATA - Awards Matrices'!$E$48</f>
        <v>48300</v>
      </c>
      <c r="T73" s="12">
        <f>T68*'DATA - Awards Matrices'!$F$48</f>
        <v>109250</v>
      </c>
      <c r="U73" s="12">
        <f>U68*'DATA - Awards Matrices'!$G$48</f>
        <v>46000</v>
      </c>
      <c r="V73" s="12">
        <f>V68*'DATA - Awards Matrices'!$H$48</f>
        <v>0</v>
      </c>
      <c r="W73" s="12">
        <f>W68*'DATA - Awards Matrices'!$I$48</f>
        <v>0</v>
      </c>
      <c r="X73" s="12">
        <f>X68*'DATA - Awards Matrices'!$J$48</f>
        <v>0</v>
      </c>
      <c r="Y73" s="365">
        <f>Y68*'DATA - Awards Matrices'!$K$48</f>
        <v>0</v>
      </c>
      <c r="Z73" s="12"/>
      <c r="AA73" s="12"/>
      <c r="AB73" s="364">
        <f>AB68*'DATA - Awards Matrices'!$B$48</f>
        <v>0</v>
      </c>
      <c r="AC73" s="12">
        <f>AC68*'DATA - Awards Matrices'!$C$48</f>
        <v>4600</v>
      </c>
      <c r="AD73" s="12">
        <f>AD68*'DATA - Awards Matrices'!$D$48</f>
        <v>0</v>
      </c>
      <c r="AE73" s="12">
        <f>AE68*'DATA - Awards Matrices'!$E$48</f>
        <v>41400</v>
      </c>
      <c r="AF73" s="12">
        <f>AF68*'DATA - Awards Matrices'!$F$48</f>
        <v>111550</v>
      </c>
      <c r="AG73" s="12">
        <f>AG68*'DATA - Awards Matrices'!$G$48</f>
        <v>44850</v>
      </c>
      <c r="AH73" s="12">
        <f>AH68*'DATA - Awards Matrices'!$H$48</f>
        <v>0</v>
      </c>
      <c r="AI73" s="12">
        <f>AI68*'DATA - Awards Matrices'!$I$48</f>
        <v>0</v>
      </c>
      <c r="AJ73" s="12">
        <f>AJ68*'DATA - Awards Matrices'!$J$48</f>
        <v>6900</v>
      </c>
      <c r="AK73" s="365">
        <f>AK68*'DATA - Awards Matrices'!$K$48</f>
        <v>0</v>
      </c>
      <c r="AL73" s="12"/>
      <c r="AM73" s="12"/>
      <c r="AN73" s="364">
        <f>AN68*'DATA - Awards Matrices'!$B$48</f>
        <v>0</v>
      </c>
      <c r="AO73" s="12">
        <f>AO68*'DATA - Awards Matrices'!$C$48</f>
        <v>12650</v>
      </c>
      <c r="AP73" s="12">
        <f>AP68*'DATA - Awards Matrices'!$D$48</f>
        <v>0</v>
      </c>
      <c r="AQ73" s="12">
        <f>AQ68*'DATA - Awards Matrices'!$E$48</f>
        <v>67850</v>
      </c>
      <c r="AR73" s="12">
        <f>AR68*'DATA - Awards Matrices'!$F$48</f>
        <v>115000</v>
      </c>
      <c r="AS73" s="12">
        <f>AS68*'DATA - Awards Matrices'!$G$48</f>
        <v>44850</v>
      </c>
      <c r="AT73" s="12">
        <f>AT68*'DATA - Awards Matrices'!$H$48</f>
        <v>0</v>
      </c>
      <c r="AU73" s="12">
        <f>AU68*'DATA - Awards Matrices'!$I$48</f>
        <v>0</v>
      </c>
      <c r="AV73" s="12">
        <f>AV68*'DATA - Awards Matrices'!$J$48</f>
        <v>8050</v>
      </c>
      <c r="AW73" s="365">
        <f>AW68*'DATA - Awards Matrices'!$K$48</f>
        <v>0</v>
      </c>
      <c r="AX73" s="365"/>
    </row>
    <row r="74" spans="1:50" x14ac:dyDescent="0.25">
      <c r="A74" s="1059"/>
      <c r="B74" s="484" t="s">
        <v>48</v>
      </c>
      <c r="C74" s="485" t="s">
        <v>94</v>
      </c>
      <c r="D74" s="364">
        <f>D69*'DATA - Awards Matrices'!$B$49</f>
        <v>0</v>
      </c>
      <c r="E74" s="12">
        <f>E69*'DATA - Awards Matrices'!$C$49</f>
        <v>5750</v>
      </c>
      <c r="F74" s="12">
        <f>F69*'DATA - Awards Matrices'!$D$49</f>
        <v>0</v>
      </c>
      <c r="G74" s="12">
        <f>G69*'DATA - Awards Matrices'!$E$49</f>
        <v>8050</v>
      </c>
      <c r="H74" s="12">
        <f>H69*'DATA - Awards Matrices'!$F$49</f>
        <v>23000</v>
      </c>
      <c r="I74" s="12">
        <f>I69*'DATA - Awards Matrices'!$G$49</f>
        <v>6900</v>
      </c>
      <c r="J74" s="12">
        <f>J69*'DATA - Awards Matrices'!$H$49</f>
        <v>0</v>
      </c>
      <c r="K74" s="12">
        <f>K69*'DATA - Awards Matrices'!$I$49</f>
        <v>0</v>
      </c>
      <c r="L74" s="12">
        <f>L69*'DATA - Awards Matrices'!$J$49</f>
        <v>0</v>
      </c>
      <c r="M74" s="365">
        <f>M69*'DATA - Awards Matrices'!$K$49</f>
        <v>0</v>
      </c>
      <c r="N74" s="12"/>
      <c r="O74" s="12"/>
      <c r="P74" s="364">
        <f>P69*'DATA - Awards Matrices'!$B$49</f>
        <v>0</v>
      </c>
      <c r="Q74" s="12">
        <f>Q69*'DATA - Awards Matrices'!$C$49</f>
        <v>4600</v>
      </c>
      <c r="R74" s="12">
        <f>R69*'DATA - Awards Matrices'!$D$49</f>
        <v>0</v>
      </c>
      <c r="S74" s="12">
        <f>S69*'DATA - Awards Matrices'!$E$49</f>
        <v>8050</v>
      </c>
      <c r="T74" s="12">
        <f>T69*'DATA - Awards Matrices'!$F$49</f>
        <v>34500</v>
      </c>
      <c r="U74" s="12">
        <f>U69*'DATA - Awards Matrices'!$G$49</f>
        <v>12650</v>
      </c>
      <c r="V74" s="12">
        <f>V69*'DATA - Awards Matrices'!$H$49</f>
        <v>0</v>
      </c>
      <c r="W74" s="12">
        <f>W69*'DATA - Awards Matrices'!$I$49</f>
        <v>0</v>
      </c>
      <c r="X74" s="12">
        <f>X69*'DATA - Awards Matrices'!$J$49</f>
        <v>1150</v>
      </c>
      <c r="Y74" s="365">
        <f>Y69*'DATA - Awards Matrices'!$K$49</f>
        <v>0</v>
      </c>
      <c r="Z74" s="12"/>
      <c r="AA74" s="12"/>
      <c r="AB74" s="364">
        <f>AB69*'DATA - Awards Matrices'!$B$49</f>
        <v>0</v>
      </c>
      <c r="AC74" s="12">
        <f>AC69*'DATA - Awards Matrices'!$C$49</f>
        <v>16100</v>
      </c>
      <c r="AD74" s="12">
        <f>AD69*'DATA - Awards Matrices'!$D$49</f>
        <v>0</v>
      </c>
      <c r="AE74" s="12">
        <f>AE69*'DATA - Awards Matrices'!$E$49</f>
        <v>21850</v>
      </c>
      <c r="AF74" s="12">
        <f>AF69*'DATA - Awards Matrices'!$F$49</f>
        <v>46000</v>
      </c>
      <c r="AG74" s="12">
        <f>AG69*'DATA - Awards Matrices'!$G$49</f>
        <v>32200</v>
      </c>
      <c r="AH74" s="12">
        <f>AH69*'DATA - Awards Matrices'!$H$49</f>
        <v>0</v>
      </c>
      <c r="AI74" s="12">
        <f>AI69*'DATA - Awards Matrices'!$I$49</f>
        <v>0</v>
      </c>
      <c r="AJ74" s="12">
        <f>AJ69*'DATA - Awards Matrices'!$J$49</f>
        <v>0</v>
      </c>
      <c r="AK74" s="365">
        <f>AK69*'DATA - Awards Matrices'!$K$49</f>
        <v>0</v>
      </c>
      <c r="AL74" s="12"/>
      <c r="AM74" s="12"/>
      <c r="AN74" s="364">
        <f>AN69*'DATA - Awards Matrices'!$B$49</f>
        <v>0</v>
      </c>
      <c r="AO74" s="12">
        <f>AO69*'DATA - Awards Matrices'!$C$49</f>
        <v>8050</v>
      </c>
      <c r="AP74" s="12">
        <f>AP69*'DATA - Awards Matrices'!$D$49</f>
        <v>0</v>
      </c>
      <c r="AQ74" s="12">
        <f>AQ69*'DATA - Awards Matrices'!$E$49</f>
        <v>5750</v>
      </c>
      <c r="AR74" s="12">
        <f>AR69*'DATA - Awards Matrices'!$F$49</f>
        <v>44850</v>
      </c>
      <c r="AS74" s="12">
        <f>AS69*'DATA - Awards Matrices'!$G$49</f>
        <v>28750</v>
      </c>
      <c r="AT74" s="12">
        <f>AT69*'DATA - Awards Matrices'!$H$49</f>
        <v>0</v>
      </c>
      <c r="AU74" s="12">
        <f>AU69*'DATA - Awards Matrices'!$I$49</f>
        <v>0</v>
      </c>
      <c r="AV74" s="12">
        <f>AV69*'DATA - Awards Matrices'!$J$49</f>
        <v>1150</v>
      </c>
      <c r="AW74" s="365">
        <f>AW69*'DATA - Awards Matrices'!$K$49</f>
        <v>0</v>
      </c>
      <c r="AX74" s="365"/>
    </row>
    <row r="75" spans="1:50" ht="15.75" thickBot="1" x14ac:dyDescent="0.3">
      <c r="A75" s="1060"/>
      <c r="B75" s="484" t="s">
        <v>48</v>
      </c>
      <c r="C75" s="485" t="s">
        <v>93</v>
      </c>
      <c r="D75" s="364">
        <f>D70*'DATA - Awards Matrices'!$B$50</f>
        <v>8050</v>
      </c>
      <c r="E75" s="12">
        <f>E70*'DATA - Awards Matrices'!$C$50</f>
        <v>3450</v>
      </c>
      <c r="F75" s="12">
        <f>F70*'DATA - Awards Matrices'!$D$50</f>
        <v>0</v>
      </c>
      <c r="G75" s="12">
        <f>G70*'DATA - Awards Matrices'!$E$50</f>
        <v>44850</v>
      </c>
      <c r="H75" s="12">
        <f>H70*'DATA - Awards Matrices'!$F$50</f>
        <v>1150</v>
      </c>
      <c r="I75" s="12">
        <f>I70*'DATA - Awards Matrices'!$G$50</f>
        <v>0</v>
      </c>
      <c r="J75" s="12">
        <f>J70*'DATA - Awards Matrices'!$H$50</f>
        <v>0</v>
      </c>
      <c r="K75" s="12">
        <f>K70*'DATA - Awards Matrices'!$I$50</f>
        <v>0</v>
      </c>
      <c r="L75" s="12">
        <f>L70*'DATA - Awards Matrices'!$J$50</f>
        <v>0</v>
      </c>
      <c r="M75" s="365">
        <f>M70*'DATA - Awards Matrices'!$K$50</f>
        <v>0</v>
      </c>
      <c r="N75" s="12"/>
      <c r="O75" s="12"/>
      <c r="P75" s="364">
        <f>P70*'DATA - Awards Matrices'!$B$50</f>
        <v>3450</v>
      </c>
      <c r="Q75" s="12">
        <f>Q70*'DATA - Awards Matrices'!$C$50</f>
        <v>0</v>
      </c>
      <c r="R75" s="12">
        <f>R70*'DATA - Awards Matrices'!$D$50</f>
        <v>0</v>
      </c>
      <c r="S75" s="12">
        <f>S70*'DATA - Awards Matrices'!$E$50</f>
        <v>43700</v>
      </c>
      <c r="T75" s="12">
        <f>T70*'DATA - Awards Matrices'!$F$50</f>
        <v>3450</v>
      </c>
      <c r="U75" s="12">
        <f>U70*'DATA - Awards Matrices'!$G$50</f>
        <v>0</v>
      </c>
      <c r="V75" s="12">
        <f>V70*'DATA - Awards Matrices'!$H$50</f>
        <v>0</v>
      </c>
      <c r="W75" s="12">
        <f>W70*'DATA - Awards Matrices'!$I$50</f>
        <v>0</v>
      </c>
      <c r="X75" s="12">
        <f>X70*'DATA - Awards Matrices'!$J$50</f>
        <v>0</v>
      </c>
      <c r="Y75" s="365">
        <f>Y70*'DATA - Awards Matrices'!$K$50</f>
        <v>0</v>
      </c>
      <c r="Z75" s="12"/>
      <c r="AA75" s="12"/>
      <c r="AB75" s="364">
        <f>AB70*'DATA - Awards Matrices'!$B$50</f>
        <v>3450</v>
      </c>
      <c r="AC75" s="12">
        <f>AC70*'DATA - Awards Matrices'!$C$50</f>
        <v>0</v>
      </c>
      <c r="AD75" s="12">
        <f>AD70*'DATA - Awards Matrices'!$D$50</f>
        <v>0</v>
      </c>
      <c r="AE75" s="12">
        <f>AE70*'DATA - Awards Matrices'!$E$50</f>
        <v>39100</v>
      </c>
      <c r="AF75" s="12">
        <f>AF70*'DATA - Awards Matrices'!$F$50</f>
        <v>5750</v>
      </c>
      <c r="AG75" s="12">
        <f>AG70*'DATA - Awards Matrices'!$G$50</f>
        <v>0</v>
      </c>
      <c r="AH75" s="12">
        <f>AH70*'DATA - Awards Matrices'!$H$50</f>
        <v>0</v>
      </c>
      <c r="AI75" s="12">
        <f>AI70*'DATA - Awards Matrices'!$I$50</f>
        <v>0</v>
      </c>
      <c r="AJ75" s="12">
        <f>AJ70*'DATA - Awards Matrices'!$J$50</f>
        <v>0</v>
      </c>
      <c r="AK75" s="365">
        <f>AK70*'DATA - Awards Matrices'!$K$50</f>
        <v>0</v>
      </c>
      <c r="AL75" s="12"/>
      <c r="AM75" s="12"/>
      <c r="AN75" s="364">
        <f>AN70*'DATA - Awards Matrices'!$B$50</f>
        <v>5750</v>
      </c>
      <c r="AO75" s="12">
        <f>AO70*'DATA - Awards Matrices'!$C$50</f>
        <v>0</v>
      </c>
      <c r="AP75" s="12">
        <f>AP70*'DATA - Awards Matrices'!$D$50</f>
        <v>0</v>
      </c>
      <c r="AQ75" s="12">
        <f>AQ70*'DATA - Awards Matrices'!$E$50</f>
        <v>43700</v>
      </c>
      <c r="AR75" s="12">
        <f>AR70*'DATA - Awards Matrices'!$F$50</f>
        <v>8050</v>
      </c>
      <c r="AS75" s="12">
        <f>AS70*'DATA - Awards Matrices'!$G$50</f>
        <v>0</v>
      </c>
      <c r="AT75" s="12">
        <f>AT70*'DATA - Awards Matrices'!$H$50</f>
        <v>0</v>
      </c>
      <c r="AU75" s="12">
        <f>AU70*'DATA - Awards Matrices'!$I$50</f>
        <v>0</v>
      </c>
      <c r="AV75" s="12">
        <f>AV70*'DATA - Awards Matrices'!$J$50</f>
        <v>0</v>
      </c>
      <c r="AW75" s="365">
        <f>AW70*'DATA - Awards Matrices'!$K$50</f>
        <v>0</v>
      </c>
      <c r="AX75" s="365"/>
    </row>
    <row r="76" spans="1:50" ht="30.75" thickBot="1" x14ac:dyDescent="0.3">
      <c r="A76" s="480" t="s">
        <v>304</v>
      </c>
      <c r="B76" s="487" t="str">
        <f>B70</f>
        <v>WNMU</v>
      </c>
      <c r="C76" s="488"/>
      <c r="D76" s="368">
        <f t="shared" ref="D76:M76" si="52">SUM(D73:D75)</f>
        <v>8050</v>
      </c>
      <c r="E76" s="369">
        <f t="shared" si="52"/>
        <v>19550</v>
      </c>
      <c r="F76" s="369">
        <f t="shared" si="52"/>
        <v>0</v>
      </c>
      <c r="G76" s="369">
        <f t="shared" si="52"/>
        <v>94300</v>
      </c>
      <c r="H76" s="369">
        <f t="shared" si="52"/>
        <v>167900</v>
      </c>
      <c r="I76" s="369">
        <f t="shared" si="52"/>
        <v>69000</v>
      </c>
      <c r="J76" s="369">
        <f t="shared" si="52"/>
        <v>0</v>
      </c>
      <c r="K76" s="369">
        <f t="shared" si="52"/>
        <v>0</v>
      </c>
      <c r="L76" s="369">
        <f t="shared" si="52"/>
        <v>1150</v>
      </c>
      <c r="M76" s="370">
        <f t="shared" si="52"/>
        <v>0</v>
      </c>
      <c r="N76" s="489">
        <f>SUM(D76:M76)/'DATA - Awards Matrices'!$L$50</f>
        <v>106.51088929219603</v>
      </c>
      <c r="O76" s="489"/>
      <c r="P76" s="368">
        <f t="shared" ref="P76:Y76" si="53">SUM(P73:P75)</f>
        <v>5750</v>
      </c>
      <c r="Q76" s="369">
        <f t="shared" si="53"/>
        <v>17250</v>
      </c>
      <c r="R76" s="369">
        <f t="shared" si="53"/>
        <v>0</v>
      </c>
      <c r="S76" s="369">
        <f t="shared" si="53"/>
        <v>100050</v>
      </c>
      <c r="T76" s="369">
        <f t="shared" si="53"/>
        <v>147200</v>
      </c>
      <c r="U76" s="369">
        <f t="shared" si="53"/>
        <v>58650</v>
      </c>
      <c r="V76" s="369">
        <f t="shared" si="53"/>
        <v>0</v>
      </c>
      <c r="W76" s="369">
        <f t="shared" si="53"/>
        <v>0</v>
      </c>
      <c r="X76" s="369">
        <f t="shared" si="53"/>
        <v>1150</v>
      </c>
      <c r="Y76" s="370">
        <f t="shared" si="53"/>
        <v>0</v>
      </c>
      <c r="Z76" s="489">
        <f>SUM(P76:Y76)/'DATA - Awards Matrices'!$L$50</f>
        <v>97.663339382940123</v>
      </c>
      <c r="AA76" s="489"/>
      <c r="AB76" s="368">
        <f t="shared" ref="AB76:AK76" si="54">SUM(AB73:AB75)</f>
        <v>3450</v>
      </c>
      <c r="AC76" s="369">
        <f t="shared" si="54"/>
        <v>20700</v>
      </c>
      <c r="AD76" s="369">
        <f t="shared" si="54"/>
        <v>0</v>
      </c>
      <c r="AE76" s="369">
        <f t="shared" si="54"/>
        <v>102350</v>
      </c>
      <c r="AF76" s="369">
        <f t="shared" si="54"/>
        <v>163300</v>
      </c>
      <c r="AG76" s="369">
        <f t="shared" si="54"/>
        <v>77050</v>
      </c>
      <c r="AH76" s="369">
        <f t="shared" si="54"/>
        <v>0</v>
      </c>
      <c r="AI76" s="369">
        <f t="shared" si="54"/>
        <v>0</v>
      </c>
      <c r="AJ76" s="369">
        <f t="shared" si="54"/>
        <v>6900</v>
      </c>
      <c r="AK76" s="370">
        <f t="shared" si="54"/>
        <v>0</v>
      </c>
      <c r="AL76" s="489">
        <f>SUM(AB76:AK76)/'DATA - Awards Matrices'!$L$50</f>
        <v>110.59437386569874</v>
      </c>
      <c r="AM76" s="489"/>
      <c r="AN76" s="368">
        <f t="shared" ref="AN76:AW76" si="55">SUM(AN73:AN75)</f>
        <v>5750</v>
      </c>
      <c r="AO76" s="369">
        <f t="shared" si="55"/>
        <v>20700</v>
      </c>
      <c r="AP76" s="369">
        <f t="shared" si="55"/>
        <v>0</v>
      </c>
      <c r="AQ76" s="369">
        <f t="shared" si="55"/>
        <v>117300</v>
      </c>
      <c r="AR76" s="369">
        <f t="shared" si="55"/>
        <v>167900</v>
      </c>
      <c r="AS76" s="369">
        <f t="shared" si="55"/>
        <v>73600</v>
      </c>
      <c r="AT76" s="369">
        <f t="shared" si="55"/>
        <v>0</v>
      </c>
      <c r="AU76" s="369">
        <f t="shared" si="55"/>
        <v>0</v>
      </c>
      <c r="AV76" s="369">
        <f t="shared" si="55"/>
        <v>9200</v>
      </c>
      <c r="AW76" s="370">
        <f t="shared" si="55"/>
        <v>0</v>
      </c>
      <c r="AX76" s="490">
        <f>SUM(AN76:AW76)/'DATA - Awards Matrices'!$L$50</f>
        <v>116.71960072595283</v>
      </c>
    </row>
    <row r="77" spans="1:50" ht="15.75" thickBot="1" x14ac:dyDescent="0.3">
      <c r="A77" s="502"/>
      <c r="B77" s="503"/>
      <c r="C77" s="504"/>
      <c r="D77" s="505"/>
      <c r="E77" s="506"/>
      <c r="F77" s="506"/>
      <c r="G77" s="506"/>
      <c r="H77" s="506"/>
      <c r="I77" s="506"/>
      <c r="J77" s="506"/>
      <c r="K77" s="506"/>
      <c r="L77" s="506"/>
      <c r="M77" s="507"/>
      <c r="N77" s="508"/>
      <c r="O77" s="508"/>
      <c r="P77" s="505"/>
      <c r="Q77" s="506"/>
      <c r="R77" s="506"/>
      <c r="S77" s="506"/>
      <c r="T77" s="506"/>
      <c r="U77" s="506"/>
      <c r="V77" s="506"/>
      <c r="W77" s="506"/>
      <c r="X77" s="506"/>
      <c r="Y77" s="507"/>
      <c r="Z77" s="508"/>
      <c r="AA77" s="508"/>
      <c r="AB77" s="505"/>
      <c r="AC77" s="506"/>
      <c r="AD77" s="506"/>
      <c r="AE77" s="506"/>
      <c r="AF77" s="506"/>
      <c r="AG77" s="506"/>
      <c r="AH77" s="506"/>
      <c r="AI77" s="506"/>
      <c r="AJ77" s="506"/>
      <c r="AK77" s="507"/>
      <c r="AL77" s="508"/>
      <c r="AM77" s="508"/>
      <c r="AN77" s="505"/>
      <c r="AO77" s="506"/>
      <c r="AP77" s="506"/>
      <c r="AQ77" s="506"/>
      <c r="AR77" s="506"/>
      <c r="AS77" s="506"/>
      <c r="AT77" s="506"/>
      <c r="AU77" s="506"/>
      <c r="AV77" s="506"/>
      <c r="AW77" s="507"/>
      <c r="AX77" s="508"/>
    </row>
    <row r="78" spans="1:50" ht="15" customHeight="1" x14ac:dyDescent="0.25">
      <c r="A78" s="1058" t="s">
        <v>302</v>
      </c>
      <c r="B78" s="304" t="str">
        <f>'RAW DATA-Awards'!B28</f>
        <v>ENMU-RO</v>
      </c>
      <c r="C78" s="363" t="str">
        <f>'RAW DATA-Awards'!C28</f>
        <v>1</v>
      </c>
      <c r="D78" s="481">
        <f>'RAW DATA-At-Risk'!D28</f>
        <v>5</v>
      </c>
      <c r="E78" s="482">
        <f>'RAW DATA-At-Risk'!E28</f>
        <v>9</v>
      </c>
      <c r="F78" s="482">
        <f>'RAW DATA-At-Risk'!F28</f>
        <v>0</v>
      </c>
      <c r="G78" s="482">
        <f>'RAW DATA-At-Risk'!G28</f>
        <v>59</v>
      </c>
      <c r="H78" s="482">
        <f>'RAW DATA-At-Risk'!H28</f>
        <v>0</v>
      </c>
      <c r="I78" s="482">
        <f>'RAW DATA-At-Risk'!I28</f>
        <v>0</v>
      </c>
      <c r="J78" s="482">
        <f>'RAW DATA-At-Risk'!J28</f>
        <v>0</v>
      </c>
      <c r="K78" s="482">
        <f>'RAW DATA-At-Risk'!K28</f>
        <v>0</v>
      </c>
      <c r="L78" s="482">
        <f>'RAW DATA-At-Risk'!L28</f>
        <v>0</v>
      </c>
      <c r="M78" s="483">
        <f>'RAW DATA-At-Risk'!M28</f>
        <v>0</v>
      </c>
      <c r="N78" s="482"/>
      <c r="O78" s="482"/>
      <c r="P78" s="481">
        <f>'RAW DATA-At-Risk'!N28</f>
        <v>3</v>
      </c>
      <c r="Q78" s="482">
        <f>'RAW DATA-At-Risk'!O28</f>
        <v>12</v>
      </c>
      <c r="R78" s="482">
        <f>'RAW DATA-At-Risk'!P28</f>
        <v>0</v>
      </c>
      <c r="S78" s="482">
        <f>'RAW DATA-At-Risk'!Q28</f>
        <v>44</v>
      </c>
      <c r="T78" s="482">
        <f>'RAW DATA-At-Risk'!R28</f>
        <v>0</v>
      </c>
      <c r="U78" s="482">
        <f>'RAW DATA-At-Risk'!S28</f>
        <v>0</v>
      </c>
      <c r="V78" s="482">
        <f>'RAW DATA-At-Risk'!T28</f>
        <v>0</v>
      </c>
      <c r="W78" s="482">
        <f>'RAW DATA-At-Risk'!U28</f>
        <v>0</v>
      </c>
      <c r="X78" s="482">
        <f>'RAW DATA-At-Risk'!V28</f>
        <v>0</v>
      </c>
      <c r="Y78" s="483">
        <f>'RAW DATA-At-Risk'!W28</f>
        <v>0</v>
      </c>
      <c r="Z78" s="482"/>
      <c r="AA78" s="482"/>
      <c r="AB78" s="481">
        <f>'RAW DATA-At-Risk'!X28</f>
        <v>1</v>
      </c>
      <c r="AC78" s="482">
        <f>'RAW DATA-At-Risk'!Y28</f>
        <v>17</v>
      </c>
      <c r="AD78" s="482">
        <f>'RAW DATA-At-Risk'!Z28</f>
        <v>0</v>
      </c>
      <c r="AE78" s="482">
        <f>'RAW DATA-At-Risk'!AA28</f>
        <v>45</v>
      </c>
      <c r="AF78" s="482">
        <f>'RAW DATA-At-Risk'!AB28</f>
        <v>0</v>
      </c>
      <c r="AG78" s="482">
        <f>'RAW DATA-At-Risk'!AC28</f>
        <v>0</v>
      </c>
      <c r="AH78" s="482">
        <f>'RAW DATA-At-Risk'!AD28</f>
        <v>0</v>
      </c>
      <c r="AI78" s="482">
        <f>'RAW DATA-At-Risk'!AE28</f>
        <v>0</v>
      </c>
      <c r="AJ78" s="482">
        <f>'RAW DATA-At-Risk'!AF28</f>
        <v>0</v>
      </c>
      <c r="AK78" s="483">
        <f>'RAW DATA-At-Risk'!AG28</f>
        <v>0</v>
      </c>
      <c r="AL78" s="482"/>
      <c r="AM78" s="482"/>
      <c r="AN78" s="481">
        <f>'RAW DATA-At-Risk'!AH28</f>
        <v>1</v>
      </c>
      <c r="AO78" s="482">
        <f>'RAW DATA-At-Risk'!AI28</f>
        <v>12</v>
      </c>
      <c r="AP78" s="482">
        <f>'RAW DATA-At-Risk'!AJ28</f>
        <v>0</v>
      </c>
      <c r="AQ78" s="482">
        <f>'RAW DATA-At-Risk'!AK28</f>
        <v>41</v>
      </c>
      <c r="AR78" s="482">
        <f>'RAW DATA-At-Risk'!AL28</f>
        <v>0</v>
      </c>
      <c r="AS78" s="482">
        <f>'RAW DATA-At-Risk'!AM28</f>
        <v>0</v>
      </c>
      <c r="AT78" s="482">
        <f>'RAW DATA-At-Risk'!AN28</f>
        <v>0</v>
      </c>
      <c r="AU78" s="482">
        <f>'RAW DATA-At-Risk'!AO28</f>
        <v>0</v>
      </c>
      <c r="AV78" s="482">
        <f>'RAW DATA-At-Risk'!AP28</f>
        <v>0</v>
      </c>
      <c r="AW78" s="483">
        <f>'RAW DATA-At-Risk'!AQ28</f>
        <v>0</v>
      </c>
      <c r="AX78" s="483"/>
    </row>
    <row r="79" spans="1:50" x14ac:dyDescent="0.25">
      <c r="A79" s="1059"/>
      <c r="B79" s="484" t="str">
        <f>'RAW DATA-Awards'!B29</f>
        <v>ENMU-RO</v>
      </c>
      <c r="C79" s="485" t="str">
        <f>'RAW DATA-Awards'!C29</f>
        <v>2</v>
      </c>
      <c r="D79" s="364">
        <f>'RAW DATA-At-Risk'!D29</f>
        <v>6</v>
      </c>
      <c r="E79" s="12">
        <f>'RAW DATA-At-Risk'!E29</f>
        <v>22</v>
      </c>
      <c r="F79" s="12">
        <f>'RAW DATA-At-Risk'!F29</f>
        <v>0</v>
      </c>
      <c r="G79" s="12">
        <f>'RAW DATA-At-Risk'!G29</f>
        <v>27</v>
      </c>
      <c r="H79" s="12">
        <f>'RAW DATA-At-Risk'!H29</f>
        <v>0</v>
      </c>
      <c r="I79" s="12">
        <f>'RAW DATA-At-Risk'!I29</f>
        <v>0</v>
      </c>
      <c r="J79" s="12">
        <f>'RAW DATA-At-Risk'!J29</f>
        <v>0</v>
      </c>
      <c r="K79" s="12">
        <f>'RAW DATA-At-Risk'!K29</f>
        <v>0</v>
      </c>
      <c r="L79" s="12">
        <f>'RAW DATA-At-Risk'!L29</f>
        <v>0</v>
      </c>
      <c r="M79" s="365">
        <f>'RAW DATA-At-Risk'!M29</f>
        <v>0</v>
      </c>
      <c r="N79" s="12"/>
      <c r="O79" s="12"/>
      <c r="P79" s="364">
        <f>'RAW DATA-At-Risk'!N29</f>
        <v>1</v>
      </c>
      <c r="Q79" s="12">
        <f>'RAW DATA-At-Risk'!O29</f>
        <v>35</v>
      </c>
      <c r="R79" s="12">
        <f>'RAW DATA-At-Risk'!P29</f>
        <v>0</v>
      </c>
      <c r="S79" s="12">
        <f>'RAW DATA-At-Risk'!Q29</f>
        <v>25</v>
      </c>
      <c r="T79" s="12">
        <f>'RAW DATA-At-Risk'!R29</f>
        <v>0</v>
      </c>
      <c r="U79" s="12">
        <f>'RAW DATA-At-Risk'!S29</f>
        <v>0</v>
      </c>
      <c r="V79" s="12">
        <f>'RAW DATA-At-Risk'!T29</f>
        <v>0</v>
      </c>
      <c r="W79" s="12">
        <f>'RAW DATA-At-Risk'!U29</f>
        <v>0</v>
      </c>
      <c r="X79" s="12">
        <f>'RAW DATA-At-Risk'!V29</f>
        <v>0</v>
      </c>
      <c r="Y79" s="365">
        <f>'RAW DATA-At-Risk'!W29</f>
        <v>0</v>
      </c>
      <c r="Z79" s="12"/>
      <c r="AA79" s="12"/>
      <c r="AB79" s="364">
        <f>'RAW DATA-At-Risk'!X29</f>
        <v>0</v>
      </c>
      <c r="AC79" s="12">
        <f>'RAW DATA-At-Risk'!Y29</f>
        <v>27</v>
      </c>
      <c r="AD79" s="12">
        <f>'RAW DATA-At-Risk'!Z29</f>
        <v>0</v>
      </c>
      <c r="AE79" s="12">
        <f>'RAW DATA-At-Risk'!AA29</f>
        <v>30</v>
      </c>
      <c r="AF79" s="12">
        <f>'RAW DATA-At-Risk'!AB29</f>
        <v>0</v>
      </c>
      <c r="AG79" s="12">
        <f>'RAW DATA-At-Risk'!AC29</f>
        <v>0</v>
      </c>
      <c r="AH79" s="12">
        <f>'RAW DATA-At-Risk'!AD29</f>
        <v>0</v>
      </c>
      <c r="AI79" s="12">
        <f>'RAW DATA-At-Risk'!AE29</f>
        <v>0</v>
      </c>
      <c r="AJ79" s="12">
        <f>'RAW DATA-At-Risk'!AF29</f>
        <v>0</v>
      </c>
      <c r="AK79" s="365">
        <f>'RAW DATA-At-Risk'!AG29</f>
        <v>0</v>
      </c>
      <c r="AL79" s="12"/>
      <c r="AM79" s="12"/>
      <c r="AN79" s="364">
        <f>'RAW DATA-At-Risk'!AH29</f>
        <v>1</v>
      </c>
      <c r="AO79" s="12">
        <f>'RAW DATA-At-Risk'!AI29</f>
        <v>21</v>
      </c>
      <c r="AP79" s="12">
        <f>'RAW DATA-At-Risk'!AJ29</f>
        <v>8</v>
      </c>
      <c r="AQ79" s="12">
        <f>'RAW DATA-At-Risk'!AK29</f>
        <v>19</v>
      </c>
      <c r="AR79" s="12">
        <f>'RAW DATA-At-Risk'!AL29</f>
        <v>0</v>
      </c>
      <c r="AS79" s="12">
        <f>'RAW DATA-At-Risk'!AM29</f>
        <v>0</v>
      </c>
      <c r="AT79" s="12">
        <f>'RAW DATA-At-Risk'!AN29</f>
        <v>0</v>
      </c>
      <c r="AU79" s="12">
        <f>'RAW DATA-At-Risk'!AO29</f>
        <v>0</v>
      </c>
      <c r="AV79" s="12">
        <f>'RAW DATA-At-Risk'!AP29</f>
        <v>0</v>
      </c>
      <c r="AW79" s="365">
        <f>'RAW DATA-At-Risk'!AQ29</f>
        <v>0</v>
      </c>
      <c r="AX79" s="365"/>
    </row>
    <row r="80" spans="1:50" ht="15.75" thickBot="1" x14ac:dyDescent="0.3">
      <c r="A80" s="1060"/>
      <c r="B80" s="484" t="str">
        <f>'RAW DATA-Awards'!B30</f>
        <v>ENMU-RO</v>
      </c>
      <c r="C80" s="485" t="str">
        <f>'RAW DATA-Awards'!C30</f>
        <v>3</v>
      </c>
      <c r="D80" s="364">
        <f>'RAW DATA-At-Risk'!D30</f>
        <v>51</v>
      </c>
      <c r="E80" s="12">
        <f>'RAW DATA-At-Risk'!E30</f>
        <v>32</v>
      </c>
      <c r="F80" s="12">
        <f>'RAW DATA-At-Risk'!F30</f>
        <v>0</v>
      </c>
      <c r="G80" s="12">
        <f>'RAW DATA-At-Risk'!G30</f>
        <v>54</v>
      </c>
      <c r="H80" s="12">
        <f>'RAW DATA-At-Risk'!H30</f>
        <v>0</v>
      </c>
      <c r="I80" s="12">
        <f>'RAW DATA-At-Risk'!I30</f>
        <v>0</v>
      </c>
      <c r="J80" s="12">
        <f>'RAW DATA-At-Risk'!J30</f>
        <v>0</v>
      </c>
      <c r="K80" s="12">
        <f>'RAW DATA-At-Risk'!K30</f>
        <v>0</v>
      </c>
      <c r="L80" s="12">
        <f>'RAW DATA-At-Risk'!L30</f>
        <v>0</v>
      </c>
      <c r="M80" s="365">
        <f>'RAW DATA-At-Risk'!M30</f>
        <v>0</v>
      </c>
      <c r="N80" s="12"/>
      <c r="O80" s="12"/>
      <c r="P80" s="364">
        <f>'RAW DATA-At-Risk'!N30</f>
        <v>93</v>
      </c>
      <c r="Q80" s="12">
        <f>'RAW DATA-At-Risk'!O30</f>
        <v>16</v>
      </c>
      <c r="R80" s="12">
        <f>'RAW DATA-At-Risk'!P30</f>
        <v>0</v>
      </c>
      <c r="S80" s="12">
        <f>'RAW DATA-At-Risk'!Q30</f>
        <v>57</v>
      </c>
      <c r="T80" s="12">
        <f>'RAW DATA-At-Risk'!R30</f>
        <v>0</v>
      </c>
      <c r="U80" s="12">
        <f>'RAW DATA-At-Risk'!S30</f>
        <v>0</v>
      </c>
      <c r="V80" s="12">
        <f>'RAW DATA-At-Risk'!T30</f>
        <v>0</v>
      </c>
      <c r="W80" s="12">
        <f>'RAW DATA-At-Risk'!U30</f>
        <v>0</v>
      </c>
      <c r="X80" s="12">
        <f>'RAW DATA-At-Risk'!V30</f>
        <v>0</v>
      </c>
      <c r="Y80" s="365">
        <f>'RAW DATA-At-Risk'!W30</f>
        <v>0</v>
      </c>
      <c r="Z80" s="12"/>
      <c r="AA80" s="12"/>
      <c r="AB80" s="364">
        <f>'RAW DATA-At-Risk'!X30</f>
        <v>49</v>
      </c>
      <c r="AC80" s="12">
        <f>'RAW DATA-At-Risk'!Y30</f>
        <v>17</v>
      </c>
      <c r="AD80" s="12">
        <f>'RAW DATA-At-Risk'!Z30</f>
        <v>0</v>
      </c>
      <c r="AE80" s="12">
        <f>'RAW DATA-At-Risk'!AA30</f>
        <v>33</v>
      </c>
      <c r="AF80" s="12">
        <f>'RAW DATA-At-Risk'!AB30</f>
        <v>0</v>
      </c>
      <c r="AG80" s="12">
        <f>'RAW DATA-At-Risk'!AC30</f>
        <v>0</v>
      </c>
      <c r="AH80" s="12">
        <f>'RAW DATA-At-Risk'!AD30</f>
        <v>0</v>
      </c>
      <c r="AI80" s="12">
        <f>'RAW DATA-At-Risk'!AE30</f>
        <v>0</v>
      </c>
      <c r="AJ80" s="12">
        <f>'RAW DATA-At-Risk'!AF30</f>
        <v>0</v>
      </c>
      <c r="AK80" s="365">
        <f>'RAW DATA-At-Risk'!AG30</f>
        <v>0</v>
      </c>
      <c r="AL80" s="12"/>
      <c r="AM80" s="12"/>
      <c r="AN80" s="364">
        <f>'RAW DATA-At-Risk'!AH30</f>
        <v>35</v>
      </c>
      <c r="AO80" s="12">
        <f>'RAW DATA-At-Risk'!AI30</f>
        <v>20</v>
      </c>
      <c r="AP80" s="12">
        <f>'RAW DATA-At-Risk'!AJ30</f>
        <v>0</v>
      </c>
      <c r="AQ80" s="12">
        <f>'RAW DATA-At-Risk'!AK30</f>
        <v>44</v>
      </c>
      <c r="AR80" s="12">
        <f>'RAW DATA-At-Risk'!AL30</f>
        <v>0</v>
      </c>
      <c r="AS80" s="12">
        <f>'RAW DATA-At-Risk'!AM30</f>
        <v>0</v>
      </c>
      <c r="AT80" s="12">
        <f>'RAW DATA-At-Risk'!AN30</f>
        <v>0</v>
      </c>
      <c r="AU80" s="12">
        <f>'RAW DATA-At-Risk'!AO30</f>
        <v>0</v>
      </c>
      <c r="AV80" s="12">
        <f>'RAW DATA-At-Risk'!AP30</f>
        <v>0</v>
      </c>
      <c r="AW80" s="365">
        <f>'RAW DATA-At-Risk'!AQ30</f>
        <v>0</v>
      </c>
      <c r="AX80" s="365"/>
    </row>
    <row r="81" spans="1:50" x14ac:dyDescent="0.25">
      <c r="A81" s="511"/>
      <c r="B81" s="484"/>
      <c r="C81" s="485"/>
      <c r="D81" s="366">
        <f t="shared" ref="D81:M81" si="56">SUM(D78:D80)</f>
        <v>62</v>
      </c>
      <c r="E81" s="11">
        <f t="shared" si="56"/>
        <v>63</v>
      </c>
      <c r="F81" s="11">
        <f t="shared" si="56"/>
        <v>0</v>
      </c>
      <c r="G81" s="11">
        <f t="shared" si="56"/>
        <v>140</v>
      </c>
      <c r="H81" s="11">
        <f t="shared" si="56"/>
        <v>0</v>
      </c>
      <c r="I81" s="11">
        <f t="shared" si="56"/>
        <v>0</v>
      </c>
      <c r="J81" s="11">
        <f t="shared" si="56"/>
        <v>0</v>
      </c>
      <c r="K81" s="11">
        <f t="shared" si="56"/>
        <v>0</v>
      </c>
      <c r="L81" s="11">
        <f t="shared" si="56"/>
        <v>0</v>
      </c>
      <c r="M81" s="367">
        <f t="shared" si="56"/>
        <v>0</v>
      </c>
      <c r="N81" s="12"/>
      <c r="O81" s="12"/>
      <c r="P81" s="366">
        <f t="shared" ref="P81:Y81" si="57">SUM(P78:P80)</f>
        <v>97</v>
      </c>
      <c r="Q81" s="11">
        <f t="shared" si="57"/>
        <v>63</v>
      </c>
      <c r="R81" s="11">
        <f t="shared" si="57"/>
        <v>0</v>
      </c>
      <c r="S81" s="11">
        <f t="shared" si="57"/>
        <v>126</v>
      </c>
      <c r="T81" s="11">
        <f t="shared" si="57"/>
        <v>0</v>
      </c>
      <c r="U81" s="11">
        <f t="shared" si="57"/>
        <v>0</v>
      </c>
      <c r="V81" s="11">
        <f t="shared" si="57"/>
        <v>0</v>
      </c>
      <c r="W81" s="11">
        <f t="shared" si="57"/>
        <v>0</v>
      </c>
      <c r="X81" s="11">
        <f t="shared" si="57"/>
        <v>0</v>
      </c>
      <c r="Y81" s="367">
        <f t="shared" si="57"/>
        <v>0</v>
      </c>
      <c r="Z81" s="12"/>
      <c r="AA81" s="12"/>
      <c r="AB81" s="366">
        <f t="shared" ref="AB81:AK81" si="58">SUM(AB78:AB80)</f>
        <v>50</v>
      </c>
      <c r="AC81" s="11">
        <f t="shared" si="58"/>
        <v>61</v>
      </c>
      <c r="AD81" s="11">
        <f t="shared" si="58"/>
        <v>0</v>
      </c>
      <c r="AE81" s="11">
        <f t="shared" si="58"/>
        <v>108</v>
      </c>
      <c r="AF81" s="11">
        <f t="shared" si="58"/>
        <v>0</v>
      </c>
      <c r="AG81" s="11">
        <f t="shared" si="58"/>
        <v>0</v>
      </c>
      <c r="AH81" s="11">
        <f t="shared" si="58"/>
        <v>0</v>
      </c>
      <c r="AI81" s="11">
        <f t="shared" si="58"/>
        <v>0</v>
      </c>
      <c r="AJ81" s="11">
        <f t="shared" si="58"/>
        <v>0</v>
      </c>
      <c r="AK81" s="367">
        <f t="shared" si="58"/>
        <v>0</v>
      </c>
      <c r="AL81" s="12"/>
      <c r="AM81" s="12"/>
      <c r="AN81" s="366">
        <f t="shared" ref="AN81:AW81" si="59">SUM(AN78:AN80)</f>
        <v>37</v>
      </c>
      <c r="AO81" s="11">
        <f t="shared" si="59"/>
        <v>53</v>
      </c>
      <c r="AP81" s="11">
        <f t="shared" si="59"/>
        <v>8</v>
      </c>
      <c r="AQ81" s="11">
        <f t="shared" si="59"/>
        <v>104</v>
      </c>
      <c r="AR81" s="11">
        <f t="shared" si="59"/>
        <v>0</v>
      </c>
      <c r="AS81" s="11">
        <f t="shared" si="59"/>
        <v>0</v>
      </c>
      <c r="AT81" s="11">
        <f t="shared" si="59"/>
        <v>0</v>
      </c>
      <c r="AU81" s="11">
        <f t="shared" si="59"/>
        <v>0</v>
      </c>
      <c r="AV81" s="11">
        <f t="shared" si="59"/>
        <v>0</v>
      </c>
      <c r="AW81" s="367">
        <f t="shared" si="59"/>
        <v>0</v>
      </c>
      <c r="AX81" s="365"/>
    </row>
    <row r="82" spans="1:50" ht="15.75" thickBot="1" x14ac:dyDescent="0.3">
      <c r="A82" s="511"/>
      <c r="B82" s="484"/>
      <c r="C82" s="485"/>
      <c r="D82" s="364"/>
      <c r="E82" s="12"/>
      <c r="F82" s="12"/>
      <c r="G82" s="12"/>
      <c r="H82" s="12"/>
      <c r="I82" s="12"/>
      <c r="J82" s="12"/>
      <c r="K82" s="12"/>
      <c r="L82" s="12"/>
      <c r="M82" s="365"/>
      <c r="N82" s="12"/>
      <c r="O82" s="12"/>
      <c r="P82" s="364"/>
      <c r="Q82" s="12"/>
      <c r="R82" s="12"/>
      <c r="S82" s="12"/>
      <c r="T82" s="12"/>
      <c r="U82" s="12"/>
      <c r="V82" s="12"/>
      <c r="W82" s="12"/>
      <c r="X82" s="12"/>
      <c r="Y82" s="365"/>
      <c r="Z82" s="12"/>
      <c r="AA82" s="12"/>
      <c r="AB82" s="364"/>
      <c r="AC82" s="12"/>
      <c r="AD82" s="12"/>
      <c r="AE82" s="12"/>
      <c r="AF82" s="12"/>
      <c r="AG82" s="12"/>
      <c r="AH82" s="12"/>
      <c r="AI82" s="12"/>
      <c r="AJ82" s="12"/>
      <c r="AK82" s="365"/>
      <c r="AL82" s="12"/>
      <c r="AM82" s="12"/>
      <c r="AN82" s="364"/>
      <c r="AO82" s="12"/>
      <c r="AP82" s="12"/>
      <c r="AQ82" s="12"/>
      <c r="AR82" s="12"/>
      <c r="AS82" s="12"/>
      <c r="AT82" s="12"/>
      <c r="AU82" s="12"/>
      <c r="AV82" s="12"/>
      <c r="AW82" s="365"/>
      <c r="AX82" s="365"/>
    </row>
    <row r="83" spans="1:50" ht="15" customHeight="1" x14ac:dyDescent="0.25">
      <c r="A83" s="1058" t="s">
        <v>303</v>
      </c>
      <c r="B83" s="484" t="s">
        <v>50</v>
      </c>
      <c r="C83" s="485" t="s">
        <v>95</v>
      </c>
      <c r="D83" s="364">
        <f>D78*'DATA - Awards Matrices'!$B$53</f>
        <v>2875</v>
      </c>
      <c r="E83" s="12">
        <f>E78*'DATA - Awards Matrices'!$C$53</f>
        <v>5175</v>
      </c>
      <c r="F83" s="12">
        <f>F78*'DATA - Awards Matrices'!$D$53</f>
        <v>0</v>
      </c>
      <c r="G83" s="12">
        <f>G78*'DATA - Awards Matrices'!$E$53</f>
        <v>33925</v>
      </c>
      <c r="H83" s="12">
        <f>H78*'DATA - Awards Matrices'!$F$53</f>
        <v>0</v>
      </c>
      <c r="I83" s="12">
        <f>I78*'DATA - Awards Matrices'!$G$53</f>
        <v>0</v>
      </c>
      <c r="J83" s="12">
        <f>J78*'DATA - Awards Matrices'!$H$53</f>
        <v>0</v>
      </c>
      <c r="K83" s="12">
        <f>K78*'DATA - Awards Matrices'!$I$53</f>
        <v>0</v>
      </c>
      <c r="L83" s="12">
        <f>L78*'DATA - Awards Matrices'!$J$53</f>
        <v>0</v>
      </c>
      <c r="M83" s="365">
        <f>M78*'DATA - Awards Matrices'!$K$53</f>
        <v>0</v>
      </c>
      <c r="N83" s="12"/>
      <c r="O83" s="12"/>
      <c r="P83" s="364">
        <f>P78*'DATA - Awards Matrices'!$B$53</f>
        <v>1725</v>
      </c>
      <c r="Q83" s="12">
        <f>Q78*'DATA - Awards Matrices'!$C$53</f>
        <v>6900</v>
      </c>
      <c r="R83" s="12">
        <f>R78*'DATA - Awards Matrices'!$D$53</f>
        <v>0</v>
      </c>
      <c r="S83" s="12">
        <f>S78*'DATA - Awards Matrices'!$E$53</f>
        <v>25300</v>
      </c>
      <c r="T83" s="12">
        <f>T78*'DATA - Awards Matrices'!$F$53</f>
        <v>0</v>
      </c>
      <c r="U83" s="12">
        <f>U78*'DATA - Awards Matrices'!$G$53</f>
        <v>0</v>
      </c>
      <c r="V83" s="12">
        <f>V78*'DATA - Awards Matrices'!$H$53</f>
        <v>0</v>
      </c>
      <c r="W83" s="12">
        <f>W78*'DATA - Awards Matrices'!$I$53</f>
        <v>0</v>
      </c>
      <c r="X83" s="12">
        <f>X78*'DATA - Awards Matrices'!$J$53</f>
        <v>0</v>
      </c>
      <c r="Y83" s="365">
        <f>Y78*'DATA - Awards Matrices'!$K$53</f>
        <v>0</v>
      </c>
      <c r="Z83" s="12"/>
      <c r="AA83" s="12"/>
      <c r="AB83" s="364">
        <f>AB78*'DATA - Awards Matrices'!$B$53</f>
        <v>575</v>
      </c>
      <c r="AC83" s="12">
        <f>AC78*'DATA - Awards Matrices'!$C$53</f>
        <v>9775</v>
      </c>
      <c r="AD83" s="12">
        <f>AD78*'DATA - Awards Matrices'!$D$53</f>
        <v>0</v>
      </c>
      <c r="AE83" s="12">
        <f>AE78*'DATA - Awards Matrices'!$E$53</f>
        <v>25875</v>
      </c>
      <c r="AF83" s="12">
        <f>AF78*'DATA - Awards Matrices'!$F$53</f>
        <v>0</v>
      </c>
      <c r="AG83" s="12">
        <f>AG78*'DATA - Awards Matrices'!$G$53</f>
        <v>0</v>
      </c>
      <c r="AH83" s="12">
        <f>AH78*'DATA - Awards Matrices'!$H$53</f>
        <v>0</v>
      </c>
      <c r="AI83" s="12">
        <f>AI78*'DATA - Awards Matrices'!$I$53</f>
        <v>0</v>
      </c>
      <c r="AJ83" s="12">
        <f>AJ78*'DATA - Awards Matrices'!$J$53</f>
        <v>0</v>
      </c>
      <c r="AK83" s="365">
        <f>AK78*'DATA - Awards Matrices'!$K$53</f>
        <v>0</v>
      </c>
      <c r="AL83" s="12"/>
      <c r="AM83" s="12"/>
      <c r="AN83" s="364">
        <f>AN78*'DATA - Awards Matrices'!$B$53</f>
        <v>575</v>
      </c>
      <c r="AO83" s="12">
        <f>AO78*'DATA - Awards Matrices'!$C$53</f>
        <v>6900</v>
      </c>
      <c r="AP83" s="12">
        <f>AP78*'DATA - Awards Matrices'!$D$53</f>
        <v>0</v>
      </c>
      <c r="AQ83" s="12">
        <f>AQ78*'DATA - Awards Matrices'!$E$53</f>
        <v>23575</v>
      </c>
      <c r="AR83" s="12">
        <f>AR78*'DATA - Awards Matrices'!$F$53</f>
        <v>0</v>
      </c>
      <c r="AS83" s="12">
        <f>AS78*'DATA - Awards Matrices'!$G$53</f>
        <v>0</v>
      </c>
      <c r="AT83" s="12">
        <f>AT78*'DATA - Awards Matrices'!$H$53</f>
        <v>0</v>
      </c>
      <c r="AU83" s="12">
        <f>AU78*'DATA - Awards Matrices'!$I$53</f>
        <v>0</v>
      </c>
      <c r="AV83" s="12">
        <f>AV78*'DATA - Awards Matrices'!$J$53</f>
        <v>0</v>
      </c>
      <c r="AW83" s="365">
        <f>AW78*'DATA - Awards Matrices'!$K$53</f>
        <v>0</v>
      </c>
      <c r="AX83" s="365"/>
    </row>
    <row r="84" spans="1:50" x14ac:dyDescent="0.25">
      <c r="A84" s="1059"/>
      <c r="B84" s="484" t="s">
        <v>50</v>
      </c>
      <c r="C84" s="485" t="s">
        <v>94</v>
      </c>
      <c r="D84" s="364">
        <f>D79*'DATA - Awards Matrices'!$B$54</f>
        <v>3450</v>
      </c>
      <c r="E84" s="12">
        <f>E79*'DATA - Awards Matrices'!$C$54</f>
        <v>12650</v>
      </c>
      <c r="F84" s="12">
        <f>F79*'DATA - Awards Matrices'!$D$54</f>
        <v>0</v>
      </c>
      <c r="G84" s="12">
        <f>G79*'DATA - Awards Matrices'!$E$54</f>
        <v>15525</v>
      </c>
      <c r="H84" s="12">
        <f>H79*'DATA - Awards Matrices'!$F$54</f>
        <v>0</v>
      </c>
      <c r="I84" s="12">
        <f>I79*'DATA - Awards Matrices'!$G$54</f>
        <v>0</v>
      </c>
      <c r="J84" s="12">
        <f>J79*'DATA - Awards Matrices'!$H$54</f>
        <v>0</v>
      </c>
      <c r="K84" s="12">
        <f>K79*'DATA - Awards Matrices'!$I$54</f>
        <v>0</v>
      </c>
      <c r="L84" s="12">
        <f>L79*'DATA - Awards Matrices'!$J$54</f>
        <v>0</v>
      </c>
      <c r="M84" s="365">
        <f>M79*'DATA - Awards Matrices'!$K$54</f>
        <v>0</v>
      </c>
      <c r="N84" s="12"/>
      <c r="O84" s="12"/>
      <c r="P84" s="364">
        <f>P79*'DATA - Awards Matrices'!$B$54</f>
        <v>575</v>
      </c>
      <c r="Q84" s="12">
        <f>Q79*'DATA - Awards Matrices'!$C$54</f>
        <v>20125</v>
      </c>
      <c r="R84" s="12">
        <f>R79*'DATA - Awards Matrices'!$D$54</f>
        <v>0</v>
      </c>
      <c r="S84" s="12">
        <f>S79*'DATA - Awards Matrices'!$E$54</f>
        <v>14375</v>
      </c>
      <c r="T84" s="12">
        <f>T79*'DATA - Awards Matrices'!$F$54</f>
        <v>0</v>
      </c>
      <c r="U84" s="12">
        <f>U79*'DATA - Awards Matrices'!$G$54</f>
        <v>0</v>
      </c>
      <c r="V84" s="12">
        <f>V79*'DATA - Awards Matrices'!$H$54</f>
        <v>0</v>
      </c>
      <c r="W84" s="12">
        <f>W79*'DATA - Awards Matrices'!$I$54</f>
        <v>0</v>
      </c>
      <c r="X84" s="12">
        <f>X79*'DATA - Awards Matrices'!$J$54</f>
        <v>0</v>
      </c>
      <c r="Y84" s="365">
        <f>Y79*'DATA - Awards Matrices'!$K$54</f>
        <v>0</v>
      </c>
      <c r="Z84" s="12"/>
      <c r="AA84" s="12"/>
      <c r="AB84" s="364">
        <f>AB79*'DATA - Awards Matrices'!$B$54</f>
        <v>0</v>
      </c>
      <c r="AC84" s="12">
        <f>AC79*'DATA - Awards Matrices'!$C$54</f>
        <v>15525</v>
      </c>
      <c r="AD84" s="12">
        <f>AD79*'DATA - Awards Matrices'!$D$54</f>
        <v>0</v>
      </c>
      <c r="AE84" s="12">
        <f>AE79*'DATA - Awards Matrices'!$E$54</f>
        <v>17250</v>
      </c>
      <c r="AF84" s="12">
        <f>AF79*'DATA - Awards Matrices'!$F$54</f>
        <v>0</v>
      </c>
      <c r="AG84" s="12">
        <f>AG79*'DATA - Awards Matrices'!$G$54</f>
        <v>0</v>
      </c>
      <c r="AH84" s="12">
        <f>AH79*'DATA - Awards Matrices'!$H$54</f>
        <v>0</v>
      </c>
      <c r="AI84" s="12">
        <f>AI79*'DATA - Awards Matrices'!$I$54</f>
        <v>0</v>
      </c>
      <c r="AJ84" s="12">
        <f>AJ79*'DATA - Awards Matrices'!$J$54</f>
        <v>0</v>
      </c>
      <c r="AK84" s="365">
        <f>AK79*'DATA - Awards Matrices'!$K$54</f>
        <v>0</v>
      </c>
      <c r="AL84" s="12"/>
      <c r="AM84" s="12"/>
      <c r="AN84" s="364">
        <f>AN79*'DATA - Awards Matrices'!$B$54</f>
        <v>575</v>
      </c>
      <c r="AO84" s="12">
        <f>AO79*'DATA - Awards Matrices'!$C$54</f>
        <v>12075</v>
      </c>
      <c r="AP84" s="12">
        <f>AP79*'DATA - Awards Matrices'!$D$54</f>
        <v>4600</v>
      </c>
      <c r="AQ84" s="12">
        <f>AQ79*'DATA - Awards Matrices'!$E$54</f>
        <v>10925</v>
      </c>
      <c r="AR84" s="12">
        <f>AR79*'DATA - Awards Matrices'!$F$54</f>
        <v>0</v>
      </c>
      <c r="AS84" s="12">
        <f>AS79*'DATA - Awards Matrices'!$G$54</f>
        <v>0</v>
      </c>
      <c r="AT84" s="12">
        <f>AT79*'DATA - Awards Matrices'!$H$54</f>
        <v>0</v>
      </c>
      <c r="AU84" s="12">
        <f>AU79*'DATA - Awards Matrices'!$I$54</f>
        <v>0</v>
      </c>
      <c r="AV84" s="12">
        <f>AV79*'DATA - Awards Matrices'!$J$54</f>
        <v>0</v>
      </c>
      <c r="AW84" s="365">
        <f>AW79*'DATA - Awards Matrices'!$K$54</f>
        <v>0</v>
      </c>
      <c r="AX84" s="365"/>
    </row>
    <row r="85" spans="1:50" ht="15.75" thickBot="1" x14ac:dyDescent="0.3">
      <c r="A85" s="1060"/>
      <c r="B85" s="484" t="s">
        <v>50</v>
      </c>
      <c r="C85" s="485" t="s">
        <v>93</v>
      </c>
      <c r="D85" s="364">
        <f>D80*'DATA - Awards Matrices'!$B$55</f>
        <v>29325</v>
      </c>
      <c r="E85" s="12">
        <f>E80*'DATA - Awards Matrices'!$C$55</f>
        <v>18400</v>
      </c>
      <c r="F85" s="12">
        <f>F80*'DATA - Awards Matrices'!$D$55</f>
        <v>0</v>
      </c>
      <c r="G85" s="12">
        <f>G80*'DATA - Awards Matrices'!$E$55</f>
        <v>31050</v>
      </c>
      <c r="H85" s="12">
        <f>H80*'DATA - Awards Matrices'!$F$55</f>
        <v>0</v>
      </c>
      <c r="I85" s="12">
        <f>I80*'DATA - Awards Matrices'!$G$55</f>
        <v>0</v>
      </c>
      <c r="J85" s="12">
        <f>J80*'DATA - Awards Matrices'!$H$55</f>
        <v>0</v>
      </c>
      <c r="K85" s="12">
        <f>K80*'DATA - Awards Matrices'!$I$55</f>
        <v>0</v>
      </c>
      <c r="L85" s="12">
        <f>L80*'DATA - Awards Matrices'!$J$55</f>
        <v>0</v>
      </c>
      <c r="M85" s="365">
        <f>M80*'DATA - Awards Matrices'!$K$55</f>
        <v>0</v>
      </c>
      <c r="N85" s="12"/>
      <c r="O85" s="12"/>
      <c r="P85" s="364">
        <f>P80*'DATA - Awards Matrices'!$B$55</f>
        <v>53475</v>
      </c>
      <c r="Q85" s="12">
        <f>Q80*'DATA - Awards Matrices'!$C$55</f>
        <v>9200</v>
      </c>
      <c r="R85" s="12">
        <f>R80*'DATA - Awards Matrices'!$D$55</f>
        <v>0</v>
      </c>
      <c r="S85" s="12">
        <f>S80*'DATA - Awards Matrices'!$E$55</f>
        <v>32775</v>
      </c>
      <c r="T85" s="12">
        <f>T80*'DATA - Awards Matrices'!$F$55</f>
        <v>0</v>
      </c>
      <c r="U85" s="12">
        <f>U80*'DATA - Awards Matrices'!$G$55</f>
        <v>0</v>
      </c>
      <c r="V85" s="12">
        <f>V80*'DATA - Awards Matrices'!$H$55</f>
        <v>0</v>
      </c>
      <c r="W85" s="12">
        <f>W80*'DATA - Awards Matrices'!$I$55</f>
        <v>0</v>
      </c>
      <c r="X85" s="12">
        <f>X80*'DATA - Awards Matrices'!$J$55</f>
        <v>0</v>
      </c>
      <c r="Y85" s="365">
        <f>Y80*'DATA - Awards Matrices'!$K$55</f>
        <v>0</v>
      </c>
      <c r="Z85" s="12"/>
      <c r="AA85" s="12"/>
      <c r="AB85" s="364">
        <f>AB80*'DATA - Awards Matrices'!$B$55</f>
        <v>28175</v>
      </c>
      <c r="AC85" s="12">
        <f>AC80*'DATA - Awards Matrices'!$C$55</f>
        <v>9775</v>
      </c>
      <c r="AD85" s="12">
        <f>AD80*'DATA - Awards Matrices'!$D$55</f>
        <v>0</v>
      </c>
      <c r="AE85" s="12">
        <f>AE80*'DATA - Awards Matrices'!$E$55</f>
        <v>18975</v>
      </c>
      <c r="AF85" s="12">
        <f>AF80*'DATA - Awards Matrices'!$F$55</f>
        <v>0</v>
      </c>
      <c r="AG85" s="12">
        <f>AG80*'DATA - Awards Matrices'!$G$55</f>
        <v>0</v>
      </c>
      <c r="AH85" s="12">
        <f>AH80*'DATA - Awards Matrices'!$H$55</f>
        <v>0</v>
      </c>
      <c r="AI85" s="12">
        <f>AI80*'DATA - Awards Matrices'!$I$55</f>
        <v>0</v>
      </c>
      <c r="AJ85" s="12">
        <f>AJ80*'DATA - Awards Matrices'!$J$55</f>
        <v>0</v>
      </c>
      <c r="AK85" s="365">
        <f>AK80*'DATA - Awards Matrices'!$K$55</f>
        <v>0</v>
      </c>
      <c r="AL85" s="12"/>
      <c r="AM85" s="12"/>
      <c r="AN85" s="364">
        <f>AN80*'DATA - Awards Matrices'!$B$55</f>
        <v>20125</v>
      </c>
      <c r="AO85" s="12">
        <f>AO80*'DATA - Awards Matrices'!$C$55</f>
        <v>11500</v>
      </c>
      <c r="AP85" s="12">
        <f>AP80*'DATA - Awards Matrices'!$D$55</f>
        <v>0</v>
      </c>
      <c r="AQ85" s="12">
        <f>AQ80*'DATA - Awards Matrices'!$E$55</f>
        <v>25300</v>
      </c>
      <c r="AR85" s="12">
        <f>AR80*'DATA - Awards Matrices'!$F$55</f>
        <v>0</v>
      </c>
      <c r="AS85" s="12">
        <f>AS80*'DATA - Awards Matrices'!$G$55</f>
        <v>0</v>
      </c>
      <c r="AT85" s="12">
        <f>AT80*'DATA - Awards Matrices'!$H$55</f>
        <v>0</v>
      </c>
      <c r="AU85" s="12">
        <f>AU80*'DATA - Awards Matrices'!$I$55</f>
        <v>0</v>
      </c>
      <c r="AV85" s="12">
        <f>AV80*'DATA - Awards Matrices'!$J$55</f>
        <v>0</v>
      </c>
      <c r="AW85" s="365">
        <f>AW80*'DATA - Awards Matrices'!$K$55</f>
        <v>0</v>
      </c>
      <c r="AX85" s="365"/>
    </row>
    <row r="86" spans="1:50" ht="30.75" thickBot="1" x14ac:dyDescent="0.3">
      <c r="A86" s="480" t="s">
        <v>304</v>
      </c>
      <c r="B86" s="487" t="str">
        <f>B80</f>
        <v>ENMU-RO</v>
      </c>
      <c r="C86" s="488"/>
      <c r="D86" s="368">
        <f t="shared" ref="D86:M86" si="60">SUM(D83:D85)</f>
        <v>35650</v>
      </c>
      <c r="E86" s="369">
        <f t="shared" si="60"/>
        <v>36225</v>
      </c>
      <c r="F86" s="369">
        <f t="shared" si="60"/>
        <v>0</v>
      </c>
      <c r="G86" s="369">
        <f t="shared" si="60"/>
        <v>80500</v>
      </c>
      <c r="H86" s="369">
        <f t="shared" si="60"/>
        <v>0</v>
      </c>
      <c r="I86" s="369">
        <f t="shared" si="60"/>
        <v>0</v>
      </c>
      <c r="J86" s="369">
        <f t="shared" si="60"/>
        <v>0</v>
      </c>
      <c r="K86" s="369">
        <f t="shared" si="60"/>
        <v>0</v>
      </c>
      <c r="L86" s="369">
        <f t="shared" si="60"/>
        <v>0</v>
      </c>
      <c r="M86" s="370">
        <f t="shared" si="60"/>
        <v>0</v>
      </c>
      <c r="N86" s="489">
        <f>SUM(D86:M86)/'DATA - Awards Matrices'!$L$55</f>
        <v>45.088475499092567</v>
      </c>
      <c r="O86" s="489"/>
      <c r="P86" s="368">
        <f t="shared" ref="P86:Y86" si="61">SUM(P83:P85)</f>
        <v>55775</v>
      </c>
      <c r="Q86" s="369">
        <f t="shared" si="61"/>
        <v>36225</v>
      </c>
      <c r="R86" s="369">
        <f t="shared" si="61"/>
        <v>0</v>
      </c>
      <c r="S86" s="369">
        <f t="shared" si="61"/>
        <v>72450</v>
      </c>
      <c r="T86" s="369">
        <f t="shared" si="61"/>
        <v>0</v>
      </c>
      <c r="U86" s="369">
        <f t="shared" si="61"/>
        <v>0</v>
      </c>
      <c r="V86" s="369">
        <f t="shared" si="61"/>
        <v>0</v>
      </c>
      <c r="W86" s="369">
        <f t="shared" si="61"/>
        <v>0</v>
      </c>
      <c r="X86" s="369">
        <f t="shared" si="61"/>
        <v>0</v>
      </c>
      <c r="Y86" s="370">
        <f t="shared" si="61"/>
        <v>0</v>
      </c>
      <c r="Z86" s="489">
        <f>SUM(P86:Y86)/'DATA - Awards Matrices'!$L$55</f>
        <v>48.661524500907447</v>
      </c>
      <c r="AA86" s="489"/>
      <c r="AB86" s="368">
        <f t="shared" ref="AB86:AK86" si="62">SUM(AB83:AB85)</f>
        <v>28750</v>
      </c>
      <c r="AC86" s="369">
        <f t="shared" si="62"/>
        <v>35075</v>
      </c>
      <c r="AD86" s="369">
        <f t="shared" si="62"/>
        <v>0</v>
      </c>
      <c r="AE86" s="369">
        <f t="shared" si="62"/>
        <v>62100</v>
      </c>
      <c r="AF86" s="369">
        <f t="shared" si="62"/>
        <v>0</v>
      </c>
      <c r="AG86" s="369">
        <f t="shared" si="62"/>
        <v>0</v>
      </c>
      <c r="AH86" s="369">
        <f t="shared" si="62"/>
        <v>0</v>
      </c>
      <c r="AI86" s="369">
        <f t="shared" si="62"/>
        <v>0</v>
      </c>
      <c r="AJ86" s="369">
        <f t="shared" si="62"/>
        <v>0</v>
      </c>
      <c r="AK86" s="370">
        <f t="shared" si="62"/>
        <v>0</v>
      </c>
      <c r="AL86" s="489">
        <f>SUM(AB86:AK86)/'DATA - Awards Matrices'!$L$55</f>
        <v>37.261796733212343</v>
      </c>
      <c r="AM86" s="489"/>
      <c r="AN86" s="368">
        <f t="shared" ref="AN86:AW86" si="63">SUM(AN83:AN85)</f>
        <v>21275</v>
      </c>
      <c r="AO86" s="369">
        <f t="shared" si="63"/>
        <v>30475</v>
      </c>
      <c r="AP86" s="369">
        <f t="shared" si="63"/>
        <v>4600</v>
      </c>
      <c r="AQ86" s="369">
        <f t="shared" si="63"/>
        <v>59800</v>
      </c>
      <c r="AR86" s="369">
        <f t="shared" si="63"/>
        <v>0</v>
      </c>
      <c r="AS86" s="369">
        <f t="shared" si="63"/>
        <v>0</v>
      </c>
      <c r="AT86" s="369">
        <f t="shared" si="63"/>
        <v>0</v>
      </c>
      <c r="AU86" s="369">
        <f t="shared" si="63"/>
        <v>0</v>
      </c>
      <c r="AV86" s="369">
        <f t="shared" si="63"/>
        <v>0</v>
      </c>
      <c r="AW86" s="370">
        <f t="shared" si="63"/>
        <v>0</v>
      </c>
      <c r="AX86" s="490">
        <f>SUM(AN86:AW86)/'DATA - Awards Matrices'!$L$55</f>
        <v>34.36932849364792</v>
      </c>
    </row>
    <row r="87" spans="1:50" ht="15.75" thickBot="1" x14ac:dyDescent="0.3">
      <c r="A87" s="502"/>
      <c r="B87" s="503"/>
      <c r="C87" s="504"/>
      <c r="D87" s="505"/>
      <c r="E87" s="506"/>
      <c r="F87" s="506"/>
      <c r="G87" s="506"/>
      <c r="H87" s="506"/>
      <c r="I87" s="506"/>
      <c r="J87" s="506"/>
      <c r="K87" s="506"/>
      <c r="L87" s="506"/>
      <c r="M87" s="507"/>
      <c r="N87" s="508"/>
      <c r="O87" s="508"/>
      <c r="P87" s="505"/>
      <c r="Q87" s="506"/>
      <c r="R87" s="506"/>
      <c r="S87" s="506"/>
      <c r="T87" s="506"/>
      <c r="U87" s="506"/>
      <c r="V87" s="506"/>
      <c r="W87" s="506"/>
      <c r="X87" s="506"/>
      <c r="Y87" s="507"/>
      <c r="Z87" s="508"/>
      <c r="AA87" s="508"/>
      <c r="AB87" s="505"/>
      <c r="AC87" s="506"/>
      <c r="AD87" s="506"/>
      <c r="AE87" s="506"/>
      <c r="AF87" s="506"/>
      <c r="AG87" s="506"/>
      <c r="AH87" s="506"/>
      <c r="AI87" s="506"/>
      <c r="AJ87" s="506"/>
      <c r="AK87" s="507"/>
      <c r="AL87" s="508"/>
      <c r="AM87" s="508"/>
      <c r="AN87" s="505"/>
      <c r="AO87" s="506"/>
      <c r="AP87" s="506"/>
      <c r="AQ87" s="506"/>
      <c r="AR87" s="506"/>
      <c r="AS87" s="506"/>
      <c r="AT87" s="506"/>
      <c r="AU87" s="506"/>
      <c r="AV87" s="506"/>
      <c r="AW87" s="507"/>
      <c r="AX87" s="508"/>
    </row>
    <row r="88" spans="1:50" ht="15" customHeight="1" x14ac:dyDescent="0.25">
      <c r="A88" s="1058" t="s">
        <v>302</v>
      </c>
      <c r="B88" s="304" t="str">
        <f>'RAW DATA-Awards'!B31</f>
        <v>ENMU-RU</v>
      </c>
      <c r="C88" s="363" t="str">
        <f>'RAW DATA-Awards'!C31</f>
        <v>1</v>
      </c>
      <c r="D88" s="481">
        <f>'RAW DATA-At-Risk'!D31</f>
        <v>1</v>
      </c>
      <c r="E88" s="482">
        <f>'RAW DATA-At-Risk'!E31</f>
        <v>2</v>
      </c>
      <c r="F88" s="482">
        <f>'RAW DATA-At-Risk'!F31</f>
        <v>0</v>
      </c>
      <c r="G88" s="482">
        <f>'RAW DATA-At-Risk'!G31</f>
        <v>10</v>
      </c>
      <c r="H88" s="482">
        <f>'RAW DATA-At-Risk'!H31</f>
        <v>0</v>
      </c>
      <c r="I88" s="482">
        <f>'RAW DATA-At-Risk'!I31</f>
        <v>0</v>
      </c>
      <c r="J88" s="482">
        <f>'RAW DATA-At-Risk'!J31</f>
        <v>0</v>
      </c>
      <c r="K88" s="482">
        <f>'RAW DATA-At-Risk'!K31</f>
        <v>0</v>
      </c>
      <c r="L88" s="482">
        <f>'RAW DATA-At-Risk'!L31</f>
        <v>0</v>
      </c>
      <c r="M88" s="483">
        <f>'RAW DATA-At-Risk'!M31</f>
        <v>0</v>
      </c>
      <c r="N88" s="482"/>
      <c r="O88" s="482"/>
      <c r="P88" s="481">
        <f>'RAW DATA-At-Risk'!N31</f>
        <v>1</v>
      </c>
      <c r="Q88" s="482">
        <f>'RAW DATA-At-Risk'!O31</f>
        <v>1</v>
      </c>
      <c r="R88" s="482">
        <f>'RAW DATA-At-Risk'!P31</f>
        <v>0</v>
      </c>
      <c r="S88" s="482">
        <f>'RAW DATA-At-Risk'!Q31</f>
        <v>18</v>
      </c>
      <c r="T88" s="482">
        <f>'RAW DATA-At-Risk'!R31</f>
        <v>0</v>
      </c>
      <c r="U88" s="482">
        <f>'RAW DATA-At-Risk'!S31</f>
        <v>0</v>
      </c>
      <c r="V88" s="482">
        <f>'RAW DATA-At-Risk'!T31</f>
        <v>0</v>
      </c>
      <c r="W88" s="482">
        <f>'RAW DATA-At-Risk'!U31</f>
        <v>0</v>
      </c>
      <c r="X88" s="482">
        <f>'RAW DATA-At-Risk'!V31</f>
        <v>0</v>
      </c>
      <c r="Y88" s="483">
        <f>'RAW DATA-At-Risk'!W31</f>
        <v>0</v>
      </c>
      <c r="Z88" s="482"/>
      <c r="AA88" s="482"/>
      <c r="AB88" s="481">
        <f>'RAW DATA-At-Risk'!X31</f>
        <v>3</v>
      </c>
      <c r="AC88" s="482">
        <f>'RAW DATA-At-Risk'!Y31</f>
        <v>0</v>
      </c>
      <c r="AD88" s="482">
        <f>'RAW DATA-At-Risk'!Z31</f>
        <v>0</v>
      </c>
      <c r="AE88" s="482">
        <f>'RAW DATA-At-Risk'!AA31</f>
        <v>30</v>
      </c>
      <c r="AF88" s="482">
        <f>'RAW DATA-At-Risk'!AB31</f>
        <v>0</v>
      </c>
      <c r="AG88" s="482">
        <f>'RAW DATA-At-Risk'!AC31</f>
        <v>0</v>
      </c>
      <c r="AH88" s="482">
        <f>'RAW DATA-At-Risk'!AD31</f>
        <v>0</v>
      </c>
      <c r="AI88" s="482">
        <f>'RAW DATA-At-Risk'!AE31</f>
        <v>0</v>
      </c>
      <c r="AJ88" s="482">
        <f>'RAW DATA-At-Risk'!AF31</f>
        <v>0</v>
      </c>
      <c r="AK88" s="483">
        <f>'RAW DATA-At-Risk'!AG31</f>
        <v>0</v>
      </c>
      <c r="AL88" s="482"/>
      <c r="AM88" s="482"/>
      <c r="AN88" s="481">
        <f>'RAW DATA-At-Risk'!AH31</f>
        <v>0</v>
      </c>
      <c r="AO88" s="482">
        <f>'RAW DATA-At-Risk'!AI31</f>
        <v>1</v>
      </c>
      <c r="AP88" s="482">
        <f>'RAW DATA-At-Risk'!AJ31</f>
        <v>0</v>
      </c>
      <c r="AQ88" s="482">
        <f>'RAW DATA-At-Risk'!AK31</f>
        <v>19</v>
      </c>
      <c r="AR88" s="482">
        <f>'RAW DATA-At-Risk'!AL31</f>
        <v>0</v>
      </c>
      <c r="AS88" s="482">
        <f>'RAW DATA-At-Risk'!AM31</f>
        <v>0</v>
      </c>
      <c r="AT88" s="482">
        <f>'RAW DATA-At-Risk'!AN31</f>
        <v>0</v>
      </c>
      <c r="AU88" s="482">
        <f>'RAW DATA-At-Risk'!AO31</f>
        <v>0</v>
      </c>
      <c r="AV88" s="482">
        <f>'RAW DATA-At-Risk'!AP31</f>
        <v>0</v>
      </c>
      <c r="AW88" s="483">
        <f>'RAW DATA-At-Risk'!AQ31</f>
        <v>0</v>
      </c>
      <c r="AX88" s="483"/>
    </row>
    <row r="89" spans="1:50" x14ac:dyDescent="0.25">
      <c r="A89" s="1059"/>
      <c r="B89" s="484" t="str">
        <f>'RAW DATA-Awards'!B32</f>
        <v>ENMU-RU</v>
      </c>
      <c r="C89" s="485" t="str">
        <f>'RAW DATA-Awards'!C32</f>
        <v>2</v>
      </c>
      <c r="D89" s="364">
        <f>'RAW DATA-At-Risk'!D32</f>
        <v>0</v>
      </c>
      <c r="E89" s="12">
        <f>'RAW DATA-At-Risk'!E32</f>
        <v>0</v>
      </c>
      <c r="F89" s="12">
        <f>'RAW DATA-At-Risk'!F32</f>
        <v>0</v>
      </c>
      <c r="G89" s="12">
        <f>'RAW DATA-At-Risk'!G32</f>
        <v>0</v>
      </c>
      <c r="H89" s="12">
        <f>'RAW DATA-At-Risk'!H32</f>
        <v>0</v>
      </c>
      <c r="I89" s="12">
        <f>'RAW DATA-At-Risk'!I32</f>
        <v>0</v>
      </c>
      <c r="J89" s="12">
        <f>'RAW DATA-At-Risk'!J32</f>
        <v>0</v>
      </c>
      <c r="K89" s="12">
        <f>'RAW DATA-At-Risk'!K32</f>
        <v>0</v>
      </c>
      <c r="L89" s="12">
        <f>'RAW DATA-At-Risk'!L32</f>
        <v>0</v>
      </c>
      <c r="M89" s="365">
        <f>'RAW DATA-At-Risk'!M32</f>
        <v>0</v>
      </c>
      <c r="N89" s="12"/>
      <c r="O89" s="12"/>
      <c r="P89" s="364">
        <f>'RAW DATA-At-Risk'!N32</f>
        <v>0</v>
      </c>
      <c r="Q89" s="12">
        <f>'RAW DATA-At-Risk'!O32</f>
        <v>0</v>
      </c>
      <c r="R89" s="12">
        <f>'RAW DATA-At-Risk'!P32</f>
        <v>0</v>
      </c>
      <c r="S89" s="12">
        <f>'RAW DATA-At-Risk'!Q32</f>
        <v>2</v>
      </c>
      <c r="T89" s="12">
        <f>'RAW DATA-At-Risk'!R32</f>
        <v>0</v>
      </c>
      <c r="U89" s="12">
        <f>'RAW DATA-At-Risk'!S32</f>
        <v>0</v>
      </c>
      <c r="V89" s="12">
        <f>'RAW DATA-At-Risk'!T32</f>
        <v>0</v>
      </c>
      <c r="W89" s="12">
        <f>'RAW DATA-At-Risk'!U32</f>
        <v>0</v>
      </c>
      <c r="X89" s="12">
        <f>'RAW DATA-At-Risk'!V32</f>
        <v>0</v>
      </c>
      <c r="Y89" s="365">
        <f>'RAW DATA-At-Risk'!W32</f>
        <v>0</v>
      </c>
      <c r="Z89" s="12"/>
      <c r="AA89" s="12"/>
      <c r="AB89" s="364">
        <f>'RAW DATA-At-Risk'!X32</f>
        <v>0</v>
      </c>
      <c r="AC89" s="12">
        <f>'RAW DATA-At-Risk'!Y32</f>
        <v>0</v>
      </c>
      <c r="AD89" s="12">
        <f>'RAW DATA-At-Risk'!Z32</f>
        <v>0</v>
      </c>
      <c r="AE89" s="12">
        <f>'RAW DATA-At-Risk'!AA32</f>
        <v>1</v>
      </c>
      <c r="AF89" s="12">
        <f>'RAW DATA-At-Risk'!AB32</f>
        <v>0</v>
      </c>
      <c r="AG89" s="12">
        <f>'RAW DATA-At-Risk'!AC32</f>
        <v>0</v>
      </c>
      <c r="AH89" s="12">
        <f>'RAW DATA-At-Risk'!AD32</f>
        <v>0</v>
      </c>
      <c r="AI89" s="12">
        <f>'RAW DATA-At-Risk'!AE32</f>
        <v>0</v>
      </c>
      <c r="AJ89" s="12">
        <f>'RAW DATA-At-Risk'!AF32</f>
        <v>0</v>
      </c>
      <c r="AK89" s="365">
        <f>'RAW DATA-At-Risk'!AG32</f>
        <v>0</v>
      </c>
      <c r="AL89" s="12"/>
      <c r="AM89" s="12"/>
      <c r="AN89" s="364">
        <f>'RAW DATA-At-Risk'!AH32</f>
        <v>0</v>
      </c>
      <c r="AO89" s="12">
        <f>'RAW DATA-At-Risk'!AI32</f>
        <v>1</v>
      </c>
      <c r="AP89" s="12">
        <f>'RAW DATA-At-Risk'!AJ32</f>
        <v>0</v>
      </c>
      <c r="AQ89" s="12">
        <f>'RAW DATA-At-Risk'!AK32</f>
        <v>1</v>
      </c>
      <c r="AR89" s="12">
        <f>'RAW DATA-At-Risk'!AL32</f>
        <v>0</v>
      </c>
      <c r="AS89" s="12">
        <f>'RAW DATA-At-Risk'!AM32</f>
        <v>0</v>
      </c>
      <c r="AT89" s="12">
        <f>'RAW DATA-At-Risk'!AN32</f>
        <v>0</v>
      </c>
      <c r="AU89" s="12">
        <f>'RAW DATA-At-Risk'!AO32</f>
        <v>0</v>
      </c>
      <c r="AV89" s="12">
        <f>'RAW DATA-At-Risk'!AP32</f>
        <v>0</v>
      </c>
      <c r="AW89" s="365">
        <f>'RAW DATA-At-Risk'!AQ32</f>
        <v>0</v>
      </c>
      <c r="AX89" s="365"/>
    </row>
    <row r="90" spans="1:50" ht="15.75" thickBot="1" x14ac:dyDescent="0.3">
      <c r="A90" s="1060"/>
      <c r="B90" s="484" t="str">
        <f>'RAW DATA-Awards'!B33</f>
        <v>ENMU-RU</v>
      </c>
      <c r="C90" s="485" t="str">
        <f>'RAW DATA-Awards'!C33</f>
        <v>3</v>
      </c>
      <c r="D90" s="364">
        <f>'RAW DATA-At-Risk'!D33</f>
        <v>18</v>
      </c>
      <c r="E90" s="12">
        <f>'RAW DATA-At-Risk'!E33</f>
        <v>0</v>
      </c>
      <c r="F90" s="12">
        <f>'RAW DATA-At-Risk'!F33</f>
        <v>0</v>
      </c>
      <c r="G90" s="12">
        <f>'RAW DATA-At-Risk'!G33</f>
        <v>0</v>
      </c>
      <c r="H90" s="12">
        <f>'RAW DATA-At-Risk'!H33</f>
        <v>0</v>
      </c>
      <c r="I90" s="12">
        <f>'RAW DATA-At-Risk'!I33</f>
        <v>0</v>
      </c>
      <c r="J90" s="12">
        <f>'RAW DATA-At-Risk'!J33</f>
        <v>0</v>
      </c>
      <c r="K90" s="12">
        <f>'RAW DATA-At-Risk'!K33</f>
        <v>0</v>
      </c>
      <c r="L90" s="12">
        <f>'RAW DATA-At-Risk'!L33</f>
        <v>0</v>
      </c>
      <c r="M90" s="365">
        <f>'RAW DATA-At-Risk'!M33</f>
        <v>0</v>
      </c>
      <c r="N90" s="12"/>
      <c r="O90" s="12"/>
      <c r="P90" s="364">
        <f>'RAW DATA-At-Risk'!N33</f>
        <v>15</v>
      </c>
      <c r="Q90" s="12">
        <f>'RAW DATA-At-Risk'!O33</f>
        <v>0</v>
      </c>
      <c r="R90" s="12">
        <f>'RAW DATA-At-Risk'!P33</f>
        <v>0</v>
      </c>
      <c r="S90" s="12">
        <f>'RAW DATA-At-Risk'!Q33</f>
        <v>0</v>
      </c>
      <c r="T90" s="12">
        <f>'RAW DATA-At-Risk'!R33</f>
        <v>0</v>
      </c>
      <c r="U90" s="12">
        <f>'RAW DATA-At-Risk'!S33</f>
        <v>0</v>
      </c>
      <c r="V90" s="12">
        <f>'RAW DATA-At-Risk'!T33</f>
        <v>0</v>
      </c>
      <c r="W90" s="12">
        <f>'RAW DATA-At-Risk'!U33</f>
        <v>0</v>
      </c>
      <c r="X90" s="12">
        <f>'RAW DATA-At-Risk'!V33</f>
        <v>0</v>
      </c>
      <c r="Y90" s="365">
        <f>'RAW DATA-At-Risk'!W33</f>
        <v>0</v>
      </c>
      <c r="Z90" s="12"/>
      <c r="AA90" s="12"/>
      <c r="AB90" s="364">
        <f>'RAW DATA-At-Risk'!X33</f>
        <v>16</v>
      </c>
      <c r="AC90" s="12">
        <f>'RAW DATA-At-Risk'!Y33</f>
        <v>0</v>
      </c>
      <c r="AD90" s="12">
        <f>'RAW DATA-At-Risk'!Z33</f>
        <v>0</v>
      </c>
      <c r="AE90" s="12">
        <f>'RAW DATA-At-Risk'!AA33</f>
        <v>0</v>
      </c>
      <c r="AF90" s="12">
        <f>'RAW DATA-At-Risk'!AB33</f>
        <v>0</v>
      </c>
      <c r="AG90" s="12">
        <f>'RAW DATA-At-Risk'!AC33</f>
        <v>0</v>
      </c>
      <c r="AH90" s="12">
        <f>'RAW DATA-At-Risk'!AD33</f>
        <v>0</v>
      </c>
      <c r="AI90" s="12">
        <f>'RAW DATA-At-Risk'!AE33</f>
        <v>0</v>
      </c>
      <c r="AJ90" s="12">
        <f>'RAW DATA-At-Risk'!AF33</f>
        <v>0</v>
      </c>
      <c r="AK90" s="365">
        <f>'RAW DATA-At-Risk'!AG33</f>
        <v>0</v>
      </c>
      <c r="AL90" s="12"/>
      <c r="AM90" s="12"/>
      <c r="AN90" s="364">
        <f>'RAW DATA-At-Risk'!AH33</f>
        <v>13</v>
      </c>
      <c r="AO90" s="12">
        <f>'RAW DATA-At-Risk'!AI33</f>
        <v>0</v>
      </c>
      <c r="AP90" s="12">
        <f>'RAW DATA-At-Risk'!AJ33</f>
        <v>0</v>
      </c>
      <c r="AQ90" s="12">
        <f>'RAW DATA-At-Risk'!AK33</f>
        <v>0</v>
      </c>
      <c r="AR90" s="12">
        <f>'RAW DATA-At-Risk'!AL33</f>
        <v>0</v>
      </c>
      <c r="AS90" s="12">
        <f>'RAW DATA-At-Risk'!AM33</f>
        <v>0</v>
      </c>
      <c r="AT90" s="12">
        <f>'RAW DATA-At-Risk'!AN33</f>
        <v>0</v>
      </c>
      <c r="AU90" s="12">
        <f>'RAW DATA-At-Risk'!AO33</f>
        <v>0</v>
      </c>
      <c r="AV90" s="12">
        <f>'RAW DATA-At-Risk'!AP33</f>
        <v>0</v>
      </c>
      <c r="AW90" s="365">
        <f>'RAW DATA-At-Risk'!AQ33</f>
        <v>0</v>
      </c>
      <c r="AX90" s="365"/>
    </row>
    <row r="91" spans="1:50" x14ac:dyDescent="0.25">
      <c r="A91" s="511"/>
      <c r="B91" s="484"/>
      <c r="C91" s="485"/>
      <c r="D91" s="366">
        <f t="shared" ref="D91:M91" si="64">SUM(D88:D90)</f>
        <v>19</v>
      </c>
      <c r="E91" s="11">
        <f t="shared" si="64"/>
        <v>2</v>
      </c>
      <c r="F91" s="11">
        <f t="shared" si="64"/>
        <v>0</v>
      </c>
      <c r="G91" s="11">
        <f t="shared" si="64"/>
        <v>10</v>
      </c>
      <c r="H91" s="11">
        <f t="shared" si="64"/>
        <v>0</v>
      </c>
      <c r="I91" s="11">
        <f t="shared" si="64"/>
        <v>0</v>
      </c>
      <c r="J91" s="11">
        <f t="shared" si="64"/>
        <v>0</v>
      </c>
      <c r="K91" s="11">
        <f t="shared" si="64"/>
        <v>0</v>
      </c>
      <c r="L91" s="11">
        <f t="shared" si="64"/>
        <v>0</v>
      </c>
      <c r="M91" s="367">
        <f t="shared" si="64"/>
        <v>0</v>
      </c>
      <c r="N91" s="12"/>
      <c r="O91" s="12"/>
      <c r="P91" s="366">
        <f t="shared" ref="P91:Y91" si="65">SUM(P88:P90)</f>
        <v>16</v>
      </c>
      <c r="Q91" s="11">
        <f t="shared" si="65"/>
        <v>1</v>
      </c>
      <c r="R91" s="11">
        <f t="shared" si="65"/>
        <v>0</v>
      </c>
      <c r="S91" s="11">
        <f t="shared" si="65"/>
        <v>20</v>
      </c>
      <c r="T91" s="11">
        <f t="shared" si="65"/>
        <v>0</v>
      </c>
      <c r="U91" s="11">
        <f t="shared" si="65"/>
        <v>0</v>
      </c>
      <c r="V91" s="11">
        <f t="shared" si="65"/>
        <v>0</v>
      </c>
      <c r="W91" s="11">
        <f t="shared" si="65"/>
        <v>0</v>
      </c>
      <c r="X91" s="11">
        <f t="shared" si="65"/>
        <v>0</v>
      </c>
      <c r="Y91" s="367">
        <f t="shared" si="65"/>
        <v>0</v>
      </c>
      <c r="Z91" s="12"/>
      <c r="AA91" s="12"/>
      <c r="AB91" s="366">
        <f t="shared" ref="AB91:AK91" si="66">SUM(AB88:AB90)</f>
        <v>19</v>
      </c>
      <c r="AC91" s="11">
        <f t="shared" si="66"/>
        <v>0</v>
      </c>
      <c r="AD91" s="11">
        <f t="shared" si="66"/>
        <v>0</v>
      </c>
      <c r="AE91" s="11">
        <f t="shared" si="66"/>
        <v>31</v>
      </c>
      <c r="AF91" s="11">
        <f t="shared" si="66"/>
        <v>0</v>
      </c>
      <c r="AG91" s="11">
        <f t="shared" si="66"/>
        <v>0</v>
      </c>
      <c r="AH91" s="11">
        <f t="shared" si="66"/>
        <v>0</v>
      </c>
      <c r="AI91" s="11">
        <f t="shared" si="66"/>
        <v>0</v>
      </c>
      <c r="AJ91" s="11">
        <f t="shared" si="66"/>
        <v>0</v>
      </c>
      <c r="AK91" s="367">
        <f t="shared" si="66"/>
        <v>0</v>
      </c>
      <c r="AL91" s="12"/>
      <c r="AM91" s="12"/>
      <c r="AN91" s="366">
        <f t="shared" ref="AN91:AW91" si="67">SUM(AN88:AN90)</f>
        <v>13</v>
      </c>
      <c r="AO91" s="11">
        <f t="shared" si="67"/>
        <v>2</v>
      </c>
      <c r="AP91" s="11">
        <f t="shared" si="67"/>
        <v>0</v>
      </c>
      <c r="AQ91" s="11">
        <f t="shared" si="67"/>
        <v>20</v>
      </c>
      <c r="AR91" s="11">
        <f t="shared" si="67"/>
        <v>0</v>
      </c>
      <c r="AS91" s="11">
        <f t="shared" si="67"/>
        <v>0</v>
      </c>
      <c r="AT91" s="11">
        <f t="shared" si="67"/>
        <v>0</v>
      </c>
      <c r="AU91" s="11">
        <f t="shared" si="67"/>
        <v>0</v>
      </c>
      <c r="AV91" s="11">
        <f t="shared" si="67"/>
        <v>0</v>
      </c>
      <c r="AW91" s="367">
        <f t="shared" si="67"/>
        <v>0</v>
      </c>
      <c r="AX91" s="365"/>
    </row>
    <row r="92" spans="1:50" ht="15.75" thickBot="1" x14ac:dyDescent="0.3">
      <c r="A92" s="511"/>
      <c r="B92" s="484"/>
      <c r="C92" s="485"/>
      <c r="D92" s="364"/>
      <c r="E92" s="12"/>
      <c r="F92" s="12"/>
      <c r="G92" s="12"/>
      <c r="H92" s="12"/>
      <c r="I92" s="12"/>
      <c r="J92" s="12"/>
      <c r="K92" s="12"/>
      <c r="L92" s="12"/>
      <c r="M92" s="365"/>
      <c r="N92" s="12"/>
      <c r="O92" s="12"/>
      <c r="P92" s="364"/>
      <c r="Q92" s="12"/>
      <c r="R92" s="12"/>
      <c r="S92" s="12"/>
      <c r="T92" s="12"/>
      <c r="U92" s="12"/>
      <c r="V92" s="12"/>
      <c r="W92" s="12"/>
      <c r="X92" s="12"/>
      <c r="Y92" s="365"/>
      <c r="Z92" s="12"/>
      <c r="AA92" s="12"/>
      <c r="AB92" s="364"/>
      <c r="AC92" s="12"/>
      <c r="AD92" s="12"/>
      <c r="AE92" s="12"/>
      <c r="AF92" s="12"/>
      <c r="AG92" s="12"/>
      <c r="AH92" s="12"/>
      <c r="AI92" s="12"/>
      <c r="AJ92" s="12"/>
      <c r="AK92" s="365"/>
      <c r="AL92" s="12"/>
      <c r="AM92" s="12"/>
      <c r="AN92" s="364"/>
      <c r="AO92" s="12"/>
      <c r="AP92" s="12"/>
      <c r="AQ92" s="12"/>
      <c r="AR92" s="12"/>
      <c r="AS92" s="12"/>
      <c r="AT92" s="12"/>
      <c r="AU92" s="12"/>
      <c r="AV92" s="12"/>
      <c r="AW92" s="365"/>
      <c r="AX92" s="365"/>
    </row>
    <row r="93" spans="1:50" ht="15" customHeight="1" x14ac:dyDescent="0.25">
      <c r="A93" s="1058" t="s">
        <v>303</v>
      </c>
      <c r="B93" s="484" t="s">
        <v>52</v>
      </c>
      <c r="C93" s="485" t="s">
        <v>95</v>
      </c>
      <c r="D93" s="364">
        <f>D88*'DATA - Awards Matrices'!$B$53</f>
        <v>575</v>
      </c>
      <c r="E93" s="12">
        <f>E88*'DATA - Awards Matrices'!$C$53</f>
        <v>1150</v>
      </c>
      <c r="F93" s="12">
        <f>F88*'DATA - Awards Matrices'!$D$53</f>
        <v>0</v>
      </c>
      <c r="G93" s="12">
        <f>G88*'DATA - Awards Matrices'!$E$53</f>
        <v>5750</v>
      </c>
      <c r="H93" s="12">
        <f>H88*'DATA - Awards Matrices'!$F$53</f>
        <v>0</v>
      </c>
      <c r="I93" s="12">
        <f>I88*'DATA - Awards Matrices'!$G$53</f>
        <v>0</v>
      </c>
      <c r="J93" s="12">
        <f>J88*'DATA - Awards Matrices'!$H$53</f>
        <v>0</v>
      </c>
      <c r="K93" s="12">
        <f>K88*'DATA - Awards Matrices'!$I$53</f>
        <v>0</v>
      </c>
      <c r="L93" s="12">
        <f>L88*'DATA - Awards Matrices'!$J$53</f>
        <v>0</v>
      </c>
      <c r="M93" s="365">
        <f>M88*'DATA - Awards Matrices'!$K$53</f>
        <v>0</v>
      </c>
      <c r="N93" s="12"/>
      <c r="O93" s="12"/>
      <c r="P93" s="364">
        <f>P88*'DATA - Awards Matrices'!$B$53</f>
        <v>575</v>
      </c>
      <c r="Q93" s="12">
        <f>Q88*'DATA - Awards Matrices'!$C$53</f>
        <v>575</v>
      </c>
      <c r="R93" s="12">
        <f>R88*'DATA - Awards Matrices'!$D$53</f>
        <v>0</v>
      </c>
      <c r="S93" s="12">
        <f>S88*'DATA - Awards Matrices'!$E$53</f>
        <v>10350</v>
      </c>
      <c r="T93" s="12">
        <f>T88*'DATA - Awards Matrices'!$F$53</f>
        <v>0</v>
      </c>
      <c r="U93" s="12">
        <f>U88*'DATA - Awards Matrices'!$G$53</f>
        <v>0</v>
      </c>
      <c r="V93" s="12">
        <f>V88*'DATA - Awards Matrices'!$H$53</f>
        <v>0</v>
      </c>
      <c r="W93" s="12">
        <f>W88*'DATA - Awards Matrices'!$I$53</f>
        <v>0</v>
      </c>
      <c r="X93" s="12">
        <f>X88*'DATA - Awards Matrices'!$J$53</f>
        <v>0</v>
      </c>
      <c r="Y93" s="365">
        <f>Y88*'DATA - Awards Matrices'!$K$53</f>
        <v>0</v>
      </c>
      <c r="Z93" s="12"/>
      <c r="AA93" s="12"/>
      <c r="AB93" s="364">
        <f>AB88*'DATA - Awards Matrices'!$B$53</f>
        <v>1725</v>
      </c>
      <c r="AC93" s="12">
        <f>AC88*'DATA - Awards Matrices'!$C$53</f>
        <v>0</v>
      </c>
      <c r="AD93" s="12">
        <f>AD88*'DATA - Awards Matrices'!$D$53</f>
        <v>0</v>
      </c>
      <c r="AE93" s="12">
        <f>AE88*'DATA - Awards Matrices'!$E$53</f>
        <v>17250</v>
      </c>
      <c r="AF93" s="12">
        <f>AF88*'DATA - Awards Matrices'!$F$53</f>
        <v>0</v>
      </c>
      <c r="AG93" s="12">
        <f>AG88*'DATA - Awards Matrices'!$G$53</f>
        <v>0</v>
      </c>
      <c r="AH93" s="12">
        <f>AH88*'DATA - Awards Matrices'!$H$53</f>
        <v>0</v>
      </c>
      <c r="AI93" s="12">
        <f>AI88*'DATA - Awards Matrices'!$I$53</f>
        <v>0</v>
      </c>
      <c r="AJ93" s="12">
        <f>AJ88*'DATA - Awards Matrices'!$J$53</f>
        <v>0</v>
      </c>
      <c r="AK93" s="365">
        <f>AK88*'DATA - Awards Matrices'!$K$53</f>
        <v>0</v>
      </c>
      <c r="AL93" s="12"/>
      <c r="AM93" s="12"/>
      <c r="AN93" s="364">
        <f>AN88*'DATA - Awards Matrices'!$B$53</f>
        <v>0</v>
      </c>
      <c r="AO93" s="12">
        <f>AO88*'DATA - Awards Matrices'!$C$53</f>
        <v>575</v>
      </c>
      <c r="AP93" s="12">
        <f>AP88*'DATA - Awards Matrices'!$D$53</f>
        <v>0</v>
      </c>
      <c r="AQ93" s="12">
        <f>AQ88*'DATA - Awards Matrices'!$E$53</f>
        <v>10925</v>
      </c>
      <c r="AR93" s="12">
        <f>AR88*'DATA - Awards Matrices'!$F$53</f>
        <v>0</v>
      </c>
      <c r="AS93" s="12">
        <f>AS88*'DATA - Awards Matrices'!$G$53</f>
        <v>0</v>
      </c>
      <c r="AT93" s="12">
        <f>AT88*'DATA - Awards Matrices'!$H$53</f>
        <v>0</v>
      </c>
      <c r="AU93" s="12">
        <f>AU88*'DATA - Awards Matrices'!$I$53</f>
        <v>0</v>
      </c>
      <c r="AV93" s="12">
        <f>AV88*'DATA - Awards Matrices'!$J$53</f>
        <v>0</v>
      </c>
      <c r="AW93" s="365">
        <f>AW88*'DATA - Awards Matrices'!$K$53</f>
        <v>0</v>
      </c>
      <c r="AX93" s="365"/>
    </row>
    <row r="94" spans="1:50" x14ac:dyDescent="0.25">
      <c r="A94" s="1059"/>
      <c r="B94" s="484" t="s">
        <v>52</v>
      </c>
      <c r="C94" s="485" t="s">
        <v>94</v>
      </c>
      <c r="D94" s="364">
        <f>D89*'DATA - Awards Matrices'!$B$54</f>
        <v>0</v>
      </c>
      <c r="E94" s="12">
        <f>E89*'DATA - Awards Matrices'!$C$54</f>
        <v>0</v>
      </c>
      <c r="F94" s="12">
        <f>F89*'DATA - Awards Matrices'!$D$54</f>
        <v>0</v>
      </c>
      <c r="G94" s="12">
        <f>G89*'DATA - Awards Matrices'!$E$54</f>
        <v>0</v>
      </c>
      <c r="H94" s="12">
        <f>H89*'DATA - Awards Matrices'!$F$54</f>
        <v>0</v>
      </c>
      <c r="I94" s="12">
        <f>I89*'DATA - Awards Matrices'!$G$54</f>
        <v>0</v>
      </c>
      <c r="J94" s="12">
        <f>J89*'DATA - Awards Matrices'!$H$54</f>
        <v>0</v>
      </c>
      <c r="K94" s="12">
        <f>K89*'DATA - Awards Matrices'!$I$54</f>
        <v>0</v>
      </c>
      <c r="L94" s="12">
        <f>L89*'DATA - Awards Matrices'!$J$54</f>
        <v>0</v>
      </c>
      <c r="M94" s="365">
        <f>M89*'DATA - Awards Matrices'!$K$54</f>
        <v>0</v>
      </c>
      <c r="N94" s="12"/>
      <c r="O94" s="12"/>
      <c r="P94" s="364">
        <f>P89*'DATA - Awards Matrices'!$B$54</f>
        <v>0</v>
      </c>
      <c r="Q94" s="12">
        <f>Q89*'DATA - Awards Matrices'!$C$54</f>
        <v>0</v>
      </c>
      <c r="R94" s="12">
        <f>R89*'DATA - Awards Matrices'!$D$54</f>
        <v>0</v>
      </c>
      <c r="S94" s="12">
        <f>S89*'DATA - Awards Matrices'!$E$54</f>
        <v>1150</v>
      </c>
      <c r="T94" s="12">
        <f>T89*'DATA - Awards Matrices'!$F$54</f>
        <v>0</v>
      </c>
      <c r="U94" s="12">
        <f>U89*'DATA - Awards Matrices'!$G$54</f>
        <v>0</v>
      </c>
      <c r="V94" s="12">
        <f>V89*'DATA - Awards Matrices'!$H$54</f>
        <v>0</v>
      </c>
      <c r="W94" s="12">
        <f>W89*'DATA - Awards Matrices'!$I$54</f>
        <v>0</v>
      </c>
      <c r="X94" s="12">
        <f>X89*'DATA - Awards Matrices'!$J$54</f>
        <v>0</v>
      </c>
      <c r="Y94" s="365">
        <f>Y89*'DATA - Awards Matrices'!$K$54</f>
        <v>0</v>
      </c>
      <c r="Z94" s="12"/>
      <c r="AA94" s="12"/>
      <c r="AB94" s="364">
        <f>AB89*'DATA - Awards Matrices'!$B$54</f>
        <v>0</v>
      </c>
      <c r="AC94" s="12">
        <f>AC89*'DATA - Awards Matrices'!$C$54</f>
        <v>0</v>
      </c>
      <c r="AD94" s="12">
        <f>AD89*'DATA - Awards Matrices'!$D$54</f>
        <v>0</v>
      </c>
      <c r="AE94" s="12">
        <f>AE89*'DATA - Awards Matrices'!$E$54</f>
        <v>575</v>
      </c>
      <c r="AF94" s="12">
        <f>AF89*'DATA - Awards Matrices'!$F$54</f>
        <v>0</v>
      </c>
      <c r="AG94" s="12">
        <f>AG89*'DATA - Awards Matrices'!$G$54</f>
        <v>0</v>
      </c>
      <c r="AH94" s="12">
        <f>AH89*'DATA - Awards Matrices'!$H$54</f>
        <v>0</v>
      </c>
      <c r="AI94" s="12">
        <f>AI89*'DATA - Awards Matrices'!$I$54</f>
        <v>0</v>
      </c>
      <c r="AJ94" s="12">
        <f>AJ89*'DATA - Awards Matrices'!$J$54</f>
        <v>0</v>
      </c>
      <c r="AK94" s="365">
        <f>AK89*'DATA - Awards Matrices'!$K$54</f>
        <v>0</v>
      </c>
      <c r="AL94" s="12"/>
      <c r="AM94" s="12"/>
      <c r="AN94" s="364">
        <f>AN89*'DATA - Awards Matrices'!$B$54</f>
        <v>0</v>
      </c>
      <c r="AO94" s="12">
        <f>AO89*'DATA - Awards Matrices'!$C$54</f>
        <v>575</v>
      </c>
      <c r="AP94" s="12">
        <f>AP89*'DATA - Awards Matrices'!$D$54</f>
        <v>0</v>
      </c>
      <c r="AQ94" s="12">
        <f>AQ89*'DATA - Awards Matrices'!$E$54</f>
        <v>575</v>
      </c>
      <c r="AR94" s="12">
        <f>AR89*'DATA - Awards Matrices'!$F$54</f>
        <v>0</v>
      </c>
      <c r="AS94" s="12">
        <f>AS89*'DATA - Awards Matrices'!$G$54</f>
        <v>0</v>
      </c>
      <c r="AT94" s="12">
        <f>AT89*'DATA - Awards Matrices'!$H$54</f>
        <v>0</v>
      </c>
      <c r="AU94" s="12">
        <f>AU89*'DATA - Awards Matrices'!$I$54</f>
        <v>0</v>
      </c>
      <c r="AV94" s="12">
        <f>AV89*'DATA - Awards Matrices'!$J$54</f>
        <v>0</v>
      </c>
      <c r="AW94" s="365">
        <f>AW89*'DATA - Awards Matrices'!$K$54</f>
        <v>0</v>
      </c>
      <c r="AX94" s="365"/>
    </row>
    <row r="95" spans="1:50" ht="15.75" thickBot="1" x14ac:dyDescent="0.3">
      <c r="A95" s="1060"/>
      <c r="B95" s="484" t="s">
        <v>52</v>
      </c>
      <c r="C95" s="485" t="s">
        <v>93</v>
      </c>
      <c r="D95" s="364">
        <f>D90*'DATA - Awards Matrices'!$B$55</f>
        <v>10350</v>
      </c>
      <c r="E95" s="12">
        <f>E90*'DATA - Awards Matrices'!$C$55</f>
        <v>0</v>
      </c>
      <c r="F95" s="12">
        <f>F90*'DATA - Awards Matrices'!$D$55</f>
        <v>0</v>
      </c>
      <c r="G95" s="12">
        <f>G90*'DATA - Awards Matrices'!$E$55</f>
        <v>0</v>
      </c>
      <c r="H95" s="12">
        <f>H90*'DATA - Awards Matrices'!$F$55</f>
        <v>0</v>
      </c>
      <c r="I95" s="12">
        <f>I90*'DATA - Awards Matrices'!$G$55</f>
        <v>0</v>
      </c>
      <c r="J95" s="12">
        <f>J90*'DATA - Awards Matrices'!$H$55</f>
        <v>0</v>
      </c>
      <c r="K95" s="12">
        <f>K90*'DATA - Awards Matrices'!$I$55</f>
        <v>0</v>
      </c>
      <c r="L95" s="12">
        <f>L90*'DATA - Awards Matrices'!$J$55</f>
        <v>0</v>
      </c>
      <c r="M95" s="365">
        <f>M90*'DATA - Awards Matrices'!$K$55</f>
        <v>0</v>
      </c>
      <c r="N95" s="12"/>
      <c r="O95" s="12"/>
      <c r="P95" s="364">
        <f>P90*'DATA - Awards Matrices'!$B$55</f>
        <v>8625</v>
      </c>
      <c r="Q95" s="12">
        <f>Q90*'DATA - Awards Matrices'!$C$55</f>
        <v>0</v>
      </c>
      <c r="R95" s="12">
        <f>R90*'DATA - Awards Matrices'!$D$55</f>
        <v>0</v>
      </c>
      <c r="S95" s="12">
        <f>S90*'DATA - Awards Matrices'!$E$55</f>
        <v>0</v>
      </c>
      <c r="T95" s="12">
        <f>T90*'DATA - Awards Matrices'!$F$55</f>
        <v>0</v>
      </c>
      <c r="U95" s="12">
        <f>U90*'DATA - Awards Matrices'!$G$55</f>
        <v>0</v>
      </c>
      <c r="V95" s="12">
        <f>V90*'DATA - Awards Matrices'!$H$55</f>
        <v>0</v>
      </c>
      <c r="W95" s="12">
        <f>W90*'DATA - Awards Matrices'!$I$55</f>
        <v>0</v>
      </c>
      <c r="X95" s="12">
        <f>X90*'DATA - Awards Matrices'!$J$55</f>
        <v>0</v>
      </c>
      <c r="Y95" s="365">
        <f>Y90*'DATA - Awards Matrices'!$K$55</f>
        <v>0</v>
      </c>
      <c r="Z95" s="12"/>
      <c r="AA95" s="12"/>
      <c r="AB95" s="364">
        <f>AB90*'DATA - Awards Matrices'!$B$55</f>
        <v>9200</v>
      </c>
      <c r="AC95" s="12">
        <f>AC90*'DATA - Awards Matrices'!$C$55</f>
        <v>0</v>
      </c>
      <c r="AD95" s="12">
        <f>AD90*'DATA - Awards Matrices'!$D$55</f>
        <v>0</v>
      </c>
      <c r="AE95" s="12">
        <f>AE90*'DATA - Awards Matrices'!$E$55</f>
        <v>0</v>
      </c>
      <c r="AF95" s="12">
        <f>AF90*'DATA - Awards Matrices'!$F$55</f>
        <v>0</v>
      </c>
      <c r="AG95" s="12">
        <f>AG90*'DATA - Awards Matrices'!$G$55</f>
        <v>0</v>
      </c>
      <c r="AH95" s="12">
        <f>AH90*'DATA - Awards Matrices'!$H$55</f>
        <v>0</v>
      </c>
      <c r="AI95" s="12">
        <f>AI90*'DATA - Awards Matrices'!$I$55</f>
        <v>0</v>
      </c>
      <c r="AJ95" s="12">
        <f>AJ90*'DATA - Awards Matrices'!$J$55</f>
        <v>0</v>
      </c>
      <c r="AK95" s="365">
        <f>AK90*'DATA - Awards Matrices'!$K$55</f>
        <v>0</v>
      </c>
      <c r="AL95" s="12"/>
      <c r="AM95" s="12"/>
      <c r="AN95" s="364">
        <f>AN90*'DATA - Awards Matrices'!$B$55</f>
        <v>7475</v>
      </c>
      <c r="AO95" s="12">
        <f>AO90*'DATA - Awards Matrices'!$C$55</f>
        <v>0</v>
      </c>
      <c r="AP95" s="12">
        <f>AP90*'DATA - Awards Matrices'!$D$55</f>
        <v>0</v>
      </c>
      <c r="AQ95" s="12">
        <f>AQ90*'DATA - Awards Matrices'!$E$55</f>
        <v>0</v>
      </c>
      <c r="AR95" s="12">
        <f>AR90*'DATA - Awards Matrices'!$F$55</f>
        <v>0</v>
      </c>
      <c r="AS95" s="12">
        <f>AS90*'DATA - Awards Matrices'!$G$55</f>
        <v>0</v>
      </c>
      <c r="AT95" s="12">
        <f>AT90*'DATA - Awards Matrices'!$H$55</f>
        <v>0</v>
      </c>
      <c r="AU95" s="12">
        <f>AU90*'DATA - Awards Matrices'!$I$55</f>
        <v>0</v>
      </c>
      <c r="AV95" s="12">
        <f>AV90*'DATA - Awards Matrices'!$J$55</f>
        <v>0</v>
      </c>
      <c r="AW95" s="365">
        <f>AW90*'DATA - Awards Matrices'!$K$55</f>
        <v>0</v>
      </c>
      <c r="AX95" s="365"/>
    </row>
    <row r="96" spans="1:50" ht="30.75" thickBot="1" x14ac:dyDescent="0.3">
      <c r="A96" s="480" t="s">
        <v>304</v>
      </c>
      <c r="B96" s="487" t="str">
        <f>B90</f>
        <v>ENMU-RU</v>
      </c>
      <c r="C96" s="488"/>
      <c r="D96" s="368">
        <f t="shared" ref="D96:M96" si="68">SUM(D93:D95)</f>
        <v>10925</v>
      </c>
      <c r="E96" s="369">
        <f t="shared" si="68"/>
        <v>1150</v>
      </c>
      <c r="F96" s="369">
        <f t="shared" si="68"/>
        <v>0</v>
      </c>
      <c r="G96" s="369">
        <f t="shared" si="68"/>
        <v>5750</v>
      </c>
      <c r="H96" s="369">
        <f t="shared" si="68"/>
        <v>0</v>
      </c>
      <c r="I96" s="369">
        <f t="shared" si="68"/>
        <v>0</v>
      </c>
      <c r="J96" s="369">
        <f t="shared" si="68"/>
        <v>0</v>
      </c>
      <c r="K96" s="369">
        <f t="shared" si="68"/>
        <v>0</v>
      </c>
      <c r="L96" s="369">
        <f t="shared" si="68"/>
        <v>0</v>
      </c>
      <c r="M96" s="370">
        <f t="shared" si="68"/>
        <v>0</v>
      </c>
      <c r="N96" s="489">
        <f>SUM(D96:M96)/'DATA - Awards Matrices'!$L$55</f>
        <v>5.2745009074410172</v>
      </c>
      <c r="O96" s="489"/>
      <c r="P96" s="368">
        <f t="shared" ref="P96:Y96" si="69">SUM(P93:P95)</f>
        <v>9200</v>
      </c>
      <c r="Q96" s="369">
        <f t="shared" si="69"/>
        <v>575</v>
      </c>
      <c r="R96" s="369">
        <f t="shared" si="69"/>
        <v>0</v>
      </c>
      <c r="S96" s="369">
        <f t="shared" si="69"/>
        <v>11500</v>
      </c>
      <c r="T96" s="369">
        <f t="shared" si="69"/>
        <v>0</v>
      </c>
      <c r="U96" s="369">
        <f t="shared" si="69"/>
        <v>0</v>
      </c>
      <c r="V96" s="369">
        <f t="shared" si="69"/>
        <v>0</v>
      </c>
      <c r="W96" s="369">
        <f t="shared" si="69"/>
        <v>0</v>
      </c>
      <c r="X96" s="369">
        <f t="shared" si="69"/>
        <v>0</v>
      </c>
      <c r="Y96" s="370">
        <f t="shared" si="69"/>
        <v>0</v>
      </c>
      <c r="Z96" s="489">
        <f>SUM(P96:Y96)/'DATA - Awards Matrices'!$L$55</f>
        <v>6.2953720508166979</v>
      </c>
      <c r="AA96" s="489"/>
      <c r="AB96" s="368">
        <f t="shared" ref="AB96:AK96" si="70">SUM(AB93:AB95)</f>
        <v>10925</v>
      </c>
      <c r="AC96" s="369">
        <f t="shared" si="70"/>
        <v>0</v>
      </c>
      <c r="AD96" s="369">
        <f t="shared" si="70"/>
        <v>0</v>
      </c>
      <c r="AE96" s="369">
        <f t="shared" si="70"/>
        <v>17825</v>
      </c>
      <c r="AF96" s="369">
        <f t="shared" si="70"/>
        <v>0</v>
      </c>
      <c r="AG96" s="369">
        <f t="shared" si="70"/>
        <v>0</v>
      </c>
      <c r="AH96" s="369">
        <f t="shared" si="70"/>
        <v>0</v>
      </c>
      <c r="AI96" s="369">
        <f t="shared" si="70"/>
        <v>0</v>
      </c>
      <c r="AJ96" s="369">
        <f t="shared" si="70"/>
        <v>0</v>
      </c>
      <c r="AK96" s="370">
        <f t="shared" si="70"/>
        <v>0</v>
      </c>
      <c r="AL96" s="489">
        <f>SUM(AB96:AK96)/'DATA - Awards Matrices'!$L$55</f>
        <v>8.5072595281306729</v>
      </c>
      <c r="AM96" s="489"/>
      <c r="AN96" s="368">
        <f t="shared" ref="AN96:AW96" si="71">SUM(AN93:AN95)</f>
        <v>7475</v>
      </c>
      <c r="AO96" s="369">
        <f t="shared" si="71"/>
        <v>1150</v>
      </c>
      <c r="AP96" s="369">
        <f t="shared" si="71"/>
        <v>0</v>
      </c>
      <c r="AQ96" s="369">
        <f t="shared" si="71"/>
        <v>11500</v>
      </c>
      <c r="AR96" s="369">
        <f t="shared" si="71"/>
        <v>0</v>
      </c>
      <c r="AS96" s="369">
        <f t="shared" si="71"/>
        <v>0</v>
      </c>
      <c r="AT96" s="369">
        <f t="shared" si="71"/>
        <v>0</v>
      </c>
      <c r="AU96" s="369">
        <f t="shared" si="71"/>
        <v>0</v>
      </c>
      <c r="AV96" s="369">
        <f t="shared" si="71"/>
        <v>0</v>
      </c>
      <c r="AW96" s="370">
        <f t="shared" si="71"/>
        <v>0</v>
      </c>
      <c r="AX96" s="490">
        <f>SUM(AN96:AW96)/'DATA - Awards Matrices'!$L$55</f>
        <v>5.955081669691471</v>
      </c>
    </row>
    <row r="97" spans="1:50" ht="15.75" thickBot="1" x14ac:dyDescent="0.3">
      <c r="A97" s="502"/>
      <c r="B97" s="503"/>
      <c r="C97" s="504"/>
      <c r="D97" s="505"/>
      <c r="E97" s="506"/>
      <c r="F97" s="506"/>
      <c r="G97" s="506"/>
      <c r="H97" s="506"/>
      <c r="I97" s="506"/>
      <c r="J97" s="506"/>
      <c r="K97" s="506"/>
      <c r="L97" s="506"/>
      <c r="M97" s="507"/>
      <c r="N97" s="508"/>
      <c r="O97" s="508"/>
      <c r="P97" s="505"/>
      <c r="Q97" s="506"/>
      <c r="R97" s="506"/>
      <c r="S97" s="506"/>
      <c r="T97" s="506"/>
      <c r="U97" s="506"/>
      <c r="V97" s="506"/>
      <c r="W97" s="506"/>
      <c r="X97" s="506"/>
      <c r="Y97" s="507"/>
      <c r="Z97" s="508"/>
      <c r="AA97" s="508"/>
      <c r="AB97" s="505"/>
      <c r="AC97" s="506"/>
      <c r="AD97" s="506"/>
      <c r="AE97" s="506"/>
      <c r="AF97" s="506"/>
      <c r="AG97" s="506"/>
      <c r="AH97" s="506"/>
      <c r="AI97" s="506"/>
      <c r="AJ97" s="506"/>
      <c r="AK97" s="507"/>
      <c r="AL97" s="508"/>
      <c r="AM97" s="508"/>
      <c r="AN97" s="505"/>
      <c r="AO97" s="506"/>
      <c r="AP97" s="506"/>
      <c r="AQ97" s="506"/>
      <c r="AR97" s="506"/>
      <c r="AS97" s="506"/>
      <c r="AT97" s="506"/>
      <c r="AU97" s="506"/>
      <c r="AV97" s="506"/>
      <c r="AW97" s="507"/>
      <c r="AX97" s="508"/>
    </row>
    <row r="98" spans="1:50" ht="15" customHeight="1" x14ac:dyDescent="0.25">
      <c r="A98" s="1058" t="s">
        <v>302</v>
      </c>
      <c r="B98" s="304" t="str">
        <f>'RAW DATA-Awards'!B34</f>
        <v>NMSU-AL</v>
      </c>
      <c r="C98" s="363" t="str">
        <f>'RAW DATA-Awards'!C34</f>
        <v>1</v>
      </c>
      <c r="D98" s="481">
        <f>'RAW DATA-At-Risk'!D34</f>
        <v>0</v>
      </c>
      <c r="E98" s="482">
        <f>'RAW DATA-At-Risk'!E34</f>
        <v>2</v>
      </c>
      <c r="F98" s="482">
        <f>'RAW DATA-At-Risk'!F34</f>
        <v>0</v>
      </c>
      <c r="G98" s="482">
        <f>'RAW DATA-At-Risk'!G34</f>
        <v>142</v>
      </c>
      <c r="H98" s="482">
        <f>'RAW DATA-At-Risk'!H34</f>
        <v>0</v>
      </c>
      <c r="I98" s="482">
        <f>'RAW DATA-At-Risk'!I34</f>
        <v>0</v>
      </c>
      <c r="J98" s="482">
        <f>'RAW DATA-At-Risk'!J34</f>
        <v>0</v>
      </c>
      <c r="K98" s="482">
        <f>'RAW DATA-At-Risk'!K34</f>
        <v>0</v>
      </c>
      <c r="L98" s="482">
        <f>'RAW DATA-At-Risk'!L34</f>
        <v>0</v>
      </c>
      <c r="M98" s="483">
        <f>'RAW DATA-At-Risk'!M34</f>
        <v>0</v>
      </c>
      <c r="N98" s="482"/>
      <c r="O98" s="482"/>
      <c r="P98" s="481">
        <f>'RAW DATA-At-Risk'!N34</f>
        <v>0</v>
      </c>
      <c r="Q98" s="482">
        <f>'RAW DATA-At-Risk'!O34</f>
        <v>2</v>
      </c>
      <c r="R98" s="482">
        <f>'RAW DATA-At-Risk'!P34</f>
        <v>0</v>
      </c>
      <c r="S98" s="482">
        <f>'RAW DATA-At-Risk'!Q34</f>
        <v>90</v>
      </c>
      <c r="T98" s="482">
        <f>'RAW DATA-At-Risk'!R34</f>
        <v>0</v>
      </c>
      <c r="U98" s="482">
        <f>'RAW DATA-At-Risk'!S34</f>
        <v>0</v>
      </c>
      <c r="V98" s="482">
        <f>'RAW DATA-At-Risk'!T34</f>
        <v>0</v>
      </c>
      <c r="W98" s="482">
        <f>'RAW DATA-At-Risk'!U34</f>
        <v>0</v>
      </c>
      <c r="X98" s="482">
        <f>'RAW DATA-At-Risk'!V34</f>
        <v>0</v>
      </c>
      <c r="Y98" s="483">
        <f>'RAW DATA-At-Risk'!W34</f>
        <v>0</v>
      </c>
      <c r="Z98" s="482"/>
      <c r="AA98" s="482"/>
      <c r="AB98" s="481">
        <f>'RAW DATA-At-Risk'!X34</f>
        <v>0</v>
      </c>
      <c r="AC98" s="482">
        <f>'RAW DATA-At-Risk'!Y34</f>
        <v>2</v>
      </c>
      <c r="AD98" s="482">
        <f>'RAW DATA-At-Risk'!Z34</f>
        <v>0</v>
      </c>
      <c r="AE98" s="482">
        <f>'RAW DATA-At-Risk'!AA34</f>
        <v>91</v>
      </c>
      <c r="AF98" s="482">
        <f>'RAW DATA-At-Risk'!AB34</f>
        <v>0</v>
      </c>
      <c r="AG98" s="482">
        <f>'RAW DATA-At-Risk'!AC34</f>
        <v>0</v>
      </c>
      <c r="AH98" s="482">
        <f>'RAW DATA-At-Risk'!AD34</f>
        <v>0</v>
      </c>
      <c r="AI98" s="482">
        <f>'RAW DATA-At-Risk'!AE34</f>
        <v>0</v>
      </c>
      <c r="AJ98" s="482">
        <f>'RAW DATA-At-Risk'!AF34</f>
        <v>0</v>
      </c>
      <c r="AK98" s="483">
        <f>'RAW DATA-At-Risk'!AG34</f>
        <v>0</v>
      </c>
      <c r="AL98" s="482"/>
      <c r="AM98" s="482"/>
      <c r="AN98" s="481">
        <f>'RAW DATA-At-Risk'!AH34</f>
        <v>0</v>
      </c>
      <c r="AO98" s="482">
        <f>'RAW DATA-At-Risk'!AI34</f>
        <v>2</v>
      </c>
      <c r="AP98" s="482">
        <f>'RAW DATA-At-Risk'!AJ34</f>
        <v>0</v>
      </c>
      <c r="AQ98" s="482">
        <f>'RAW DATA-At-Risk'!AK34</f>
        <v>77</v>
      </c>
      <c r="AR98" s="482">
        <f>'RAW DATA-At-Risk'!AL34</f>
        <v>0</v>
      </c>
      <c r="AS98" s="482">
        <f>'RAW DATA-At-Risk'!AM34</f>
        <v>0</v>
      </c>
      <c r="AT98" s="482">
        <f>'RAW DATA-At-Risk'!AN34</f>
        <v>0</v>
      </c>
      <c r="AU98" s="482">
        <f>'RAW DATA-At-Risk'!AO34</f>
        <v>0</v>
      </c>
      <c r="AV98" s="482">
        <f>'RAW DATA-At-Risk'!AP34</f>
        <v>0</v>
      </c>
      <c r="AW98" s="483">
        <f>'RAW DATA-At-Risk'!AQ34</f>
        <v>0</v>
      </c>
      <c r="AX98" s="483"/>
    </row>
    <row r="99" spans="1:50" x14ac:dyDescent="0.25">
      <c r="A99" s="1059"/>
      <c r="B99" s="484" t="str">
        <f>'RAW DATA-Awards'!B35</f>
        <v>NMSU-AL</v>
      </c>
      <c r="C99" s="485" t="str">
        <f>'RAW DATA-Awards'!C35</f>
        <v>2</v>
      </c>
      <c r="D99" s="364">
        <f>'RAW DATA-At-Risk'!D35</f>
        <v>0</v>
      </c>
      <c r="E99" s="12">
        <f>'RAW DATA-At-Risk'!E35</f>
        <v>0</v>
      </c>
      <c r="F99" s="12">
        <f>'RAW DATA-At-Risk'!F35</f>
        <v>0</v>
      </c>
      <c r="G99" s="12">
        <f>'RAW DATA-At-Risk'!G35</f>
        <v>7</v>
      </c>
      <c r="H99" s="12">
        <f>'RAW DATA-At-Risk'!H35</f>
        <v>0</v>
      </c>
      <c r="I99" s="12">
        <f>'RAW DATA-At-Risk'!I35</f>
        <v>0</v>
      </c>
      <c r="J99" s="12">
        <f>'RAW DATA-At-Risk'!J35</f>
        <v>0</v>
      </c>
      <c r="K99" s="12">
        <f>'RAW DATA-At-Risk'!K35</f>
        <v>0</v>
      </c>
      <c r="L99" s="12">
        <f>'RAW DATA-At-Risk'!L35</f>
        <v>0</v>
      </c>
      <c r="M99" s="365">
        <f>'RAW DATA-At-Risk'!M35</f>
        <v>0</v>
      </c>
      <c r="N99" s="12"/>
      <c r="O99" s="12"/>
      <c r="P99" s="364">
        <f>'RAW DATA-At-Risk'!N35</f>
        <v>0</v>
      </c>
      <c r="Q99" s="12">
        <f>'RAW DATA-At-Risk'!O35</f>
        <v>1</v>
      </c>
      <c r="R99" s="12">
        <f>'RAW DATA-At-Risk'!P35</f>
        <v>0</v>
      </c>
      <c r="S99" s="12">
        <f>'RAW DATA-At-Risk'!Q35</f>
        <v>9</v>
      </c>
      <c r="T99" s="12">
        <f>'RAW DATA-At-Risk'!R35</f>
        <v>0</v>
      </c>
      <c r="U99" s="12">
        <f>'RAW DATA-At-Risk'!S35</f>
        <v>0</v>
      </c>
      <c r="V99" s="12">
        <f>'RAW DATA-At-Risk'!T35</f>
        <v>0</v>
      </c>
      <c r="W99" s="12">
        <f>'RAW DATA-At-Risk'!U35</f>
        <v>0</v>
      </c>
      <c r="X99" s="12">
        <f>'RAW DATA-At-Risk'!V35</f>
        <v>0</v>
      </c>
      <c r="Y99" s="365">
        <f>'RAW DATA-At-Risk'!W35</f>
        <v>0</v>
      </c>
      <c r="Z99" s="12"/>
      <c r="AA99" s="12"/>
      <c r="AB99" s="364">
        <f>'RAW DATA-At-Risk'!X35</f>
        <v>0</v>
      </c>
      <c r="AC99" s="12">
        <f>'RAW DATA-At-Risk'!Y35</f>
        <v>0</v>
      </c>
      <c r="AD99" s="12">
        <f>'RAW DATA-At-Risk'!Z35</f>
        <v>0</v>
      </c>
      <c r="AE99" s="12">
        <f>'RAW DATA-At-Risk'!AA35</f>
        <v>10</v>
      </c>
      <c r="AF99" s="12">
        <f>'RAW DATA-At-Risk'!AB35</f>
        <v>0</v>
      </c>
      <c r="AG99" s="12">
        <f>'RAW DATA-At-Risk'!AC35</f>
        <v>0</v>
      </c>
      <c r="AH99" s="12">
        <f>'RAW DATA-At-Risk'!AD35</f>
        <v>0</v>
      </c>
      <c r="AI99" s="12">
        <f>'RAW DATA-At-Risk'!AE35</f>
        <v>0</v>
      </c>
      <c r="AJ99" s="12">
        <f>'RAW DATA-At-Risk'!AF35</f>
        <v>0</v>
      </c>
      <c r="AK99" s="365">
        <f>'RAW DATA-At-Risk'!AG35</f>
        <v>0</v>
      </c>
      <c r="AL99" s="12"/>
      <c r="AM99" s="12"/>
      <c r="AN99" s="364">
        <f>'RAW DATA-At-Risk'!AH35</f>
        <v>0</v>
      </c>
      <c r="AO99" s="12">
        <f>'RAW DATA-At-Risk'!AI35</f>
        <v>1</v>
      </c>
      <c r="AP99" s="12">
        <f>'RAW DATA-At-Risk'!AJ35</f>
        <v>0</v>
      </c>
      <c r="AQ99" s="12">
        <f>'RAW DATA-At-Risk'!AK35</f>
        <v>19</v>
      </c>
      <c r="AR99" s="12">
        <f>'RAW DATA-At-Risk'!AL35</f>
        <v>0</v>
      </c>
      <c r="AS99" s="12">
        <f>'RAW DATA-At-Risk'!AM35</f>
        <v>0</v>
      </c>
      <c r="AT99" s="12">
        <f>'RAW DATA-At-Risk'!AN35</f>
        <v>0</v>
      </c>
      <c r="AU99" s="12">
        <f>'RAW DATA-At-Risk'!AO35</f>
        <v>0</v>
      </c>
      <c r="AV99" s="12">
        <f>'RAW DATA-At-Risk'!AP35</f>
        <v>0</v>
      </c>
      <c r="AW99" s="365">
        <f>'RAW DATA-At-Risk'!AQ35</f>
        <v>0</v>
      </c>
      <c r="AX99" s="365"/>
    </row>
    <row r="100" spans="1:50" ht="15.75" thickBot="1" x14ac:dyDescent="0.3">
      <c r="A100" s="1060"/>
      <c r="B100" s="484" t="str">
        <f>'RAW DATA-Awards'!B36</f>
        <v>NMSU-AL</v>
      </c>
      <c r="C100" s="485" t="str">
        <f>'RAW DATA-Awards'!C36</f>
        <v>3</v>
      </c>
      <c r="D100" s="364">
        <f>'RAW DATA-At-Risk'!D36</f>
        <v>0</v>
      </c>
      <c r="E100" s="12">
        <f>'RAW DATA-At-Risk'!E36</f>
        <v>0</v>
      </c>
      <c r="F100" s="12">
        <f>'RAW DATA-At-Risk'!F36</f>
        <v>0</v>
      </c>
      <c r="G100" s="12">
        <f>'RAW DATA-At-Risk'!G36</f>
        <v>20</v>
      </c>
      <c r="H100" s="12">
        <f>'RAW DATA-At-Risk'!H36</f>
        <v>0</v>
      </c>
      <c r="I100" s="12">
        <f>'RAW DATA-At-Risk'!I36</f>
        <v>0</v>
      </c>
      <c r="J100" s="12">
        <f>'RAW DATA-At-Risk'!J36</f>
        <v>0</v>
      </c>
      <c r="K100" s="12">
        <f>'RAW DATA-At-Risk'!K36</f>
        <v>0</v>
      </c>
      <c r="L100" s="12">
        <f>'RAW DATA-At-Risk'!L36</f>
        <v>0</v>
      </c>
      <c r="M100" s="365">
        <f>'RAW DATA-At-Risk'!M36</f>
        <v>0</v>
      </c>
      <c r="N100" s="12"/>
      <c r="O100" s="12"/>
      <c r="P100" s="364">
        <f>'RAW DATA-At-Risk'!N36</f>
        <v>0</v>
      </c>
      <c r="Q100" s="12">
        <f>'RAW DATA-At-Risk'!O36</f>
        <v>0</v>
      </c>
      <c r="R100" s="12">
        <f>'RAW DATA-At-Risk'!P36</f>
        <v>0</v>
      </c>
      <c r="S100" s="12">
        <f>'RAW DATA-At-Risk'!Q36</f>
        <v>21</v>
      </c>
      <c r="T100" s="12">
        <f>'RAW DATA-At-Risk'!R36</f>
        <v>0</v>
      </c>
      <c r="U100" s="12">
        <f>'RAW DATA-At-Risk'!S36</f>
        <v>0</v>
      </c>
      <c r="V100" s="12">
        <f>'RAW DATA-At-Risk'!T36</f>
        <v>0</v>
      </c>
      <c r="W100" s="12">
        <f>'RAW DATA-At-Risk'!U36</f>
        <v>0</v>
      </c>
      <c r="X100" s="12">
        <f>'RAW DATA-At-Risk'!V36</f>
        <v>0</v>
      </c>
      <c r="Y100" s="365">
        <f>'RAW DATA-At-Risk'!W36</f>
        <v>0</v>
      </c>
      <c r="Z100" s="12"/>
      <c r="AA100" s="12"/>
      <c r="AB100" s="364">
        <f>'RAW DATA-At-Risk'!X36</f>
        <v>0</v>
      </c>
      <c r="AC100" s="12">
        <f>'RAW DATA-At-Risk'!Y36</f>
        <v>0</v>
      </c>
      <c r="AD100" s="12">
        <f>'RAW DATA-At-Risk'!Z36</f>
        <v>0</v>
      </c>
      <c r="AE100" s="12">
        <f>'RAW DATA-At-Risk'!AA36</f>
        <v>0</v>
      </c>
      <c r="AF100" s="12">
        <f>'RAW DATA-At-Risk'!AB36</f>
        <v>0</v>
      </c>
      <c r="AG100" s="12">
        <f>'RAW DATA-At-Risk'!AC36</f>
        <v>0</v>
      </c>
      <c r="AH100" s="12">
        <f>'RAW DATA-At-Risk'!AD36</f>
        <v>0</v>
      </c>
      <c r="AI100" s="12">
        <f>'RAW DATA-At-Risk'!AE36</f>
        <v>0</v>
      </c>
      <c r="AJ100" s="12">
        <f>'RAW DATA-At-Risk'!AF36</f>
        <v>0</v>
      </c>
      <c r="AK100" s="365">
        <f>'RAW DATA-At-Risk'!AG36</f>
        <v>0</v>
      </c>
      <c r="AL100" s="12"/>
      <c r="AM100" s="12"/>
      <c r="AN100" s="364">
        <f>'RAW DATA-At-Risk'!AH36</f>
        <v>0</v>
      </c>
      <c r="AO100" s="12">
        <f>'RAW DATA-At-Risk'!AI36</f>
        <v>0</v>
      </c>
      <c r="AP100" s="12">
        <f>'RAW DATA-At-Risk'!AJ36</f>
        <v>0</v>
      </c>
      <c r="AQ100" s="12">
        <f>'RAW DATA-At-Risk'!AK36</f>
        <v>3</v>
      </c>
      <c r="AR100" s="12">
        <f>'RAW DATA-At-Risk'!AL36</f>
        <v>0</v>
      </c>
      <c r="AS100" s="12">
        <f>'RAW DATA-At-Risk'!AM36</f>
        <v>0</v>
      </c>
      <c r="AT100" s="12">
        <f>'RAW DATA-At-Risk'!AN36</f>
        <v>0</v>
      </c>
      <c r="AU100" s="12">
        <f>'RAW DATA-At-Risk'!AO36</f>
        <v>0</v>
      </c>
      <c r="AV100" s="12">
        <f>'RAW DATA-At-Risk'!AP36</f>
        <v>0</v>
      </c>
      <c r="AW100" s="365">
        <f>'RAW DATA-At-Risk'!AQ36</f>
        <v>0</v>
      </c>
      <c r="AX100" s="365"/>
    </row>
    <row r="101" spans="1:50" x14ac:dyDescent="0.25">
      <c r="A101" s="511"/>
      <c r="B101" s="484"/>
      <c r="C101" s="485"/>
      <c r="D101" s="366">
        <f t="shared" ref="D101:M101" si="72">SUM(D98:D100)</f>
        <v>0</v>
      </c>
      <c r="E101" s="11">
        <f t="shared" si="72"/>
        <v>2</v>
      </c>
      <c r="F101" s="11">
        <f t="shared" si="72"/>
        <v>0</v>
      </c>
      <c r="G101" s="11">
        <f t="shared" si="72"/>
        <v>169</v>
      </c>
      <c r="H101" s="11">
        <f t="shared" si="72"/>
        <v>0</v>
      </c>
      <c r="I101" s="11">
        <f t="shared" si="72"/>
        <v>0</v>
      </c>
      <c r="J101" s="11">
        <f t="shared" si="72"/>
        <v>0</v>
      </c>
      <c r="K101" s="11">
        <f t="shared" si="72"/>
        <v>0</v>
      </c>
      <c r="L101" s="11">
        <f t="shared" si="72"/>
        <v>0</v>
      </c>
      <c r="M101" s="367">
        <f t="shared" si="72"/>
        <v>0</v>
      </c>
      <c r="N101" s="12"/>
      <c r="O101" s="12"/>
      <c r="P101" s="366">
        <f t="shared" ref="P101:Y101" si="73">SUM(P98:P100)</f>
        <v>0</v>
      </c>
      <c r="Q101" s="11">
        <f t="shared" si="73"/>
        <v>3</v>
      </c>
      <c r="R101" s="11">
        <f t="shared" si="73"/>
        <v>0</v>
      </c>
      <c r="S101" s="11">
        <f t="shared" si="73"/>
        <v>120</v>
      </c>
      <c r="T101" s="11">
        <f t="shared" si="73"/>
        <v>0</v>
      </c>
      <c r="U101" s="11">
        <f t="shared" si="73"/>
        <v>0</v>
      </c>
      <c r="V101" s="11">
        <f t="shared" si="73"/>
        <v>0</v>
      </c>
      <c r="W101" s="11">
        <f t="shared" si="73"/>
        <v>0</v>
      </c>
      <c r="X101" s="11">
        <f t="shared" si="73"/>
        <v>0</v>
      </c>
      <c r="Y101" s="367">
        <f t="shared" si="73"/>
        <v>0</v>
      </c>
      <c r="Z101" s="12"/>
      <c r="AA101" s="12"/>
      <c r="AB101" s="366">
        <f t="shared" ref="AB101:AK101" si="74">SUM(AB98:AB100)</f>
        <v>0</v>
      </c>
      <c r="AC101" s="11">
        <f t="shared" si="74"/>
        <v>2</v>
      </c>
      <c r="AD101" s="11">
        <f t="shared" si="74"/>
        <v>0</v>
      </c>
      <c r="AE101" s="11">
        <f t="shared" si="74"/>
        <v>101</v>
      </c>
      <c r="AF101" s="11">
        <f t="shared" si="74"/>
        <v>0</v>
      </c>
      <c r="AG101" s="11">
        <f t="shared" si="74"/>
        <v>0</v>
      </c>
      <c r="AH101" s="11">
        <f t="shared" si="74"/>
        <v>0</v>
      </c>
      <c r="AI101" s="11">
        <f t="shared" si="74"/>
        <v>0</v>
      </c>
      <c r="AJ101" s="11">
        <f t="shared" si="74"/>
        <v>0</v>
      </c>
      <c r="AK101" s="367">
        <f t="shared" si="74"/>
        <v>0</v>
      </c>
      <c r="AL101" s="12"/>
      <c r="AM101" s="12"/>
      <c r="AN101" s="366">
        <f t="shared" ref="AN101:AW101" si="75">SUM(AN98:AN100)</f>
        <v>0</v>
      </c>
      <c r="AO101" s="11">
        <f t="shared" si="75"/>
        <v>3</v>
      </c>
      <c r="AP101" s="11">
        <f t="shared" si="75"/>
        <v>0</v>
      </c>
      <c r="AQ101" s="11">
        <f t="shared" si="75"/>
        <v>99</v>
      </c>
      <c r="AR101" s="11">
        <f t="shared" si="75"/>
        <v>0</v>
      </c>
      <c r="AS101" s="11">
        <f t="shared" si="75"/>
        <v>0</v>
      </c>
      <c r="AT101" s="11">
        <f t="shared" si="75"/>
        <v>0</v>
      </c>
      <c r="AU101" s="11">
        <f t="shared" si="75"/>
        <v>0</v>
      </c>
      <c r="AV101" s="11">
        <f t="shared" si="75"/>
        <v>0</v>
      </c>
      <c r="AW101" s="367">
        <f t="shared" si="75"/>
        <v>0</v>
      </c>
      <c r="AX101" s="365"/>
    </row>
    <row r="102" spans="1:50" ht="15.75" thickBot="1" x14ac:dyDescent="0.3">
      <c r="A102" s="511"/>
      <c r="B102" s="484"/>
      <c r="C102" s="485"/>
      <c r="D102" s="364"/>
      <c r="E102" s="12"/>
      <c r="F102" s="12"/>
      <c r="G102" s="12"/>
      <c r="H102" s="12"/>
      <c r="I102" s="12"/>
      <c r="J102" s="12"/>
      <c r="K102" s="12"/>
      <c r="L102" s="12"/>
      <c r="M102" s="365"/>
      <c r="N102" s="12"/>
      <c r="O102" s="12"/>
      <c r="P102" s="364"/>
      <c r="Q102" s="12"/>
      <c r="R102" s="12"/>
      <c r="S102" s="12"/>
      <c r="T102" s="12"/>
      <c r="U102" s="12"/>
      <c r="V102" s="12"/>
      <c r="W102" s="12"/>
      <c r="X102" s="12"/>
      <c r="Y102" s="365"/>
      <c r="Z102" s="12"/>
      <c r="AA102" s="12"/>
      <c r="AB102" s="364"/>
      <c r="AC102" s="12"/>
      <c r="AD102" s="12"/>
      <c r="AE102" s="12"/>
      <c r="AF102" s="12"/>
      <c r="AG102" s="12"/>
      <c r="AH102" s="12"/>
      <c r="AI102" s="12"/>
      <c r="AJ102" s="12"/>
      <c r="AK102" s="365"/>
      <c r="AL102" s="12"/>
      <c r="AM102" s="12"/>
      <c r="AN102" s="364"/>
      <c r="AO102" s="12"/>
      <c r="AP102" s="12"/>
      <c r="AQ102" s="12"/>
      <c r="AR102" s="12"/>
      <c r="AS102" s="12"/>
      <c r="AT102" s="12"/>
      <c r="AU102" s="12"/>
      <c r="AV102" s="12"/>
      <c r="AW102" s="365"/>
      <c r="AX102" s="365"/>
    </row>
    <row r="103" spans="1:50" ht="15" customHeight="1" x14ac:dyDescent="0.25">
      <c r="A103" s="1058" t="s">
        <v>303</v>
      </c>
      <c r="B103" s="484" t="s">
        <v>54</v>
      </c>
      <c r="C103" s="485" t="s">
        <v>95</v>
      </c>
      <c r="D103" s="364">
        <f>D98*'DATA - Awards Matrices'!$B$53</f>
        <v>0</v>
      </c>
      <c r="E103" s="12">
        <f>E98*'DATA - Awards Matrices'!$C$53</f>
        <v>1150</v>
      </c>
      <c r="F103" s="12">
        <f>F98*'DATA - Awards Matrices'!$D$53</f>
        <v>0</v>
      </c>
      <c r="G103" s="12">
        <f>G98*'DATA - Awards Matrices'!$E$53</f>
        <v>81650</v>
      </c>
      <c r="H103" s="12">
        <f>H98*'DATA - Awards Matrices'!$F$53</f>
        <v>0</v>
      </c>
      <c r="I103" s="12">
        <f>I98*'DATA - Awards Matrices'!$G$53</f>
        <v>0</v>
      </c>
      <c r="J103" s="12">
        <f>J98*'DATA - Awards Matrices'!$H$53</f>
        <v>0</v>
      </c>
      <c r="K103" s="12">
        <f>K98*'DATA - Awards Matrices'!$I$53</f>
        <v>0</v>
      </c>
      <c r="L103" s="12">
        <f>L98*'DATA - Awards Matrices'!$J$53</f>
        <v>0</v>
      </c>
      <c r="M103" s="365">
        <f>M98*'DATA - Awards Matrices'!$K$53</f>
        <v>0</v>
      </c>
      <c r="N103" s="12"/>
      <c r="O103" s="12"/>
      <c r="P103" s="364">
        <f>P98*'DATA - Awards Matrices'!$B$53</f>
        <v>0</v>
      </c>
      <c r="Q103" s="12">
        <f>Q98*'DATA - Awards Matrices'!$C$53</f>
        <v>1150</v>
      </c>
      <c r="R103" s="12">
        <f>R98*'DATA - Awards Matrices'!$D$53</f>
        <v>0</v>
      </c>
      <c r="S103" s="12">
        <f>S98*'DATA - Awards Matrices'!$E$53</f>
        <v>51750</v>
      </c>
      <c r="T103" s="12">
        <f>T98*'DATA - Awards Matrices'!$F$53</f>
        <v>0</v>
      </c>
      <c r="U103" s="12">
        <f>U98*'DATA - Awards Matrices'!$G$53</f>
        <v>0</v>
      </c>
      <c r="V103" s="12">
        <f>V98*'DATA - Awards Matrices'!$H$53</f>
        <v>0</v>
      </c>
      <c r="W103" s="12">
        <f>W98*'DATA - Awards Matrices'!$I$53</f>
        <v>0</v>
      </c>
      <c r="X103" s="12">
        <f>X98*'DATA - Awards Matrices'!$J$53</f>
        <v>0</v>
      </c>
      <c r="Y103" s="365">
        <f>Y98*'DATA - Awards Matrices'!$K$53</f>
        <v>0</v>
      </c>
      <c r="Z103" s="12"/>
      <c r="AA103" s="12"/>
      <c r="AB103" s="364">
        <f>AB98*'DATA - Awards Matrices'!$B$53</f>
        <v>0</v>
      </c>
      <c r="AC103" s="12">
        <f>AC98*'DATA - Awards Matrices'!$C$53</f>
        <v>1150</v>
      </c>
      <c r="AD103" s="12">
        <f>AD98*'DATA - Awards Matrices'!$D$53</f>
        <v>0</v>
      </c>
      <c r="AE103" s="12">
        <f>AE98*'DATA - Awards Matrices'!$E$53</f>
        <v>52325</v>
      </c>
      <c r="AF103" s="12">
        <f>AF98*'DATA - Awards Matrices'!$F$53</f>
        <v>0</v>
      </c>
      <c r="AG103" s="12">
        <f>AG98*'DATA - Awards Matrices'!$G$53</f>
        <v>0</v>
      </c>
      <c r="AH103" s="12">
        <f>AH98*'DATA - Awards Matrices'!$H$53</f>
        <v>0</v>
      </c>
      <c r="AI103" s="12">
        <f>AI98*'DATA - Awards Matrices'!$I$53</f>
        <v>0</v>
      </c>
      <c r="AJ103" s="12">
        <f>AJ98*'DATA - Awards Matrices'!$J$53</f>
        <v>0</v>
      </c>
      <c r="AK103" s="365">
        <f>AK98*'DATA - Awards Matrices'!$K$53</f>
        <v>0</v>
      </c>
      <c r="AL103" s="12"/>
      <c r="AM103" s="12"/>
      <c r="AN103" s="364">
        <f>AN98*'DATA - Awards Matrices'!$B$53</f>
        <v>0</v>
      </c>
      <c r="AO103" s="12">
        <f>AO98*'DATA - Awards Matrices'!$C$53</f>
        <v>1150</v>
      </c>
      <c r="AP103" s="12">
        <f>AP98*'DATA - Awards Matrices'!$D$53</f>
        <v>0</v>
      </c>
      <c r="AQ103" s="12">
        <f>AQ98*'DATA - Awards Matrices'!$E$53</f>
        <v>44275</v>
      </c>
      <c r="AR103" s="12">
        <f>AR98*'DATA - Awards Matrices'!$F$53</f>
        <v>0</v>
      </c>
      <c r="AS103" s="12">
        <f>AS98*'DATA - Awards Matrices'!$G$53</f>
        <v>0</v>
      </c>
      <c r="AT103" s="12">
        <f>AT98*'DATA - Awards Matrices'!$H$53</f>
        <v>0</v>
      </c>
      <c r="AU103" s="12">
        <f>AU98*'DATA - Awards Matrices'!$I$53</f>
        <v>0</v>
      </c>
      <c r="AV103" s="12">
        <f>AV98*'DATA - Awards Matrices'!$J$53</f>
        <v>0</v>
      </c>
      <c r="AW103" s="365">
        <f>AW98*'DATA - Awards Matrices'!$K$53</f>
        <v>0</v>
      </c>
      <c r="AX103" s="365"/>
    </row>
    <row r="104" spans="1:50" x14ac:dyDescent="0.25">
      <c r="A104" s="1059"/>
      <c r="B104" s="484" t="s">
        <v>54</v>
      </c>
      <c r="C104" s="485" t="s">
        <v>94</v>
      </c>
      <c r="D104" s="364">
        <f>D99*'DATA - Awards Matrices'!$B$54</f>
        <v>0</v>
      </c>
      <c r="E104" s="12">
        <f>E99*'DATA - Awards Matrices'!$C$54</f>
        <v>0</v>
      </c>
      <c r="F104" s="12">
        <f>F99*'DATA - Awards Matrices'!$D$54</f>
        <v>0</v>
      </c>
      <c r="G104" s="12">
        <f>G99*'DATA - Awards Matrices'!$E$54</f>
        <v>4025</v>
      </c>
      <c r="H104" s="12">
        <f>H99*'DATA - Awards Matrices'!$F$54</f>
        <v>0</v>
      </c>
      <c r="I104" s="12">
        <f>I99*'DATA - Awards Matrices'!$G$54</f>
        <v>0</v>
      </c>
      <c r="J104" s="12">
        <f>J99*'DATA - Awards Matrices'!$H$54</f>
        <v>0</v>
      </c>
      <c r="K104" s="12">
        <f>K99*'DATA - Awards Matrices'!$I$54</f>
        <v>0</v>
      </c>
      <c r="L104" s="12">
        <f>L99*'DATA - Awards Matrices'!$J$54</f>
        <v>0</v>
      </c>
      <c r="M104" s="365">
        <f>M99*'DATA - Awards Matrices'!$K$54</f>
        <v>0</v>
      </c>
      <c r="N104" s="12"/>
      <c r="O104" s="12"/>
      <c r="P104" s="364">
        <f>P99*'DATA - Awards Matrices'!$B$54</f>
        <v>0</v>
      </c>
      <c r="Q104" s="12">
        <f>Q99*'DATA - Awards Matrices'!$C$54</f>
        <v>575</v>
      </c>
      <c r="R104" s="12">
        <f>R99*'DATA - Awards Matrices'!$D$54</f>
        <v>0</v>
      </c>
      <c r="S104" s="12">
        <f>S99*'DATA - Awards Matrices'!$E$54</f>
        <v>5175</v>
      </c>
      <c r="T104" s="12">
        <f>T99*'DATA - Awards Matrices'!$F$54</f>
        <v>0</v>
      </c>
      <c r="U104" s="12">
        <f>U99*'DATA - Awards Matrices'!$G$54</f>
        <v>0</v>
      </c>
      <c r="V104" s="12">
        <f>V99*'DATA - Awards Matrices'!$H$54</f>
        <v>0</v>
      </c>
      <c r="W104" s="12">
        <f>W99*'DATA - Awards Matrices'!$I$54</f>
        <v>0</v>
      </c>
      <c r="X104" s="12">
        <f>X99*'DATA - Awards Matrices'!$J$54</f>
        <v>0</v>
      </c>
      <c r="Y104" s="365">
        <f>Y99*'DATA - Awards Matrices'!$K$54</f>
        <v>0</v>
      </c>
      <c r="Z104" s="12"/>
      <c r="AA104" s="12"/>
      <c r="AB104" s="364">
        <f>AB99*'DATA - Awards Matrices'!$B$54</f>
        <v>0</v>
      </c>
      <c r="AC104" s="12">
        <f>AC99*'DATA - Awards Matrices'!$C$54</f>
        <v>0</v>
      </c>
      <c r="AD104" s="12">
        <f>AD99*'DATA - Awards Matrices'!$D$54</f>
        <v>0</v>
      </c>
      <c r="AE104" s="12">
        <f>AE99*'DATA - Awards Matrices'!$E$54</f>
        <v>5750</v>
      </c>
      <c r="AF104" s="12">
        <f>AF99*'DATA - Awards Matrices'!$F$54</f>
        <v>0</v>
      </c>
      <c r="AG104" s="12">
        <f>AG99*'DATA - Awards Matrices'!$G$54</f>
        <v>0</v>
      </c>
      <c r="AH104" s="12">
        <f>AH99*'DATA - Awards Matrices'!$H$54</f>
        <v>0</v>
      </c>
      <c r="AI104" s="12">
        <f>AI99*'DATA - Awards Matrices'!$I$54</f>
        <v>0</v>
      </c>
      <c r="AJ104" s="12">
        <f>AJ99*'DATA - Awards Matrices'!$J$54</f>
        <v>0</v>
      </c>
      <c r="AK104" s="365">
        <f>AK99*'DATA - Awards Matrices'!$K$54</f>
        <v>0</v>
      </c>
      <c r="AL104" s="12"/>
      <c r="AM104" s="12"/>
      <c r="AN104" s="364">
        <f>AN99*'DATA - Awards Matrices'!$B$54</f>
        <v>0</v>
      </c>
      <c r="AO104" s="12">
        <f>AO99*'DATA - Awards Matrices'!$C$54</f>
        <v>575</v>
      </c>
      <c r="AP104" s="12">
        <f>AP99*'DATA - Awards Matrices'!$D$54</f>
        <v>0</v>
      </c>
      <c r="AQ104" s="12">
        <f>AQ99*'DATA - Awards Matrices'!$E$54</f>
        <v>10925</v>
      </c>
      <c r="AR104" s="12">
        <f>AR99*'DATA - Awards Matrices'!$F$54</f>
        <v>0</v>
      </c>
      <c r="AS104" s="12">
        <f>AS99*'DATA - Awards Matrices'!$G$54</f>
        <v>0</v>
      </c>
      <c r="AT104" s="12">
        <f>AT99*'DATA - Awards Matrices'!$H$54</f>
        <v>0</v>
      </c>
      <c r="AU104" s="12">
        <f>AU99*'DATA - Awards Matrices'!$I$54</f>
        <v>0</v>
      </c>
      <c r="AV104" s="12">
        <f>AV99*'DATA - Awards Matrices'!$J$54</f>
        <v>0</v>
      </c>
      <c r="AW104" s="365">
        <f>AW99*'DATA - Awards Matrices'!$K$54</f>
        <v>0</v>
      </c>
      <c r="AX104" s="365"/>
    </row>
    <row r="105" spans="1:50" ht="15.75" thickBot="1" x14ac:dyDescent="0.3">
      <c r="A105" s="1060"/>
      <c r="B105" s="484" t="s">
        <v>54</v>
      </c>
      <c r="C105" s="485" t="s">
        <v>93</v>
      </c>
      <c r="D105" s="364">
        <f>D100*'DATA - Awards Matrices'!$B$55</f>
        <v>0</v>
      </c>
      <c r="E105" s="12">
        <f>E100*'DATA - Awards Matrices'!$C$55</f>
        <v>0</v>
      </c>
      <c r="F105" s="12">
        <f>F100*'DATA - Awards Matrices'!$D$55</f>
        <v>0</v>
      </c>
      <c r="G105" s="12">
        <f>G100*'DATA - Awards Matrices'!$E$55</f>
        <v>11500</v>
      </c>
      <c r="H105" s="12">
        <f>H100*'DATA - Awards Matrices'!$F$55</f>
        <v>0</v>
      </c>
      <c r="I105" s="12">
        <f>I100*'DATA - Awards Matrices'!$G$55</f>
        <v>0</v>
      </c>
      <c r="J105" s="12">
        <f>J100*'DATA - Awards Matrices'!$H$55</f>
        <v>0</v>
      </c>
      <c r="K105" s="12">
        <f>K100*'DATA - Awards Matrices'!$I$55</f>
        <v>0</v>
      </c>
      <c r="L105" s="12">
        <f>L100*'DATA - Awards Matrices'!$J$55</f>
        <v>0</v>
      </c>
      <c r="M105" s="365">
        <f>M100*'DATA - Awards Matrices'!$K$55</f>
        <v>0</v>
      </c>
      <c r="N105" s="12"/>
      <c r="O105" s="12"/>
      <c r="P105" s="364">
        <f>P100*'DATA - Awards Matrices'!$B$55</f>
        <v>0</v>
      </c>
      <c r="Q105" s="12">
        <f>Q100*'DATA - Awards Matrices'!$C$55</f>
        <v>0</v>
      </c>
      <c r="R105" s="12">
        <f>R100*'DATA - Awards Matrices'!$D$55</f>
        <v>0</v>
      </c>
      <c r="S105" s="12">
        <f>S100*'DATA - Awards Matrices'!$E$55</f>
        <v>12075</v>
      </c>
      <c r="T105" s="12">
        <f>T100*'DATA - Awards Matrices'!$F$55</f>
        <v>0</v>
      </c>
      <c r="U105" s="12">
        <f>U100*'DATA - Awards Matrices'!$G$55</f>
        <v>0</v>
      </c>
      <c r="V105" s="12">
        <f>V100*'DATA - Awards Matrices'!$H$55</f>
        <v>0</v>
      </c>
      <c r="W105" s="12">
        <f>W100*'DATA - Awards Matrices'!$I$55</f>
        <v>0</v>
      </c>
      <c r="X105" s="12">
        <f>X100*'DATA - Awards Matrices'!$J$55</f>
        <v>0</v>
      </c>
      <c r="Y105" s="365">
        <f>Y100*'DATA - Awards Matrices'!$K$55</f>
        <v>0</v>
      </c>
      <c r="Z105" s="12"/>
      <c r="AA105" s="12"/>
      <c r="AB105" s="364">
        <f>AB100*'DATA - Awards Matrices'!$B$55</f>
        <v>0</v>
      </c>
      <c r="AC105" s="12">
        <f>AC100*'DATA - Awards Matrices'!$C$55</f>
        <v>0</v>
      </c>
      <c r="AD105" s="12">
        <f>AD100*'DATA - Awards Matrices'!$D$55</f>
        <v>0</v>
      </c>
      <c r="AE105" s="12">
        <f>AE100*'DATA - Awards Matrices'!$E$55</f>
        <v>0</v>
      </c>
      <c r="AF105" s="12">
        <f>AF100*'DATA - Awards Matrices'!$F$55</f>
        <v>0</v>
      </c>
      <c r="AG105" s="12">
        <f>AG100*'DATA - Awards Matrices'!$G$55</f>
        <v>0</v>
      </c>
      <c r="AH105" s="12">
        <f>AH100*'DATA - Awards Matrices'!$H$55</f>
        <v>0</v>
      </c>
      <c r="AI105" s="12">
        <f>AI100*'DATA - Awards Matrices'!$I$55</f>
        <v>0</v>
      </c>
      <c r="AJ105" s="12">
        <f>AJ100*'DATA - Awards Matrices'!$J$55</f>
        <v>0</v>
      </c>
      <c r="AK105" s="365">
        <f>AK100*'DATA - Awards Matrices'!$K$55</f>
        <v>0</v>
      </c>
      <c r="AL105" s="12"/>
      <c r="AM105" s="12"/>
      <c r="AN105" s="364">
        <f>AN100*'DATA - Awards Matrices'!$B$55</f>
        <v>0</v>
      </c>
      <c r="AO105" s="12">
        <f>AO100*'DATA - Awards Matrices'!$C$55</f>
        <v>0</v>
      </c>
      <c r="AP105" s="12">
        <f>AP100*'DATA - Awards Matrices'!$D$55</f>
        <v>0</v>
      </c>
      <c r="AQ105" s="12">
        <f>AQ100*'DATA - Awards Matrices'!$E$55</f>
        <v>1725</v>
      </c>
      <c r="AR105" s="12">
        <f>AR100*'DATA - Awards Matrices'!$F$55</f>
        <v>0</v>
      </c>
      <c r="AS105" s="12">
        <f>AS100*'DATA - Awards Matrices'!$G$55</f>
        <v>0</v>
      </c>
      <c r="AT105" s="12">
        <f>AT100*'DATA - Awards Matrices'!$H$55</f>
        <v>0</v>
      </c>
      <c r="AU105" s="12">
        <f>AU100*'DATA - Awards Matrices'!$I$55</f>
        <v>0</v>
      </c>
      <c r="AV105" s="12">
        <f>AV100*'DATA - Awards Matrices'!$J$55</f>
        <v>0</v>
      </c>
      <c r="AW105" s="365">
        <f>AW100*'DATA - Awards Matrices'!$K$55</f>
        <v>0</v>
      </c>
      <c r="AX105" s="365"/>
    </row>
    <row r="106" spans="1:50" ht="30.75" thickBot="1" x14ac:dyDescent="0.3">
      <c r="A106" s="480" t="s">
        <v>304</v>
      </c>
      <c r="B106" s="487" t="str">
        <f>B100</f>
        <v>NMSU-AL</v>
      </c>
      <c r="C106" s="488"/>
      <c r="D106" s="368">
        <f t="shared" ref="D106:M106" si="76">SUM(D103:D105)</f>
        <v>0</v>
      </c>
      <c r="E106" s="369">
        <f t="shared" si="76"/>
        <v>1150</v>
      </c>
      <c r="F106" s="369">
        <f t="shared" si="76"/>
        <v>0</v>
      </c>
      <c r="G106" s="369">
        <f t="shared" si="76"/>
        <v>97175</v>
      </c>
      <c r="H106" s="369">
        <f t="shared" si="76"/>
        <v>0</v>
      </c>
      <c r="I106" s="369">
        <f t="shared" si="76"/>
        <v>0</v>
      </c>
      <c r="J106" s="369">
        <f t="shared" si="76"/>
        <v>0</v>
      </c>
      <c r="K106" s="369">
        <f t="shared" si="76"/>
        <v>0</v>
      </c>
      <c r="L106" s="369">
        <f t="shared" si="76"/>
        <v>0</v>
      </c>
      <c r="M106" s="370">
        <f t="shared" si="76"/>
        <v>0</v>
      </c>
      <c r="N106" s="489">
        <f>SUM(D106:M106)/'DATA - Awards Matrices'!$L$55</f>
        <v>29.0948275862069</v>
      </c>
      <c r="O106" s="489"/>
      <c r="P106" s="368">
        <f t="shared" ref="P106:Y106" si="77">SUM(P103:P105)</f>
        <v>0</v>
      </c>
      <c r="Q106" s="369">
        <f t="shared" si="77"/>
        <v>1725</v>
      </c>
      <c r="R106" s="369">
        <f t="shared" si="77"/>
        <v>0</v>
      </c>
      <c r="S106" s="369">
        <f t="shared" si="77"/>
        <v>69000</v>
      </c>
      <c r="T106" s="369">
        <f t="shared" si="77"/>
        <v>0</v>
      </c>
      <c r="U106" s="369">
        <f t="shared" si="77"/>
        <v>0</v>
      </c>
      <c r="V106" s="369">
        <f t="shared" si="77"/>
        <v>0</v>
      </c>
      <c r="W106" s="369">
        <f t="shared" si="77"/>
        <v>0</v>
      </c>
      <c r="X106" s="369">
        <f t="shared" si="77"/>
        <v>0</v>
      </c>
      <c r="Y106" s="370">
        <f t="shared" si="77"/>
        <v>0</v>
      </c>
      <c r="Z106" s="489">
        <f>SUM(P106:Y106)/'DATA - Awards Matrices'!$L$55</f>
        <v>20.927858439201454</v>
      </c>
      <c r="AA106" s="489"/>
      <c r="AB106" s="368">
        <f t="shared" ref="AB106:AK106" si="78">SUM(AB103:AB105)</f>
        <v>0</v>
      </c>
      <c r="AC106" s="369">
        <f t="shared" si="78"/>
        <v>1150</v>
      </c>
      <c r="AD106" s="369">
        <f t="shared" si="78"/>
        <v>0</v>
      </c>
      <c r="AE106" s="369">
        <f t="shared" si="78"/>
        <v>58075</v>
      </c>
      <c r="AF106" s="369">
        <f t="shared" si="78"/>
        <v>0</v>
      </c>
      <c r="AG106" s="369">
        <f t="shared" si="78"/>
        <v>0</v>
      </c>
      <c r="AH106" s="369">
        <f t="shared" si="78"/>
        <v>0</v>
      </c>
      <c r="AI106" s="369">
        <f t="shared" si="78"/>
        <v>0</v>
      </c>
      <c r="AJ106" s="369">
        <f t="shared" si="78"/>
        <v>0</v>
      </c>
      <c r="AK106" s="370">
        <f t="shared" si="78"/>
        <v>0</v>
      </c>
      <c r="AL106" s="489">
        <f>SUM(AB106:AK106)/'DATA - Awards Matrices'!$L$55</f>
        <v>17.524954627949185</v>
      </c>
      <c r="AM106" s="489"/>
      <c r="AN106" s="368">
        <f t="shared" ref="AN106:AW106" si="79">SUM(AN103:AN105)</f>
        <v>0</v>
      </c>
      <c r="AO106" s="369">
        <f t="shared" si="79"/>
        <v>1725</v>
      </c>
      <c r="AP106" s="369">
        <f t="shared" si="79"/>
        <v>0</v>
      </c>
      <c r="AQ106" s="369">
        <f t="shared" si="79"/>
        <v>56925</v>
      </c>
      <c r="AR106" s="369">
        <f t="shared" si="79"/>
        <v>0</v>
      </c>
      <c r="AS106" s="369">
        <f t="shared" si="79"/>
        <v>0</v>
      </c>
      <c r="AT106" s="369">
        <f t="shared" si="79"/>
        <v>0</v>
      </c>
      <c r="AU106" s="369">
        <f t="shared" si="79"/>
        <v>0</v>
      </c>
      <c r="AV106" s="369">
        <f t="shared" si="79"/>
        <v>0</v>
      </c>
      <c r="AW106" s="370">
        <f t="shared" si="79"/>
        <v>0</v>
      </c>
      <c r="AX106" s="490">
        <f>SUM(AN106:AW106)/'DATA - Awards Matrices'!$L$55</f>
        <v>17.354809437386571</v>
      </c>
    </row>
    <row r="107" spans="1:50" ht="15.75" thickBot="1" x14ac:dyDescent="0.3">
      <c r="A107" s="502"/>
      <c r="B107" s="503"/>
      <c r="C107" s="504"/>
      <c r="D107" s="505"/>
      <c r="E107" s="506"/>
      <c r="F107" s="506"/>
      <c r="G107" s="506"/>
      <c r="H107" s="506"/>
      <c r="I107" s="506"/>
      <c r="J107" s="506"/>
      <c r="K107" s="506"/>
      <c r="L107" s="506"/>
      <c r="M107" s="507"/>
      <c r="N107" s="508"/>
      <c r="O107" s="508"/>
      <c r="P107" s="505"/>
      <c r="Q107" s="506"/>
      <c r="R107" s="506"/>
      <c r="S107" s="506"/>
      <c r="T107" s="506"/>
      <c r="U107" s="506"/>
      <c r="V107" s="506"/>
      <c r="W107" s="506"/>
      <c r="X107" s="506"/>
      <c r="Y107" s="507"/>
      <c r="Z107" s="508"/>
      <c r="AA107" s="508"/>
      <c r="AB107" s="505"/>
      <c r="AC107" s="506"/>
      <c r="AD107" s="506"/>
      <c r="AE107" s="506"/>
      <c r="AF107" s="506"/>
      <c r="AG107" s="506"/>
      <c r="AH107" s="506"/>
      <c r="AI107" s="506"/>
      <c r="AJ107" s="506"/>
      <c r="AK107" s="507"/>
      <c r="AL107" s="508"/>
      <c r="AM107" s="508"/>
      <c r="AN107" s="505"/>
      <c r="AO107" s="506"/>
      <c r="AP107" s="506"/>
      <c r="AQ107" s="506"/>
      <c r="AR107" s="506"/>
      <c r="AS107" s="506"/>
      <c r="AT107" s="506"/>
      <c r="AU107" s="506"/>
      <c r="AV107" s="506"/>
      <c r="AW107" s="507"/>
      <c r="AX107" s="508"/>
    </row>
    <row r="108" spans="1:50" ht="15" customHeight="1" x14ac:dyDescent="0.25">
      <c r="A108" s="1058" t="s">
        <v>302</v>
      </c>
      <c r="B108" s="304" t="str">
        <f>'RAW DATA-Awards'!B37</f>
        <v>NMSU-CA</v>
      </c>
      <c r="C108" s="363" t="str">
        <f>'RAW DATA-Awards'!C37</f>
        <v>1</v>
      </c>
      <c r="D108" s="481">
        <f>'RAW DATA-At-Risk'!D37</f>
        <v>0</v>
      </c>
      <c r="E108" s="482">
        <f>'RAW DATA-At-Risk'!E37</f>
        <v>0</v>
      </c>
      <c r="F108" s="482">
        <f>'RAW DATA-At-Risk'!F37</f>
        <v>0</v>
      </c>
      <c r="G108" s="482">
        <f>'RAW DATA-At-Risk'!G37</f>
        <v>37</v>
      </c>
      <c r="H108" s="482">
        <f>'RAW DATA-At-Risk'!H37</f>
        <v>0</v>
      </c>
      <c r="I108" s="482">
        <f>'RAW DATA-At-Risk'!I37</f>
        <v>0</v>
      </c>
      <c r="J108" s="482">
        <f>'RAW DATA-At-Risk'!J37</f>
        <v>0</v>
      </c>
      <c r="K108" s="482">
        <f>'RAW DATA-At-Risk'!K37</f>
        <v>0</v>
      </c>
      <c r="L108" s="482">
        <f>'RAW DATA-At-Risk'!L37</f>
        <v>0</v>
      </c>
      <c r="M108" s="483">
        <f>'RAW DATA-At-Risk'!M37</f>
        <v>0</v>
      </c>
      <c r="N108" s="482"/>
      <c r="O108" s="482"/>
      <c r="P108" s="481">
        <f>'RAW DATA-At-Risk'!N37</f>
        <v>0</v>
      </c>
      <c r="Q108" s="482">
        <f>'RAW DATA-At-Risk'!O37</f>
        <v>0</v>
      </c>
      <c r="R108" s="482">
        <f>'RAW DATA-At-Risk'!P37</f>
        <v>0</v>
      </c>
      <c r="S108" s="482">
        <f>'RAW DATA-At-Risk'!Q37</f>
        <v>33</v>
      </c>
      <c r="T108" s="482">
        <f>'RAW DATA-At-Risk'!R37</f>
        <v>0</v>
      </c>
      <c r="U108" s="482">
        <f>'RAW DATA-At-Risk'!S37</f>
        <v>0</v>
      </c>
      <c r="V108" s="482">
        <f>'RAW DATA-At-Risk'!T37</f>
        <v>0</v>
      </c>
      <c r="W108" s="482">
        <f>'RAW DATA-At-Risk'!U37</f>
        <v>0</v>
      </c>
      <c r="X108" s="482">
        <f>'RAW DATA-At-Risk'!V37</f>
        <v>0</v>
      </c>
      <c r="Y108" s="483">
        <f>'RAW DATA-At-Risk'!W37</f>
        <v>0</v>
      </c>
      <c r="Z108" s="482"/>
      <c r="AA108" s="482"/>
      <c r="AB108" s="481">
        <f>'RAW DATA-At-Risk'!X37</f>
        <v>0</v>
      </c>
      <c r="AC108" s="482">
        <f>'RAW DATA-At-Risk'!Y37</f>
        <v>1</v>
      </c>
      <c r="AD108" s="482">
        <f>'RAW DATA-At-Risk'!Z37</f>
        <v>0</v>
      </c>
      <c r="AE108" s="482">
        <f>'RAW DATA-At-Risk'!AA37</f>
        <v>48</v>
      </c>
      <c r="AF108" s="482">
        <f>'RAW DATA-At-Risk'!AB37</f>
        <v>0</v>
      </c>
      <c r="AG108" s="482">
        <f>'RAW DATA-At-Risk'!AC37</f>
        <v>0</v>
      </c>
      <c r="AH108" s="482">
        <f>'RAW DATA-At-Risk'!AD37</f>
        <v>0</v>
      </c>
      <c r="AI108" s="482">
        <f>'RAW DATA-At-Risk'!AE37</f>
        <v>0</v>
      </c>
      <c r="AJ108" s="482">
        <f>'RAW DATA-At-Risk'!AF37</f>
        <v>0</v>
      </c>
      <c r="AK108" s="483">
        <f>'RAW DATA-At-Risk'!AG37</f>
        <v>0</v>
      </c>
      <c r="AL108" s="482"/>
      <c r="AM108" s="482"/>
      <c r="AN108" s="481">
        <f>'RAW DATA-At-Risk'!AH37</f>
        <v>0</v>
      </c>
      <c r="AO108" s="482">
        <f>'RAW DATA-At-Risk'!AI37</f>
        <v>0</v>
      </c>
      <c r="AP108" s="482">
        <f>'RAW DATA-At-Risk'!AJ37</f>
        <v>0</v>
      </c>
      <c r="AQ108" s="482">
        <f>'RAW DATA-At-Risk'!AK37</f>
        <v>46</v>
      </c>
      <c r="AR108" s="482">
        <f>'RAW DATA-At-Risk'!AL37</f>
        <v>0</v>
      </c>
      <c r="AS108" s="482">
        <f>'RAW DATA-At-Risk'!AM37</f>
        <v>0</v>
      </c>
      <c r="AT108" s="482">
        <f>'RAW DATA-At-Risk'!AN37</f>
        <v>0</v>
      </c>
      <c r="AU108" s="482">
        <f>'RAW DATA-At-Risk'!AO37</f>
        <v>0</v>
      </c>
      <c r="AV108" s="482">
        <f>'RAW DATA-At-Risk'!AP37</f>
        <v>0</v>
      </c>
      <c r="AW108" s="483">
        <f>'RAW DATA-At-Risk'!AQ37</f>
        <v>0</v>
      </c>
      <c r="AX108" s="483"/>
    </row>
    <row r="109" spans="1:50" x14ac:dyDescent="0.25">
      <c r="A109" s="1059"/>
      <c r="B109" s="484" t="str">
        <f>'RAW DATA-Awards'!B38</f>
        <v>NMSU-CA</v>
      </c>
      <c r="C109" s="485" t="str">
        <f>'RAW DATA-Awards'!C38</f>
        <v>2</v>
      </c>
      <c r="D109" s="364">
        <f>'RAW DATA-At-Risk'!D38</f>
        <v>0</v>
      </c>
      <c r="E109" s="12">
        <f>'RAW DATA-At-Risk'!E38</f>
        <v>6</v>
      </c>
      <c r="F109" s="12">
        <f>'RAW DATA-At-Risk'!F38</f>
        <v>0</v>
      </c>
      <c r="G109" s="12">
        <f>'RAW DATA-At-Risk'!G38</f>
        <v>0</v>
      </c>
      <c r="H109" s="12">
        <f>'RAW DATA-At-Risk'!H38</f>
        <v>0</v>
      </c>
      <c r="I109" s="12">
        <f>'RAW DATA-At-Risk'!I38</f>
        <v>0</v>
      </c>
      <c r="J109" s="12">
        <f>'RAW DATA-At-Risk'!J38</f>
        <v>0</v>
      </c>
      <c r="K109" s="12">
        <f>'RAW DATA-At-Risk'!K38</f>
        <v>0</v>
      </c>
      <c r="L109" s="12">
        <f>'RAW DATA-At-Risk'!L38</f>
        <v>0</v>
      </c>
      <c r="M109" s="365">
        <f>'RAW DATA-At-Risk'!M38</f>
        <v>0</v>
      </c>
      <c r="N109" s="12"/>
      <c r="O109" s="12"/>
      <c r="P109" s="364">
        <f>'RAW DATA-At-Risk'!N38</f>
        <v>0</v>
      </c>
      <c r="Q109" s="12">
        <f>'RAW DATA-At-Risk'!O38</f>
        <v>2</v>
      </c>
      <c r="R109" s="12">
        <f>'RAW DATA-At-Risk'!P38</f>
        <v>0</v>
      </c>
      <c r="S109" s="12">
        <f>'RAW DATA-At-Risk'!Q38</f>
        <v>1</v>
      </c>
      <c r="T109" s="12">
        <f>'RAW DATA-At-Risk'!R38</f>
        <v>0</v>
      </c>
      <c r="U109" s="12">
        <f>'RAW DATA-At-Risk'!S38</f>
        <v>0</v>
      </c>
      <c r="V109" s="12">
        <f>'RAW DATA-At-Risk'!T38</f>
        <v>0</v>
      </c>
      <c r="W109" s="12">
        <f>'RAW DATA-At-Risk'!U38</f>
        <v>0</v>
      </c>
      <c r="X109" s="12">
        <f>'RAW DATA-At-Risk'!V38</f>
        <v>0</v>
      </c>
      <c r="Y109" s="365">
        <f>'RAW DATA-At-Risk'!W38</f>
        <v>0</v>
      </c>
      <c r="Z109" s="12"/>
      <c r="AA109" s="12"/>
      <c r="AB109" s="364">
        <f>'RAW DATA-At-Risk'!X38</f>
        <v>0</v>
      </c>
      <c r="AC109" s="12">
        <f>'RAW DATA-At-Risk'!Y38</f>
        <v>3</v>
      </c>
      <c r="AD109" s="12">
        <f>'RAW DATA-At-Risk'!Z38</f>
        <v>0</v>
      </c>
      <c r="AE109" s="12">
        <f>'RAW DATA-At-Risk'!AA38</f>
        <v>1</v>
      </c>
      <c r="AF109" s="12">
        <f>'RAW DATA-At-Risk'!AB38</f>
        <v>0</v>
      </c>
      <c r="AG109" s="12">
        <f>'RAW DATA-At-Risk'!AC38</f>
        <v>0</v>
      </c>
      <c r="AH109" s="12">
        <f>'RAW DATA-At-Risk'!AD38</f>
        <v>0</v>
      </c>
      <c r="AI109" s="12">
        <f>'RAW DATA-At-Risk'!AE38</f>
        <v>0</v>
      </c>
      <c r="AJ109" s="12">
        <f>'RAW DATA-At-Risk'!AF38</f>
        <v>0</v>
      </c>
      <c r="AK109" s="365">
        <f>'RAW DATA-At-Risk'!AG38</f>
        <v>0</v>
      </c>
      <c r="AL109" s="12"/>
      <c r="AM109" s="12"/>
      <c r="AN109" s="364">
        <f>'RAW DATA-At-Risk'!AH38</f>
        <v>0</v>
      </c>
      <c r="AO109" s="12">
        <f>'RAW DATA-At-Risk'!AI38</f>
        <v>1</v>
      </c>
      <c r="AP109" s="12">
        <f>'RAW DATA-At-Risk'!AJ38</f>
        <v>0</v>
      </c>
      <c r="AQ109" s="12">
        <f>'RAW DATA-At-Risk'!AK38</f>
        <v>2</v>
      </c>
      <c r="AR109" s="12">
        <f>'RAW DATA-At-Risk'!AL38</f>
        <v>0</v>
      </c>
      <c r="AS109" s="12">
        <f>'RAW DATA-At-Risk'!AM38</f>
        <v>0</v>
      </c>
      <c r="AT109" s="12">
        <f>'RAW DATA-At-Risk'!AN38</f>
        <v>0</v>
      </c>
      <c r="AU109" s="12">
        <f>'RAW DATA-At-Risk'!AO38</f>
        <v>0</v>
      </c>
      <c r="AV109" s="12">
        <f>'RAW DATA-At-Risk'!AP38</f>
        <v>0</v>
      </c>
      <c r="AW109" s="365">
        <f>'RAW DATA-At-Risk'!AQ38</f>
        <v>0</v>
      </c>
      <c r="AX109" s="365"/>
    </row>
    <row r="110" spans="1:50" ht="15.75" thickBot="1" x14ac:dyDescent="0.3">
      <c r="A110" s="1060"/>
      <c r="B110" s="484" t="str">
        <f>'RAW DATA-Awards'!B39</f>
        <v>NMSU-CA</v>
      </c>
      <c r="C110" s="485" t="str">
        <f>'RAW DATA-Awards'!C39</f>
        <v>3</v>
      </c>
      <c r="D110" s="364">
        <f>'RAW DATA-At-Risk'!D39</f>
        <v>0</v>
      </c>
      <c r="E110" s="12">
        <f>'RAW DATA-At-Risk'!E39</f>
        <v>5</v>
      </c>
      <c r="F110" s="12">
        <f>'RAW DATA-At-Risk'!F39</f>
        <v>0</v>
      </c>
      <c r="G110" s="12">
        <f>'RAW DATA-At-Risk'!G39</f>
        <v>19</v>
      </c>
      <c r="H110" s="12">
        <f>'RAW DATA-At-Risk'!H39</f>
        <v>0</v>
      </c>
      <c r="I110" s="12">
        <f>'RAW DATA-At-Risk'!I39</f>
        <v>0</v>
      </c>
      <c r="J110" s="12">
        <f>'RAW DATA-At-Risk'!J39</f>
        <v>0</v>
      </c>
      <c r="K110" s="12">
        <f>'RAW DATA-At-Risk'!K39</f>
        <v>0</v>
      </c>
      <c r="L110" s="12">
        <f>'RAW DATA-At-Risk'!L39</f>
        <v>0</v>
      </c>
      <c r="M110" s="365">
        <f>'RAW DATA-At-Risk'!M39</f>
        <v>0</v>
      </c>
      <c r="N110" s="12"/>
      <c r="O110" s="12"/>
      <c r="P110" s="364">
        <f>'RAW DATA-At-Risk'!N39</f>
        <v>0</v>
      </c>
      <c r="Q110" s="12">
        <f>'RAW DATA-At-Risk'!O39</f>
        <v>9</v>
      </c>
      <c r="R110" s="12">
        <f>'RAW DATA-At-Risk'!P39</f>
        <v>0</v>
      </c>
      <c r="S110" s="12">
        <f>'RAW DATA-At-Risk'!Q39</f>
        <v>6</v>
      </c>
      <c r="T110" s="12">
        <f>'RAW DATA-At-Risk'!R39</f>
        <v>0</v>
      </c>
      <c r="U110" s="12">
        <f>'RAW DATA-At-Risk'!S39</f>
        <v>0</v>
      </c>
      <c r="V110" s="12">
        <f>'RAW DATA-At-Risk'!T39</f>
        <v>0</v>
      </c>
      <c r="W110" s="12">
        <f>'RAW DATA-At-Risk'!U39</f>
        <v>0</v>
      </c>
      <c r="X110" s="12">
        <f>'RAW DATA-At-Risk'!V39</f>
        <v>0</v>
      </c>
      <c r="Y110" s="365">
        <f>'RAW DATA-At-Risk'!W39</f>
        <v>0</v>
      </c>
      <c r="Z110" s="12"/>
      <c r="AA110" s="12"/>
      <c r="AB110" s="364">
        <f>'RAW DATA-At-Risk'!X39</f>
        <v>0</v>
      </c>
      <c r="AC110" s="12">
        <f>'RAW DATA-At-Risk'!Y39</f>
        <v>2</v>
      </c>
      <c r="AD110" s="12">
        <f>'RAW DATA-At-Risk'!Z39</f>
        <v>0</v>
      </c>
      <c r="AE110" s="12">
        <f>'RAW DATA-At-Risk'!AA39</f>
        <v>6</v>
      </c>
      <c r="AF110" s="12">
        <f>'RAW DATA-At-Risk'!AB39</f>
        <v>0</v>
      </c>
      <c r="AG110" s="12">
        <f>'RAW DATA-At-Risk'!AC39</f>
        <v>0</v>
      </c>
      <c r="AH110" s="12">
        <f>'RAW DATA-At-Risk'!AD39</f>
        <v>0</v>
      </c>
      <c r="AI110" s="12">
        <f>'RAW DATA-At-Risk'!AE39</f>
        <v>0</v>
      </c>
      <c r="AJ110" s="12">
        <f>'RAW DATA-At-Risk'!AF39</f>
        <v>0</v>
      </c>
      <c r="AK110" s="365">
        <f>'RAW DATA-At-Risk'!AG39</f>
        <v>0</v>
      </c>
      <c r="AL110" s="12"/>
      <c r="AM110" s="12"/>
      <c r="AN110" s="364">
        <f>'RAW DATA-At-Risk'!AH39</f>
        <v>0</v>
      </c>
      <c r="AO110" s="12">
        <f>'RAW DATA-At-Risk'!AI39</f>
        <v>4</v>
      </c>
      <c r="AP110" s="12">
        <f>'RAW DATA-At-Risk'!AJ39</f>
        <v>0</v>
      </c>
      <c r="AQ110" s="12">
        <f>'RAW DATA-At-Risk'!AK39</f>
        <v>6</v>
      </c>
      <c r="AR110" s="12">
        <f>'RAW DATA-At-Risk'!AL39</f>
        <v>0</v>
      </c>
      <c r="AS110" s="12">
        <f>'RAW DATA-At-Risk'!AM39</f>
        <v>0</v>
      </c>
      <c r="AT110" s="12">
        <f>'RAW DATA-At-Risk'!AN39</f>
        <v>0</v>
      </c>
      <c r="AU110" s="12">
        <f>'RAW DATA-At-Risk'!AO39</f>
        <v>0</v>
      </c>
      <c r="AV110" s="12">
        <f>'RAW DATA-At-Risk'!AP39</f>
        <v>0</v>
      </c>
      <c r="AW110" s="365">
        <f>'RAW DATA-At-Risk'!AQ39</f>
        <v>0</v>
      </c>
      <c r="AX110" s="365"/>
    </row>
    <row r="111" spans="1:50" x14ac:dyDescent="0.25">
      <c r="A111" s="511"/>
      <c r="B111" s="484"/>
      <c r="C111" s="485"/>
      <c r="D111" s="366">
        <f t="shared" ref="D111:M111" si="80">SUM(D108:D110)</f>
        <v>0</v>
      </c>
      <c r="E111" s="11">
        <f t="shared" si="80"/>
        <v>11</v>
      </c>
      <c r="F111" s="11">
        <f t="shared" si="80"/>
        <v>0</v>
      </c>
      <c r="G111" s="11">
        <f t="shared" si="80"/>
        <v>56</v>
      </c>
      <c r="H111" s="11">
        <f t="shared" si="80"/>
        <v>0</v>
      </c>
      <c r="I111" s="11">
        <f t="shared" si="80"/>
        <v>0</v>
      </c>
      <c r="J111" s="11">
        <f t="shared" si="80"/>
        <v>0</v>
      </c>
      <c r="K111" s="11">
        <f t="shared" si="80"/>
        <v>0</v>
      </c>
      <c r="L111" s="11">
        <f t="shared" si="80"/>
        <v>0</v>
      </c>
      <c r="M111" s="367">
        <f t="shared" si="80"/>
        <v>0</v>
      </c>
      <c r="N111" s="12"/>
      <c r="O111" s="12"/>
      <c r="P111" s="366">
        <f t="shared" ref="P111:Y111" si="81">SUM(P108:P110)</f>
        <v>0</v>
      </c>
      <c r="Q111" s="11">
        <f t="shared" si="81"/>
        <v>11</v>
      </c>
      <c r="R111" s="11">
        <f t="shared" si="81"/>
        <v>0</v>
      </c>
      <c r="S111" s="11">
        <f t="shared" si="81"/>
        <v>40</v>
      </c>
      <c r="T111" s="11">
        <f t="shared" si="81"/>
        <v>0</v>
      </c>
      <c r="U111" s="11">
        <f t="shared" si="81"/>
        <v>0</v>
      </c>
      <c r="V111" s="11">
        <f t="shared" si="81"/>
        <v>0</v>
      </c>
      <c r="W111" s="11">
        <f t="shared" si="81"/>
        <v>0</v>
      </c>
      <c r="X111" s="11">
        <f t="shared" si="81"/>
        <v>0</v>
      </c>
      <c r="Y111" s="367">
        <f t="shared" si="81"/>
        <v>0</v>
      </c>
      <c r="Z111" s="12"/>
      <c r="AA111" s="12"/>
      <c r="AB111" s="366">
        <f t="shared" ref="AB111:AK111" si="82">SUM(AB108:AB110)</f>
        <v>0</v>
      </c>
      <c r="AC111" s="11">
        <f t="shared" si="82"/>
        <v>6</v>
      </c>
      <c r="AD111" s="11">
        <f t="shared" si="82"/>
        <v>0</v>
      </c>
      <c r="AE111" s="11">
        <f t="shared" si="82"/>
        <v>55</v>
      </c>
      <c r="AF111" s="11">
        <f t="shared" si="82"/>
        <v>0</v>
      </c>
      <c r="AG111" s="11">
        <f t="shared" si="82"/>
        <v>0</v>
      </c>
      <c r="AH111" s="11">
        <f t="shared" si="82"/>
        <v>0</v>
      </c>
      <c r="AI111" s="11">
        <f t="shared" si="82"/>
        <v>0</v>
      </c>
      <c r="AJ111" s="11">
        <f t="shared" si="82"/>
        <v>0</v>
      </c>
      <c r="AK111" s="367">
        <f t="shared" si="82"/>
        <v>0</v>
      </c>
      <c r="AL111" s="12"/>
      <c r="AM111" s="12"/>
      <c r="AN111" s="366">
        <f t="shared" ref="AN111:AW111" si="83">SUM(AN108:AN110)</f>
        <v>0</v>
      </c>
      <c r="AO111" s="11">
        <f t="shared" si="83"/>
        <v>5</v>
      </c>
      <c r="AP111" s="11">
        <f t="shared" si="83"/>
        <v>0</v>
      </c>
      <c r="AQ111" s="11">
        <f t="shared" si="83"/>
        <v>54</v>
      </c>
      <c r="AR111" s="11">
        <f t="shared" si="83"/>
        <v>0</v>
      </c>
      <c r="AS111" s="11">
        <f t="shared" si="83"/>
        <v>0</v>
      </c>
      <c r="AT111" s="11">
        <f t="shared" si="83"/>
        <v>0</v>
      </c>
      <c r="AU111" s="11">
        <f t="shared" si="83"/>
        <v>0</v>
      </c>
      <c r="AV111" s="11">
        <f t="shared" si="83"/>
        <v>0</v>
      </c>
      <c r="AW111" s="367">
        <f t="shared" si="83"/>
        <v>0</v>
      </c>
      <c r="AX111" s="365"/>
    </row>
    <row r="112" spans="1:50" ht="15.75" thickBot="1" x14ac:dyDescent="0.3">
      <c r="A112" s="511"/>
      <c r="B112" s="484"/>
      <c r="C112" s="485"/>
      <c r="D112" s="364"/>
      <c r="E112" s="12"/>
      <c r="F112" s="12"/>
      <c r="G112" s="12"/>
      <c r="H112" s="12"/>
      <c r="I112" s="12"/>
      <c r="J112" s="12"/>
      <c r="K112" s="12"/>
      <c r="L112" s="12"/>
      <c r="M112" s="365"/>
      <c r="N112" s="12"/>
      <c r="O112" s="12"/>
      <c r="P112" s="364"/>
      <c r="Q112" s="12"/>
      <c r="R112" s="12"/>
      <c r="S112" s="12"/>
      <c r="T112" s="12"/>
      <c r="U112" s="12"/>
      <c r="V112" s="12"/>
      <c r="W112" s="12"/>
      <c r="X112" s="12"/>
      <c r="Y112" s="365"/>
      <c r="Z112" s="12"/>
      <c r="AA112" s="12"/>
      <c r="AB112" s="364"/>
      <c r="AC112" s="12"/>
      <c r="AD112" s="12"/>
      <c r="AE112" s="12"/>
      <c r="AF112" s="12"/>
      <c r="AG112" s="12"/>
      <c r="AH112" s="12"/>
      <c r="AI112" s="12"/>
      <c r="AJ112" s="12"/>
      <c r="AK112" s="365"/>
      <c r="AL112" s="12"/>
      <c r="AM112" s="12"/>
      <c r="AN112" s="364"/>
      <c r="AO112" s="12"/>
      <c r="AP112" s="12"/>
      <c r="AQ112" s="12"/>
      <c r="AR112" s="12"/>
      <c r="AS112" s="12"/>
      <c r="AT112" s="12"/>
      <c r="AU112" s="12"/>
      <c r="AV112" s="12"/>
      <c r="AW112" s="365"/>
      <c r="AX112" s="365"/>
    </row>
    <row r="113" spans="1:50" ht="15" customHeight="1" x14ac:dyDescent="0.25">
      <c r="A113" s="1058" t="s">
        <v>303</v>
      </c>
      <c r="B113" s="484"/>
      <c r="C113" s="485"/>
      <c r="D113" s="364">
        <f>D108*'DATA - Awards Matrices'!$B$53</f>
        <v>0</v>
      </c>
      <c r="E113" s="12">
        <f>E108*'DATA - Awards Matrices'!$C$53</f>
        <v>0</v>
      </c>
      <c r="F113" s="12">
        <f>F108*'DATA - Awards Matrices'!$D$53</f>
        <v>0</v>
      </c>
      <c r="G113" s="12">
        <f>G108*'DATA - Awards Matrices'!$E$53</f>
        <v>21275</v>
      </c>
      <c r="H113" s="12">
        <f>H108*'DATA - Awards Matrices'!$F$53</f>
        <v>0</v>
      </c>
      <c r="I113" s="12">
        <f>I108*'DATA - Awards Matrices'!$G$53</f>
        <v>0</v>
      </c>
      <c r="J113" s="12">
        <f>J108*'DATA - Awards Matrices'!$H$53</f>
        <v>0</v>
      </c>
      <c r="K113" s="12">
        <f>K108*'DATA - Awards Matrices'!$I$53</f>
        <v>0</v>
      </c>
      <c r="L113" s="12">
        <f>L108*'DATA - Awards Matrices'!$J$53</f>
        <v>0</v>
      </c>
      <c r="M113" s="365">
        <f>M108*'DATA - Awards Matrices'!$K$53</f>
        <v>0</v>
      </c>
      <c r="N113" s="12"/>
      <c r="O113" s="12"/>
      <c r="P113" s="364">
        <f>P108*'DATA - Awards Matrices'!$B$53</f>
        <v>0</v>
      </c>
      <c r="Q113" s="12">
        <f>Q108*'DATA - Awards Matrices'!$C$53</f>
        <v>0</v>
      </c>
      <c r="R113" s="12">
        <f>R108*'DATA - Awards Matrices'!$D$53</f>
        <v>0</v>
      </c>
      <c r="S113" s="12">
        <f>S108*'DATA - Awards Matrices'!$E$53</f>
        <v>18975</v>
      </c>
      <c r="T113" s="12">
        <f>T108*'DATA - Awards Matrices'!$F$53</f>
        <v>0</v>
      </c>
      <c r="U113" s="12">
        <f>U108*'DATA - Awards Matrices'!$G$53</f>
        <v>0</v>
      </c>
      <c r="V113" s="12">
        <f>V108*'DATA - Awards Matrices'!$H$53</f>
        <v>0</v>
      </c>
      <c r="W113" s="12">
        <f>W108*'DATA - Awards Matrices'!$I$53</f>
        <v>0</v>
      </c>
      <c r="X113" s="12">
        <f>X108*'DATA - Awards Matrices'!$J$53</f>
        <v>0</v>
      </c>
      <c r="Y113" s="365">
        <f>Y108*'DATA - Awards Matrices'!$K$53</f>
        <v>0</v>
      </c>
      <c r="Z113" s="12"/>
      <c r="AA113" s="12"/>
      <c r="AB113" s="364">
        <f>AB108*'DATA - Awards Matrices'!$B$53</f>
        <v>0</v>
      </c>
      <c r="AC113" s="12">
        <f>AC108*'DATA - Awards Matrices'!$C$53</f>
        <v>575</v>
      </c>
      <c r="AD113" s="12">
        <f>AD108*'DATA - Awards Matrices'!$D$53</f>
        <v>0</v>
      </c>
      <c r="AE113" s="12">
        <f>AE108*'DATA - Awards Matrices'!$E$53</f>
        <v>27600</v>
      </c>
      <c r="AF113" s="12">
        <f>AF108*'DATA - Awards Matrices'!$F$53</f>
        <v>0</v>
      </c>
      <c r="AG113" s="12">
        <f>AG108*'DATA - Awards Matrices'!$G$53</f>
        <v>0</v>
      </c>
      <c r="AH113" s="12">
        <f>AH108*'DATA - Awards Matrices'!$H$53</f>
        <v>0</v>
      </c>
      <c r="AI113" s="12">
        <f>AI108*'DATA - Awards Matrices'!$I$53</f>
        <v>0</v>
      </c>
      <c r="AJ113" s="12">
        <f>AJ108*'DATA - Awards Matrices'!$J$53</f>
        <v>0</v>
      </c>
      <c r="AK113" s="365">
        <f>AK108*'DATA - Awards Matrices'!$K$53</f>
        <v>0</v>
      </c>
      <c r="AL113" s="12"/>
      <c r="AM113" s="12"/>
      <c r="AN113" s="364">
        <f>AN108*'DATA - Awards Matrices'!$B$53</f>
        <v>0</v>
      </c>
      <c r="AO113" s="12">
        <f>AO108*'DATA - Awards Matrices'!$C$53</f>
        <v>0</v>
      </c>
      <c r="AP113" s="12">
        <f>AP108*'DATA - Awards Matrices'!$D$53</f>
        <v>0</v>
      </c>
      <c r="AQ113" s="12">
        <f>AQ108*'DATA - Awards Matrices'!$E$53</f>
        <v>26450</v>
      </c>
      <c r="AR113" s="12">
        <f>AR108*'DATA - Awards Matrices'!$F$53</f>
        <v>0</v>
      </c>
      <c r="AS113" s="12">
        <f>AS108*'DATA - Awards Matrices'!$G$53</f>
        <v>0</v>
      </c>
      <c r="AT113" s="12">
        <f>AT108*'DATA - Awards Matrices'!$H$53</f>
        <v>0</v>
      </c>
      <c r="AU113" s="12">
        <f>AU108*'DATA - Awards Matrices'!$I$53</f>
        <v>0</v>
      </c>
      <c r="AV113" s="12">
        <f>AV108*'DATA - Awards Matrices'!$J$53</f>
        <v>0</v>
      </c>
      <c r="AW113" s="365">
        <f>AW108*'DATA - Awards Matrices'!$K$53</f>
        <v>0</v>
      </c>
      <c r="AX113" s="365"/>
    </row>
    <row r="114" spans="1:50" x14ac:dyDescent="0.25">
      <c r="A114" s="1059"/>
      <c r="B114" s="484"/>
      <c r="C114" s="485"/>
      <c r="D114" s="364">
        <f>D109*'DATA - Awards Matrices'!$B$54</f>
        <v>0</v>
      </c>
      <c r="E114" s="12">
        <f>E109*'DATA - Awards Matrices'!$C$54</f>
        <v>3450</v>
      </c>
      <c r="F114" s="12">
        <f>F109*'DATA - Awards Matrices'!$D$54</f>
        <v>0</v>
      </c>
      <c r="G114" s="12">
        <f>G109*'DATA - Awards Matrices'!$E$54</f>
        <v>0</v>
      </c>
      <c r="H114" s="12">
        <f>H109*'DATA - Awards Matrices'!$F$54</f>
        <v>0</v>
      </c>
      <c r="I114" s="12">
        <f>I109*'DATA - Awards Matrices'!$G$54</f>
        <v>0</v>
      </c>
      <c r="J114" s="12">
        <f>J109*'DATA - Awards Matrices'!$H$54</f>
        <v>0</v>
      </c>
      <c r="K114" s="12">
        <f>K109*'DATA - Awards Matrices'!$I$54</f>
        <v>0</v>
      </c>
      <c r="L114" s="12">
        <f>L109*'DATA - Awards Matrices'!$J$54</f>
        <v>0</v>
      </c>
      <c r="M114" s="365">
        <f>M109*'DATA - Awards Matrices'!$K$54</f>
        <v>0</v>
      </c>
      <c r="N114" s="12"/>
      <c r="O114" s="12"/>
      <c r="P114" s="364">
        <f>P109*'DATA - Awards Matrices'!$B$54</f>
        <v>0</v>
      </c>
      <c r="Q114" s="12">
        <f>Q109*'DATA - Awards Matrices'!$C$54</f>
        <v>1150</v>
      </c>
      <c r="R114" s="12">
        <f>R109*'DATA - Awards Matrices'!$D$54</f>
        <v>0</v>
      </c>
      <c r="S114" s="12">
        <f>S109*'DATA - Awards Matrices'!$E$54</f>
        <v>575</v>
      </c>
      <c r="T114" s="12">
        <f>T109*'DATA - Awards Matrices'!$F$54</f>
        <v>0</v>
      </c>
      <c r="U114" s="12">
        <f>U109*'DATA - Awards Matrices'!$G$54</f>
        <v>0</v>
      </c>
      <c r="V114" s="12">
        <f>V109*'DATA - Awards Matrices'!$H$54</f>
        <v>0</v>
      </c>
      <c r="W114" s="12">
        <f>W109*'DATA - Awards Matrices'!$I$54</f>
        <v>0</v>
      </c>
      <c r="X114" s="12">
        <f>X109*'DATA - Awards Matrices'!$J$54</f>
        <v>0</v>
      </c>
      <c r="Y114" s="365">
        <f>Y109*'DATA - Awards Matrices'!$K$54</f>
        <v>0</v>
      </c>
      <c r="Z114" s="12"/>
      <c r="AA114" s="12"/>
      <c r="AB114" s="364">
        <f>AB109*'DATA - Awards Matrices'!$B$54</f>
        <v>0</v>
      </c>
      <c r="AC114" s="12">
        <f>AC109*'DATA - Awards Matrices'!$C$54</f>
        <v>1725</v>
      </c>
      <c r="AD114" s="12">
        <f>AD109*'DATA - Awards Matrices'!$D$54</f>
        <v>0</v>
      </c>
      <c r="AE114" s="12">
        <f>AE109*'DATA - Awards Matrices'!$E$54</f>
        <v>575</v>
      </c>
      <c r="AF114" s="12">
        <f>AF109*'DATA - Awards Matrices'!$F$54</f>
        <v>0</v>
      </c>
      <c r="AG114" s="12">
        <f>AG109*'DATA - Awards Matrices'!$G$54</f>
        <v>0</v>
      </c>
      <c r="AH114" s="12">
        <f>AH109*'DATA - Awards Matrices'!$H$54</f>
        <v>0</v>
      </c>
      <c r="AI114" s="12">
        <f>AI109*'DATA - Awards Matrices'!$I$54</f>
        <v>0</v>
      </c>
      <c r="AJ114" s="12">
        <f>AJ109*'DATA - Awards Matrices'!$J$54</f>
        <v>0</v>
      </c>
      <c r="AK114" s="365">
        <f>AK109*'DATA - Awards Matrices'!$K$54</f>
        <v>0</v>
      </c>
      <c r="AL114" s="12"/>
      <c r="AM114" s="12"/>
      <c r="AN114" s="364">
        <f>AN109*'DATA - Awards Matrices'!$B$54</f>
        <v>0</v>
      </c>
      <c r="AO114" s="12">
        <f>AO109*'DATA - Awards Matrices'!$C$54</f>
        <v>575</v>
      </c>
      <c r="AP114" s="12">
        <f>AP109*'DATA - Awards Matrices'!$D$54</f>
        <v>0</v>
      </c>
      <c r="AQ114" s="12">
        <f>AQ109*'DATA - Awards Matrices'!$E$54</f>
        <v>1150</v>
      </c>
      <c r="AR114" s="12">
        <f>AR109*'DATA - Awards Matrices'!$F$54</f>
        <v>0</v>
      </c>
      <c r="AS114" s="12">
        <f>AS109*'DATA - Awards Matrices'!$G$54</f>
        <v>0</v>
      </c>
      <c r="AT114" s="12">
        <f>AT109*'DATA - Awards Matrices'!$H$54</f>
        <v>0</v>
      </c>
      <c r="AU114" s="12">
        <f>AU109*'DATA - Awards Matrices'!$I$54</f>
        <v>0</v>
      </c>
      <c r="AV114" s="12">
        <f>AV109*'DATA - Awards Matrices'!$J$54</f>
        <v>0</v>
      </c>
      <c r="AW114" s="365">
        <f>AW109*'DATA - Awards Matrices'!$K$54</f>
        <v>0</v>
      </c>
      <c r="AX114" s="365"/>
    </row>
    <row r="115" spans="1:50" ht="15.75" thickBot="1" x14ac:dyDescent="0.3">
      <c r="A115" s="1060"/>
      <c r="B115" s="484"/>
      <c r="C115" s="485"/>
      <c r="D115" s="364">
        <f>D110*'DATA - Awards Matrices'!$B$55</f>
        <v>0</v>
      </c>
      <c r="E115" s="12">
        <f>E110*'DATA - Awards Matrices'!$C$55</f>
        <v>2875</v>
      </c>
      <c r="F115" s="12">
        <f>F110*'DATA - Awards Matrices'!$D$55</f>
        <v>0</v>
      </c>
      <c r="G115" s="12">
        <f>G110*'DATA - Awards Matrices'!$E$55</f>
        <v>10925</v>
      </c>
      <c r="H115" s="12">
        <f>H110*'DATA - Awards Matrices'!$F$55</f>
        <v>0</v>
      </c>
      <c r="I115" s="12">
        <f>I110*'DATA - Awards Matrices'!$G$55</f>
        <v>0</v>
      </c>
      <c r="J115" s="12">
        <f>J110*'DATA - Awards Matrices'!$H$55</f>
        <v>0</v>
      </c>
      <c r="K115" s="12">
        <f>K110*'DATA - Awards Matrices'!$I$55</f>
        <v>0</v>
      </c>
      <c r="L115" s="12">
        <f>L110*'DATA - Awards Matrices'!$J$55</f>
        <v>0</v>
      </c>
      <c r="M115" s="365">
        <f>M110*'DATA - Awards Matrices'!$K$55</f>
        <v>0</v>
      </c>
      <c r="N115" s="12"/>
      <c r="O115" s="12"/>
      <c r="P115" s="364">
        <f>P110*'DATA - Awards Matrices'!$B$55</f>
        <v>0</v>
      </c>
      <c r="Q115" s="12">
        <f>Q110*'DATA - Awards Matrices'!$C$55</f>
        <v>5175</v>
      </c>
      <c r="R115" s="12">
        <f>R110*'DATA - Awards Matrices'!$D$55</f>
        <v>0</v>
      </c>
      <c r="S115" s="12">
        <f>S110*'DATA - Awards Matrices'!$E$55</f>
        <v>3450</v>
      </c>
      <c r="T115" s="12">
        <f>T110*'DATA - Awards Matrices'!$F$55</f>
        <v>0</v>
      </c>
      <c r="U115" s="12">
        <f>U110*'DATA - Awards Matrices'!$G$55</f>
        <v>0</v>
      </c>
      <c r="V115" s="12">
        <f>V110*'DATA - Awards Matrices'!$H$55</f>
        <v>0</v>
      </c>
      <c r="W115" s="12">
        <f>W110*'DATA - Awards Matrices'!$I$55</f>
        <v>0</v>
      </c>
      <c r="X115" s="12">
        <f>X110*'DATA - Awards Matrices'!$J$55</f>
        <v>0</v>
      </c>
      <c r="Y115" s="365">
        <f>Y110*'DATA - Awards Matrices'!$K$55</f>
        <v>0</v>
      </c>
      <c r="Z115" s="12"/>
      <c r="AA115" s="12"/>
      <c r="AB115" s="364">
        <f>AB110*'DATA - Awards Matrices'!$B$55</f>
        <v>0</v>
      </c>
      <c r="AC115" s="12">
        <f>AC110*'DATA - Awards Matrices'!$C$55</f>
        <v>1150</v>
      </c>
      <c r="AD115" s="12">
        <f>AD110*'DATA - Awards Matrices'!$D$55</f>
        <v>0</v>
      </c>
      <c r="AE115" s="12">
        <f>AE110*'DATA - Awards Matrices'!$E$55</f>
        <v>3450</v>
      </c>
      <c r="AF115" s="12">
        <f>AF110*'DATA - Awards Matrices'!$F$55</f>
        <v>0</v>
      </c>
      <c r="AG115" s="12">
        <f>AG110*'DATA - Awards Matrices'!$G$55</f>
        <v>0</v>
      </c>
      <c r="AH115" s="12">
        <f>AH110*'DATA - Awards Matrices'!$H$55</f>
        <v>0</v>
      </c>
      <c r="AI115" s="12">
        <f>AI110*'DATA - Awards Matrices'!$I$55</f>
        <v>0</v>
      </c>
      <c r="AJ115" s="12">
        <f>AJ110*'DATA - Awards Matrices'!$J$55</f>
        <v>0</v>
      </c>
      <c r="AK115" s="365">
        <f>AK110*'DATA - Awards Matrices'!$K$55</f>
        <v>0</v>
      </c>
      <c r="AL115" s="12"/>
      <c r="AM115" s="12"/>
      <c r="AN115" s="364">
        <f>AN110*'DATA - Awards Matrices'!$B$55</f>
        <v>0</v>
      </c>
      <c r="AO115" s="12">
        <f>AO110*'DATA - Awards Matrices'!$C$55</f>
        <v>2300</v>
      </c>
      <c r="AP115" s="12">
        <f>AP110*'DATA - Awards Matrices'!$D$55</f>
        <v>0</v>
      </c>
      <c r="AQ115" s="12">
        <f>AQ110*'DATA - Awards Matrices'!$E$55</f>
        <v>3450</v>
      </c>
      <c r="AR115" s="12">
        <f>AR110*'DATA - Awards Matrices'!$F$55</f>
        <v>0</v>
      </c>
      <c r="AS115" s="12">
        <f>AS110*'DATA - Awards Matrices'!$G$55</f>
        <v>0</v>
      </c>
      <c r="AT115" s="12">
        <f>AT110*'DATA - Awards Matrices'!$H$55</f>
        <v>0</v>
      </c>
      <c r="AU115" s="12">
        <f>AU110*'DATA - Awards Matrices'!$I$55</f>
        <v>0</v>
      </c>
      <c r="AV115" s="12">
        <f>AV110*'DATA - Awards Matrices'!$J$55</f>
        <v>0</v>
      </c>
      <c r="AW115" s="365">
        <f>AW110*'DATA - Awards Matrices'!$K$55</f>
        <v>0</v>
      </c>
      <c r="AX115" s="365"/>
    </row>
    <row r="116" spans="1:50" ht="30.75" thickBot="1" x14ac:dyDescent="0.3">
      <c r="A116" s="480" t="s">
        <v>304</v>
      </c>
      <c r="B116" s="487" t="str">
        <f>B110</f>
        <v>NMSU-CA</v>
      </c>
      <c r="C116" s="488"/>
      <c r="D116" s="368">
        <f t="shared" ref="D116:M116" si="84">SUM(D113:D115)</f>
        <v>0</v>
      </c>
      <c r="E116" s="369">
        <f t="shared" si="84"/>
        <v>6325</v>
      </c>
      <c r="F116" s="369">
        <f t="shared" si="84"/>
        <v>0</v>
      </c>
      <c r="G116" s="369">
        <f t="shared" si="84"/>
        <v>32200</v>
      </c>
      <c r="H116" s="369">
        <f t="shared" si="84"/>
        <v>0</v>
      </c>
      <c r="I116" s="369">
        <f t="shared" si="84"/>
        <v>0</v>
      </c>
      <c r="J116" s="369">
        <f t="shared" si="84"/>
        <v>0</v>
      </c>
      <c r="K116" s="369">
        <f t="shared" si="84"/>
        <v>0</v>
      </c>
      <c r="L116" s="369">
        <f t="shared" si="84"/>
        <v>0</v>
      </c>
      <c r="M116" s="370">
        <f t="shared" si="84"/>
        <v>0</v>
      </c>
      <c r="N116" s="489">
        <f>SUM(D116:M116)/'DATA - Awards Matrices'!$L$55</f>
        <v>11.399727767695101</v>
      </c>
      <c r="O116" s="489"/>
      <c r="P116" s="368">
        <f t="shared" ref="P116:Y116" si="85">SUM(P113:P115)</f>
        <v>0</v>
      </c>
      <c r="Q116" s="369">
        <f t="shared" si="85"/>
        <v>6325</v>
      </c>
      <c r="R116" s="369">
        <f t="shared" si="85"/>
        <v>0</v>
      </c>
      <c r="S116" s="369">
        <f t="shared" si="85"/>
        <v>23000</v>
      </c>
      <c r="T116" s="369">
        <f t="shared" si="85"/>
        <v>0</v>
      </c>
      <c r="U116" s="369">
        <f t="shared" si="85"/>
        <v>0</v>
      </c>
      <c r="V116" s="369">
        <f t="shared" si="85"/>
        <v>0</v>
      </c>
      <c r="W116" s="369">
        <f t="shared" si="85"/>
        <v>0</v>
      </c>
      <c r="X116" s="369">
        <f t="shared" si="85"/>
        <v>0</v>
      </c>
      <c r="Y116" s="370">
        <f t="shared" si="85"/>
        <v>0</v>
      </c>
      <c r="Z116" s="489">
        <f>SUM(P116:Y116)/'DATA - Awards Matrices'!$L$55</f>
        <v>8.6774047186932854</v>
      </c>
      <c r="AA116" s="489"/>
      <c r="AB116" s="368">
        <f t="shared" ref="AB116:AK116" si="86">SUM(AB113:AB115)</f>
        <v>0</v>
      </c>
      <c r="AC116" s="369">
        <f t="shared" si="86"/>
        <v>3450</v>
      </c>
      <c r="AD116" s="369">
        <f t="shared" si="86"/>
        <v>0</v>
      </c>
      <c r="AE116" s="369">
        <f t="shared" si="86"/>
        <v>31625</v>
      </c>
      <c r="AF116" s="369">
        <f t="shared" si="86"/>
        <v>0</v>
      </c>
      <c r="AG116" s="369">
        <f t="shared" si="86"/>
        <v>0</v>
      </c>
      <c r="AH116" s="369">
        <f t="shared" si="86"/>
        <v>0</v>
      </c>
      <c r="AI116" s="369">
        <f t="shared" si="86"/>
        <v>0</v>
      </c>
      <c r="AJ116" s="369">
        <f t="shared" si="86"/>
        <v>0</v>
      </c>
      <c r="AK116" s="370">
        <f t="shared" si="86"/>
        <v>0</v>
      </c>
      <c r="AL116" s="489">
        <f>SUM(AB116:AK116)/'DATA - Awards Matrices'!$L$55</f>
        <v>10.37885662431942</v>
      </c>
      <c r="AM116" s="489"/>
      <c r="AN116" s="368">
        <f t="shared" ref="AN116:AW116" si="87">SUM(AN113:AN115)</f>
        <v>0</v>
      </c>
      <c r="AO116" s="369">
        <f t="shared" si="87"/>
        <v>2875</v>
      </c>
      <c r="AP116" s="369">
        <f t="shared" si="87"/>
        <v>0</v>
      </c>
      <c r="AQ116" s="369">
        <f t="shared" si="87"/>
        <v>31050</v>
      </c>
      <c r="AR116" s="369">
        <f t="shared" si="87"/>
        <v>0</v>
      </c>
      <c r="AS116" s="369">
        <f t="shared" si="87"/>
        <v>0</v>
      </c>
      <c r="AT116" s="369">
        <f t="shared" si="87"/>
        <v>0</v>
      </c>
      <c r="AU116" s="369">
        <f t="shared" si="87"/>
        <v>0</v>
      </c>
      <c r="AV116" s="369">
        <f t="shared" si="87"/>
        <v>0</v>
      </c>
      <c r="AW116" s="370">
        <f t="shared" si="87"/>
        <v>0</v>
      </c>
      <c r="AX116" s="490">
        <f>SUM(AN116:AW116)/'DATA - Awards Matrices'!$L$55</f>
        <v>10.038566243194193</v>
      </c>
    </row>
    <row r="117" spans="1:50" ht="15.75" thickBot="1" x14ac:dyDescent="0.3">
      <c r="A117" s="502"/>
      <c r="B117" s="503"/>
      <c r="C117" s="504"/>
      <c r="D117" s="505"/>
      <c r="E117" s="506"/>
      <c r="F117" s="506"/>
      <c r="G117" s="506"/>
      <c r="H117" s="506"/>
      <c r="I117" s="506"/>
      <c r="J117" s="506"/>
      <c r="K117" s="506"/>
      <c r="L117" s="506"/>
      <c r="M117" s="507"/>
      <c r="N117" s="508"/>
      <c r="O117" s="508"/>
      <c r="P117" s="505"/>
      <c r="Q117" s="506"/>
      <c r="R117" s="506"/>
      <c r="S117" s="506"/>
      <c r="T117" s="506"/>
      <c r="U117" s="506"/>
      <c r="V117" s="506"/>
      <c r="W117" s="506"/>
      <c r="X117" s="506"/>
      <c r="Y117" s="507"/>
      <c r="Z117" s="508"/>
      <c r="AA117" s="508"/>
      <c r="AB117" s="505"/>
      <c r="AC117" s="506"/>
      <c r="AD117" s="506"/>
      <c r="AE117" s="506"/>
      <c r="AF117" s="506"/>
      <c r="AG117" s="506"/>
      <c r="AH117" s="506"/>
      <c r="AI117" s="506"/>
      <c r="AJ117" s="506"/>
      <c r="AK117" s="507"/>
      <c r="AL117" s="508"/>
      <c r="AM117" s="508"/>
      <c r="AN117" s="505"/>
      <c r="AO117" s="506"/>
      <c r="AP117" s="506"/>
      <c r="AQ117" s="506"/>
      <c r="AR117" s="506"/>
      <c r="AS117" s="506"/>
      <c r="AT117" s="506"/>
      <c r="AU117" s="506"/>
      <c r="AV117" s="506"/>
      <c r="AW117" s="507"/>
      <c r="AX117" s="508"/>
    </row>
    <row r="118" spans="1:50" ht="15" customHeight="1" x14ac:dyDescent="0.25">
      <c r="A118" s="1058" t="s">
        <v>302</v>
      </c>
      <c r="B118" s="304" t="str">
        <f>'RAW DATA-Awards'!B40</f>
        <v>NMSU-DA</v>
      </c>
      <c r="C118" s="363" t="str">
        <f>'RAW DATA-Awards'!C40</f>
        <v>1</v>
      </c>
      <c r="D118" s="481">
        <f>'RAW DATA-At-Risk'!D40</f>
        <v>3</v>
      </c>
      <c r="E118" s="482">
        <f>'RAW DATA-At-Risk'!E40</f>
        <v>23</v>
      </c>
      <c r="F118" s="482">
        <f>'RAW DATA-At-Risk'!F40</f>
        <v>0</v>
      </c>
      <c r="G118" s="482">
        <f>'RAW DATA-At-Risk'!G40</f>
        <v>580</v>
      </c>
      <c r="H118" s="482">
        <f>'RAW DATA-At-Risk'!H40</f>
        <v>0</v>
      </c>
      <c r="I118" s="482">
        <f>'RAW DATA-At-Risk'!I40</f>
        <v>0</v>
      </c>
      <c r="J118" s="482">
        <f>'RAW DATA-At-Risk'!J40</f>
        <v>0</v>
      </c>
      <c r="K118" s="482">
        <f>'RAW DATA-At-Risk'!K40</f>
        <v>0</v>
      </c>
      <c r="L118" s="482">
        <f>'RAW DATA-At-Risk'!L40</f>
        <v>0</v>
      </c>
      <c r="M118" s="483">
        <f>'RAW DATA-At-Risk'!M40</f>
        <v>0</v>
      </c>
      <c r="N118" s="482"/>
      <c r="O118" s="482"/>
      <c r="P118" s="481">
        <f>'RAW DATA-At-Risk'!N40</f>
        <v>6</v>
      </c>
      <c r="Q118" s="482">
        <f>'RAW DATA-At-Risk'!O40</f>
        <v>15</v>
      </c>
      <c r="R118" s="482">
        <f>'RAW DATA-At-Risk'!P40</f>
        <v>0</v>
      </c>
      <c r="S118" s="482">
        <f>'RAW DATA-At-Risk'!Q40</f>
        <v>620</v>
      </c>
      <c r="T118" s="482">
        <f>'RAW DATA-At-Risk'!R40</f>
        <v>0</v>
      </c>
      <c r="U118" s="482">
        <f>'RAW DATA-At-Risk'!S40</f>
        <v>0</v>
      </c>
      <c r="V118" s="482">
        <f>'RAW DATA-At-Risk'!T40</f>
        <v>0</v>
      </c>
      <c r="W118" s="482">
        <f>'RAW DATA-At-Risk'!U40</f>
        <v>0</v>
      </c>
      <c r="X118" s="482">
        <f>'RAW DATA-At-Risk'!V40</f>
        <v>0</v>
      </c>
      <c r="Y118" s="483">
        <f>'RAW DATA-At-Risk'!W40</f>
        <v>0</v>
      </c>
      <c r="Z118" s="482"/>
      <c r="AA118" s="482"/>
      <c r="AB118" s="481">
        <f>'RAW DATA-At-Risk'!X40</f>
        <v>4</v>
      </c>
      <c r="AC118" s="482">
        <f>'RAW DATA-At-Risk'!Y40</f>
        <v>23</v>
      </c>
      <c r="AD118" s="482">
        <f>'RAW DATA-At-Risk'!Z40</f>
        <v>0</v>
      </c>
      <c r="AE118" s="482">
        <f>'RAW DATA-At-Risk'!AA40</f>
        <v>512</v>
      </c>
      <c r="AF118" s="482">
        <f>'RAW DATA-At-Risk'!AB40</f>
        <v>0</v>
      </c>
      <c r="AG118" s="482">
        <f>'RAW DATA-At-Risk'!AC40</f>
        <v>0</v>
      </c>
      <c r="AH118" s="482">
        <f>'RAW DATA-At-Risk'!AD40</f>
        <v>0</v>
      </c>
      <c r="AI118" s="482">
        <f>'RAW DATA-At-Risk'!AE40</f>
        <v>0</v>
      </c>
      <c r="AJ118" s="482">
        <f>'RAW DATA-At-Risk'!AF40</f>
        <v>0</v>
      </c>
      <c r="AK118" s="483">
        <f>'RAW DATA-At-Risk'!AG40</f>
        <v>0</v>
      </c>
      <c r="AL118" s="482"/>
      <c r="AM118" s="482"/>
      <c r="AN118" s="481">
        <f>'RAW DATA-At-Risk'!AH40</f>
        <v>1</v>
      </c>
      <c r="AO118" s="482">
        <f>'RAW DATA-At-Risk'!AI40</f>
        <v>32</v>
      </c>
      <c r="AP118" s="482">
        <f>'RAW DATA-At-Risk'!AJ40</f>
        <v>0</v>
      </c>
      <c r="AQ118" s="482">
        <f>'RAW DATA-At-Risk'!AK40</f>
        <v>614</v>
      </c>
      <c r="AR118" s="482">
        <f>'RAW DATA-At-Risk'!AL40</f>
        <v>0</v>
      </c>
      <c r="AS118" s="482">
        <f>'RAW DATA-At-Risk'!AM40</f>
        <v>0</v>
      </c>
      <c r="AT118" s="482">
        <f>'RAW DATA-At-Risk'!AN40</f>
        <v>0</v>
      </c>
      <c r="AU118" s="482">
        <f>'RAW DATA-At-Risk'!AO40</f>
        <v>0</v>
      </c>
      <c r="AV118" s="482">
        <f>'RAW DATA-At-Risk'!AP40</f>
        <v>0</v>
      </c>
      <c r="AW118" s="483">
        <f>'RAW DATA-At-Risk'!AQ40</f>
        <v>0</v>
      </c>
      <c r="AX118" s="483"/>
    </row>
    <row r="119" spans="1:50" x14ac:dyDescent="0.25">
      <c r="A119" s="1059"/>
      <c r="B119" s="484" t="str">
        <f>'RAW DATA-Awards'!B41</f>
        <v>NMSU-DA</v>
      </c>
      <c r="C119" s="485" t="str">
        <f>'RAW DATA-Awards'!C41</f>
        <v>2</v>
      </c>
      <c r="D119" s="364">
        <f>'RAW DATA-At-Risk'!D41</f>
        <v>0</v>
      </c>
      <c r="E119" s="12">
        <f>'RAW DATA-At-Risk'!E41</f>
        <v>17</v>
      </c>
      <c r="F119" s="12">
        <f>'RAW DATA-At-Risk'!F41</f>
        <v>0</v>
      </c>
      <c r="G119" s="12">
        <f>'RAW DATA-At-Risk'!G41</f>
        <v>69</v>
      </c>
      <c r="H119" s="12">
        <f>'RAW DATA-At-Risk'!H41</f>
        <v>0</v>
      </c>
      <c r="I119" s="12">
        <f>'RAW DATA-At-Risk'!I41</f>
        <v>0</v>
      </c>
      <c r="J119" s="12">
        <f>'RAW DATA-At-Risk'!J41</f>
        <v>0</v>
      </c>
      <c r="K119" s="12">
        <f>'RAW DATA-At-Risk'!K41</f>
        <v>0</v>
      </c>
      <c r="L119" s="12">
        <f>'RAW DATA-At-Risk'!L41</f>
        <v>0</v>
      </c>
      <c r="M119" s="365">
        <f>'RAW DATA-At-Risk'!M41</f>
        <v>0</v>
      </c>
      <c r="N119" s="12"/>
      <c r="O119" s="12"/>
      <c r="P119" s="364">
        <f>'RAW DATA-At-Risk'!N41</f>
        <v>0</v>
      </c>
      <c r="Q119" s="12">
        <f>'RAW DATA-At-Risk'!O41</f>
        <v>34</v>
      </c>
      <c r="R119" s="12">
        <f>'RAW DATA-At-Risk'!P41</f>
        <v>0</v>
      </c>
      <c r="S119" s="12">
        <f>'RAW DATA-At-Risk'!Q41</f>
        <v>56</v>
      </c>
      <c r="T119" s="12">
        <f>'RAW DATA-At-Risk'!R41</f>
        <v>0</v>
      </c>
      <c r="U119" s="12">
        <f>'RAW DATA-At-Risk'!S41</f>
        <v>0</v>
      </c>
      <c r="V119" s="12">
        <f>'RAW DATA-At-Risk'!T41</f>
        <v>0</v>
      </c>
      <c r="W119" s="12">
        <f>'RAW DATA-At-Risk'!U41</f>
        <v>0</v>
      </c>
      <c r="X119" s="12">
        <f>'RAW DATA-At-Risk'!V41</f>
        <v>0</v>
      </c>
      <c r="Y119" s="365">
        <f>'RAW DATA-At-Risk'!W41</f>
        <v>0</v>
      </c>
      <c r="Z119" s="12"/>
      <c r="AA119" s="12"/>
      <c r="AB119" s="364">
        <f>'RAW DATA-At-Risk'!X41</f>
        <v>0</v>
      </c>
      <c r="AC119" s="12">
        <f>'RAW DATA-At-Risk'!Y41</f>
        <v>26</v>
      </c>
      <c r="AD119" s="12">
        <f>'RAW DATA-At-Risk'!Z41</f>
        <v>0</v>
      </c>
      <c r="AE119" s="12">
        <f>'RAW DATA-At-Risk'!AA41</f>
        <v>65</v>
      </c>
      <c r="AF119" s="12">
        <f>'RAW DATA-At-Risk'!AB41</f>
        <v>0</v>
      </c>
      <c r="AG119" s="12">
        <f>'RAW DATA-At-Risk'!AC41</f>
        <v>0</v>
      </c>
      <c r="AH119" s="12">
        <f>'RAW DATA-At-Risk'!AD41</f>
        <v>0</v>
      </c>
      <c r="AI119" s="12">
        <f>'RAW DATA-At-Risk'!AE41</f>
        <v>0</v>
      </c>
      <c r="AJ119" s="12">
        <f>'RAW DATA-At-Risk'!AF41</f>
        <v>0</v>
      </c>
      <c r="AK119" s="365">
        <f>'RAW DATA-At-Risk'!AG41</f>
        <v>0</v>
      </c>
      <c r="AL119" s="12"/>
      <c r="AM119" s="12"/>
      <c r="AN119" s="364">
        <f>'RAW DATA-At-Risk'!AH41</f>
        <v>0</v>
      </c>
      <c r="AO119" s="12">
        <f>'RAW DATA-At-Risk'!AI41</f>
        <v>21</v>
      </c>
      <c r="AP119" s="12">
        <f>'RAW DATA-At-Risk'!AJ41</f>
        <v>0</v>
      </c>
      <c r="AQ119" s="12">
        <f>'RAW DATA-At-Risk'!AK41</f>
        <v>77</v>
      </c>
      <c r="AR119" s="12">
        <f>'RAW DATA-At-Risk'!AL41</f>
        <v>0</v>
      </c>
      <c r="AS119" s="12">
        <f>'RAW DATA-At-Risk'!AM41</f>
        <v>0</v>
      </c>
      <c r="AT119" s="12">
        <f>'RAW DATA-At-Risk'!AN41</f>
        <v>0</v>
      </c>
      <c r="AU119" s="12">
        <f>'RAW DATA-At-Risk'!AO41</f>
        <v>0</v>
      </c>
      <c r="AV119" s="12">
        <f>'RAW DATA-At-Risk'!AP41</f>
        <v>0</v>
      </c>
      <c r="AW119" s="365">
        <f>'RAW DATA-At-Risk'!AQ41</f>
        <v>0</v>
      </c>
      <c r="AX119" s="365"/>
    </row>
    <row r="120" spans="1:50" ht="15.75" thickBot="1" x14ac:dyDescent="0.3">
      <c r="A120" s="1060"/>
      <c r="B120" s="484" t="str">
        <f>'RAW DATA-Awards'!B42</f>
        <v>NMSU-DA</v>
      </c>
      <c r="C120" s="485" t="str">
        <f>'RAW DATA-Awards'!C42</f>
        <v>3</v>
      </c>
      <c r="D120" s="364">
        <f>'RAW DATA-At-Risk'!D42</f>
        <v>0</v>
      </c>
      <c r="E120" s="12">
        <f>'RAW DATA-At-Risk'!E42</f>
        <v>70</v>
      </c>
      <c r="F120" s="12">
        <f>'RAW DATA-At-Risk'!F42</f>
        <v>0</v>
      </c>
      <c r="G120" s="12">
        <f>'RAW DATA-At-Risk'!G42</f>
        <v>55</v>
      </c>
      <c r="H120" s="12">
        <f>'RAW DATA-At-Risk'!H42</f>
        <v>0</v>
      </c>
      <c r="I120" s="12">
        <f>'RAW DATA-At-Risk'!I42</f>
        <v>0</v>
      </c>
      <c r="J120" s="12">
        <f>'RAW DATA-At-Risk'!J42</f>
        <v>0</v>
      </c>
      <c r="K120" s="12">
        <f>'RAW DATA-At-Risk'!K42</f>
        <v>0</v>
      </c>
      <c r="L120" s="12">
        <f>'RAW DATA-At-Risk'!L42</f>
        <v>0</v>
      </c>
      <c r="M120" s="365">
        <f>'RAW DATA-At-Risk'!M42</f>
        <v>0</v>
      </c>
      <c r="N120" s="12"/>
      <c r="O120" s="12"/>
      <c r="P120" s="364">
        <f>'RAW DATA-At-Risk'!N42</f>
        <v>3</v>
      </c>
      <c r="Q120" s="12">
        <f>'RAW DATA-At-Risk'!O42</f>
        <v>38</v>
      </c>
      <c r="R120" s="12">
        <f>'RAW DATA-At-Risk'!P42</f>
        <v>0</v>
      </c>
      <c r="S120" s="12">
        <f>'RAW DATA-At-Risk'!Q42</f>
        <v>47</v>
      </c>
      <c r="T120" s="12">
        <f>'RAW DATA-At-Risk'!R42</f>
        <v>0</v>
      </c>
      <c r="U120" s="12">
        <f>'RAW DATA-At-Risk'!S42</f>
        <v>0</v>
      </c>
      <c r="V120" s="12">
        <f>'RAW DATA-At-Risk'!T42</f>
        <v>0</v>
      </c>
      <c r="W120" s="12">
        <f>'RAW DATA-At-Risk'!U42</f>
        <v>0</v>
      </c>
      <c r="X120" s="12">
        <f>'RAW DATA-At-Risk'!V42</f>
        <v>0</v>
      </c>
      <c r="Y120" s="365">
        <f>'RAW DATA-At-Risk'!W42</f>
        <v>0</v>
      </c>
      <c r="Z120" s="12"/>
      <c r="AA120" s="12"/>
      <c r="AB120" s="364">
        <f>'RAW DATA-At-Risk'!X42</f>
        <v>4</v>
      </c>
      <c r="AC120" s="12">
        <f>'RAW DATA-At-Risk'!Y42</f>
        <v>48</v>
      </c>
      <c r="AD120" s="12">
        <f>'RAW DATA-At-Risk'!Z42</f>
        <v>0</v>
      </c>
      <c r="AE120" s="12">
        <f>'RAW DATA-At-Risk'!AA42</f>
        <v>65</v>
      </c>
      <c r="AF120" s="12">
        <f>'RAW DATA-At-Risk'!AB42</f>
        <v>0</v>
      </c>
      <c r="AG120" s="12">
        <f>'RAW DATA-At-Risk'!AC42</f>
        <v>0</v>
      </c>
      <c r="AH120" s="12">
        <f>'RAW DATA-At-Risk'!AD42</f>
        <v>0</v>
      </c>
      <c r="AI120" s="12">
        <f>'RAW DATA-At-Risk'!AE42</f>
        <v>0</v>
      </c>
      <c r="AJ120" s="12">
        <f>'RAW DATA-At-Risk'!AF42</f>
        <v>0</v>
      </c>
      <c r="AK120" s="365">
        <f>'RAW DATA-At-Risk'!AG42</f>
        <v>0</v>
      </c>
      <c r="AL120" s="12"/>
      <c r="AM120" s="12"/>
      <c r="AN120" s="364">
        <f>'RAW DATA-At-Risk'!AH42</f>
        <v>1</v>
      </c>
      <c r="AO120" s="12">
        <f>'RAW DATA-At-Risk'!AI42</f>
        <v>78</v>
      </c>
      <c r="AP120" s="12">
        <f>'RAW DATA-At-Risk'!AJ42</f>
        <v>0</v>
      </c>
      <c r="AQ120" s="12">
        <f>'RAW DATA-At-Risk'!AK42</f>
        <v>70</v>
      </c>
      <c r="AR120" s="12">
        <f>'RAW DATA-At-Risk'!AL42</f>
        <v>0</v>
      </c>
      <c r="AS120" s="12">
        <f>'RAW DATA-At-Risk'!AM42</f>
        <v>0</v>
      </c>
      <c r="AT120" s="12">
        <f>'RAW DATA-At-Risk'!AN42</f>
        <v>0</v>
      </c>
      <c r="AU120" s="12">
        <f>'RAW DATA-At-Risk'!AO42</f>
        <v>0</v>
      </c>
      <c r="AV120" s="12">
        <f>'RAW DATA-At-Risk'!AP42</f>
        <v>0</v>
      </c>
      <c r="AW120" s="365">
        <f>'RAW DATA-At-Risk'!AQ42</f>
        <v>0</v>
      </c>
      <c r="AX120" s="365"/>
    </row>
    <row r="121" spans="1:50" x14ac:dyDescent="0.25">
      <c r="A121" s="511"/>
      <c r="B121" s="484"/>
      <c r="C121" s="485"/>
      <c r="D121" s="366">
        <f t="shared" ref="D121:M121" si="88">SUM(D118:D120)</f>
        <v>3</v>
      </c>
      <c r="E121" s="11">
        <f t="shared" si="88"/>
        <v>110</v>
      </c>
      <c r="F121" s="11">
        <f t="shared" si="88"/>
        <v>0</v>
      </c>
      <c r="G121" s="11">
        <f t="shared" si="88"/>
        <v>704</v>
      </c>
      <c r="H121" s="11">
        <f t="shared" si="88"/>
        <v>0</v>
      </c>
      <c r="I121" s="11">
        <f t="shared" si="88"/>
        <v>0</v>
      </c>
      <c r="J121" s="11">
        <f t="shared" si="88"/>
        <v>0</v>
      </c>
      <c r="K121" s="11">
        <f t="shared" si="88"/>
        <v>0</v>
      </c>
      <c r="L121" s="11">
        <f t="shared" si="88"/>
        <v>0</v>
      </c>
      <c r="M121" s="367">
        <f t="shared" si="88"/>
        <v>0</v>
      </c>
      <c r="N121" s="12"/>
      <c r="O121" s="12"/>
      <c r="P121" s="366">
        <f t="shared" ref="P121:Y121" si="89">SUM(P118:P120)</f>
        <v>9</v>
      </c>
      <c r="Q121" s="11">
        <f t="shared" si="89"/>
        <v>87</v>
      </c>
      <c r="R121" s="11">
        <f t="shared" si="89"/>
        <v>0</v>
      </c>
      <c r="S121" s="11">
        <f t="shared" si="89"/>
        <v>723</v>
      </c>
      <c r="T121" s="11">
        <f t="shared" si="89"/>
        <v>0</v>
      </c>
      <c r="U121" s="11">
        <f t="shared" si="89"/>
        <v>0</v>
      </c>
      <c r="V121" s="11">
        <f t="shared" si="89"/>
        <v>0</v>
      </c>
      <c r="W121" s="11">
        <f t="shared" si="89"/>
        <v>0</v>
      </c>
      <c r="X121" s="11">
        <f t="shared" si="89"/>
        <v>0</v>
      </c>
      <c r="Y121" s="367">
        <f t="shared" si="89"/>
        <v>0</v>
      </c>
      <c r="Z121" s="12"/>
      <c r="AA121" s="12"/>
      <c r="AB121" s="366">
        <f t="shared" ref="AB121:AK121" si="90">SUM(AB118:AB120)</f>
        <v>8</v>
      </c>
      <c r="AC121" s="11">
        <f t="shared" si="90"/>
        <v>97</v>
      </c>
      <c r="AD121" s="11">
        <f t="shared" si="90"/>
        <v>0</v>
      </c>
      <c r="AE121" s="11">
        <f t="shared" si="90"/>
        <v>642</v>
      </c>
      <c r="AF121" s="11">
        <f t="shared" si="90"/>
        <v>0</v>
      </c>
      <c r="AG121" s="11">
        <f t="shared" si="90"/>
        <v>0</v>
      </c>
      <c r="AH121" s="11">
        <f t="shared" si="90"/>
        <v>0</v>
      </c>
      <c r="AI121" s="11">
        <f t="shared" si="90"/>
        <v>0</v>
      </c>
      <c r="AJ121" s="11">
        <f t="shared" si="90"/>
        <v>0</v>
      </c>
      <c r="AK121" s="367">
        <f t="shared" si="90"/>
        <v>0</v>
      </c>
      <c r="AL121" s="12"/>
      <c r="AM121" s="12"/>
      <c r="AN121" s="366">
        <f t="shared" ref="AN121:AW121" si="91">SUM(AN118:AN120)</f>
        <v>2</v>
      </c>
      <c r="AO121" s="11">
        <f t="shared" si="91"/>
        <v>131</v>
      </c>
      <c r="AP121" s="11">
        <f t="shared" si="91"/>
        <v>0</v>
      </c>
      <c r="AQ121" s="11">
        <f t="shared" si="91"/>
        <v>761</v>
      </c>
      <c r="AR121" s="11">
        <f t="shared" si="91"/>
        <v>0</v>
      </c>
      <c r="AS121" s="11">
        <f t="shared" si="91"/>
        <v>0</v>
      </c>
      <c r="AT121" s="11">
        <f t="shared" si="91"/>
        <v>0</v>
      </c>
      <c r="AU121" s="11">
        <f t="shared" si="91"/>
        <v>0</v>
      </c>
      <c r="AV121" s="11">
        <f t="shared" si="91"/>
        <v>0</v>
      </c>
      <c r="AW121" s="367">
        <f t="shared" si="91"/>
        <v>0</v>
      </c>
      <c r="AX121" s="365"/>
    </row>
    <row r="122" spans="1:50" ht="15.75" thickBot="1" x14ac:dyDescent="0.3">
      <c r="A122" s="511"/>
      <c r="B122" s="484"/>
      <c r="C122" s="485"/>
      <c r="D122" s="364"/>
      <c r="E122" s="12"/>
      <c r="F122" s="12"/>
      <c r="G122" s="12"/>
      <c r="H122" s="12"/>
      <c r="I122" s="12"/>
      <c r="J122" s="12"/>
      <c r="K122" s="12"/>
      <c r="L122" s="12"/>
      <c r="M122" s="365"/>
      <c r="N122" s="12"/>
      <c r="O122" s="12"/>
      <c r="P122" s="364"/>
      <c r="Q122" s="12"/>
      <c r="R122" s="12"/>
      <c r="S122" s="12"/>
      <c r="T122" s="12"/>
      <c r="U122" s="12"/>
      <c r="V122" s="12"/>
      <c r="W122" s="12"/>
      <c r="X122" s="12"/>
      <c r="Y122" s="365"/>
      <c r="Z122" s="12"/>
      <c r="AA122" s="12"/>
      <c r="AB122" s="364"/>
      <c r="AC122" s="12"/>
      <c r="AD122" s="12"/>
      <c r="AE122" s="12"/>
      <c r="AF122" s="12"/>
      <c r="AG122" s="12"/>
      <c r="AH122" s="12"/>
      <c r="AI122" s="12"/>
      <c r="AJ122" s="12"/>
      <c r="AK122" s="365"/>
      <c r="AL122" s="12"/>
      <c r="AM122" s="12"/>
      <c r="AN122" s="364"/>
      <c r="AO122" s="12"/>
      <c r="AP122" s="12"/>
      <c r="AQ122" s="12"/>
      <c r="AR122" s="12"/>
      <c r="AS122" s="12"/>
      <c r="AT122" s="12"/>
      <c r="AU122" s="12"/>
      <c r="AV122" s="12"/>
      <c r="AW122" s="365"/>
      <c r="AX122" s="365"/>
    </row>
    <row r="123" spans="1:50" ht="15" customHeight="1" x14ac:dyDescent="0.25">
      <c r="A123" s="1058" t="s">
        <v>303</v>
      </c>
      <c r="B123" s="484" t="s">
        <v>56</v>
      </c>
      <c r="C123" s="485" t="s">
        <v>95</v>
      </c>
      <c r="D123" s="364">
        <f>D118*'DATA - Awards Matrices'!$B$53</f>
        <v>1725</v>
      </c>
      <c r="E123" s="12">
        <f>E118*'DATA - Awards Matrices'!$C$53</f>
        <v>13225</v>
      </c>
      <c r="F123" s="12">
        <f>F118*'DATA - Awards Matrices'!$D$53</f>
        <v>0</v>
      </c>
      <c r="G123" s="12">
        <f>G118*'DATA - Awards Matrices'!$E$53</f>
        <v>333500</v>
      </c>
      <c r="H123" s="12">
        <f>H118*'DATA - Awards Matrices'!$F$53</f>
        <v>0</v>
      </c>
      <c r="I123" s="12">
        <f>I118*'DATA - Awards Matrices'!$G$53</f>
        <v>0</v>
      </c>
      <c r="J123" s="12">
        <f>J118*'DATA - Awards Matrices'!$H$53</f>
        <v>0</v>
      </c>
      <c r="K123" s="12">
        <f>K118*'DATA - Awards Matrices'!$I$53</f>
        <v>0</v>
      </c>
      <c r="L123" s="12">
        <f>L118*'DATA - Awards Matrices'!$J$53</f>
        <v>0</v>
      </c>
      <c r="M123" s="365">
        <f>M118*'DATA - Awards Matrices'!$K$53</f>
        <v>0</v>
      </c>
      <c r="N123" s="12"/>
      <c r="O123" s="12"/>
      <c r="P123" s="364">
        <f>P118*'DATA - Awards Matrices'!$B$53</f>
        <v>3450</v>
      </c>
      <c r="Q123" s="12">
        <f>Q118*'DATA - Awards Matrices'!$C$53</f>
        <v>8625</v>
      </c>
      <c r="R123" s="12">
        <f>R118*'DATA - Awards Matrices'!$D$53</f>
        <v>0</v>
      </c>
      <c r="S123" s="12">
        <f>S118*'DATA - Awards Matrices'!$E$53</f>
        <v>356500</v>
      </c>
      <c r="T123" s="12">
        <f>T118*'DATA - Awards Matrices'!$F$53</f>
        <v>0</v>
      </c>
      <c r="U123" s="12">
        <f>U118*'DATA - Awards Matrices'!$G$53</f>
        <v>0</v>
      </c>
      <c r="V123" s="12">
        <f>V118*'DATA - Awards Matrices'!$H$53</f>
        <v>0</v>
      </c>
      <c r="W123" s="12">
        <f>W118*'DATA - Awards Matrices'!$I$53</f>
        <v>0</v>
      </c>
      <c r="X123" s="12">
        <f>X118*'DATA - Awards Matrices'!$J$53</f>
        <v>0</v>
      </c>
      <c r="Y123" s="365">
        <f>Y118*'DATA - Awards Matrices'!$K$53</f>
        <v>0</v>
      </c>
      <c r="Z123" s="12"/>
      <c r="AA123" s="12"/>
      <c r="AB123" s="364">
        <f>AB118*'DATA - Awards Matrices'!$B$53</f>
        <v>2300</v>
      </c>
      <c r="AC123" s="12">
        <f>AC118*'DATA - Awards Matrices'!$C$53</f>
        <v>13225</v>
      </c>
      <c r="AD123" s="12">
        <f>AD118*'DATA - Awards Matrices'!$D$53</f>
        <v>0</v>
      </c>
      <c r="AE123" s="12">
        <f>AE118*'DATA - Awards Matrices'!$E$53</f>
        <v>294400</v>
      </c>
      <c r="AF123" s="12">
        <f>AF118*'DATA - Awards Matrices'!$F$53</f>
        <v>0</v>
      </c>
      <c r="AG123" s="12">
        <f>AG118*'DATA - Awards Matrices'!$G$53</f>
        <v>0</v>
      </c>
      <c r="AH123" s="12">
        <f>AH118*'DATA - Awards Matrices'!$H$53</f>
        <v>0</v>
      </c>
      <c r="AI123" s="12">
        <f>AI118*'DATA - Awards Matrices'!$I$53</f>
        <v>0</v>
      </c>
      <c r="AJ123" s="12">
        <f>AJ118*'DATA - Awards Matrices'!$J$53</f>
        <v>0</v>
      </c>
      <c r="AK123" s="365">
        <f>AK118*'DATA - Awards Matrices'!$K$53</f>
        <v>0</v>
      </c>
      <c r="AL123" s="12"/>
      <c r="AM123" s="12"/>
      <c r="AN123" s="364">
        <f>AN118*'DATA - Awards Matrices'!$B$53</f>
        <v>575</v>
      </c>
      <c r="AO123" s="12">
        <f>AO118*'DATA - Awards Matrices'!$C$53</f>
        <v>18400</v>
      </c>
      <c r="AP123" s="12">
        <f>AP118*'DATA - Awards Matrices'!$D$53</f>
        <v>0</v>
      </c>
      <c r="AQ123" s="12">
        <f>AQ118*'DATA - Awards Matrices'!$E$53</f>
        <v>353050</v>
      </c>
      <c r="AR123" s="12">
        <f>AR118*'DATA - Awards Matrices'!$F$53</f>
        <v>0</v>
      </c>
      <c r="AS123" s="12">
        <f>AS118*'DATA - Awards Matrices'!$G$53</f>
        <v>0</v>
      </c>
      <c r="AT123" s="12">
        <f>AT118*'DATA - Awards Matrices'!$H$53</f>
        <v>0</v>
      </c>
      <c r="AU123" s="12">
        <f>AU118*'DATA - Awards Matrices'!$I$53</f>
        <v>0</v>
      </c>
      <c r="AV123" s="12">
        <f>AV118*'DATA - Awards Matrices'!$J$53</f>
        <v>0</v>
      </c>
      <c r="AW123" s="365">
        <f>AW118*'DATA - Awards Matrices'!$K$53</f>
        <v>0</v>
      </c>
      <c r="AX123" s="365"/>
    </row>
    <row r="124" spans="1:50" x14ac:dyDescent="0.25">
      <c r="A124" s="1059"/>
      <c r="B124" s="484" t="s">
        <v>56</v>
      </c>
      <c r="C124" s="485" t="s">
        <v>94</v>
      </c>
      <c r="D124" s="364">
        <f>D119*'DATA - Awards Matrices'!$B$54</f>
        <v>0</v>
      </c>
      <c r="E124" s="12">
        <f>E119*'DATA - Awards Matrices'!$C$54</f>
        <v>9775</v>
      </c>
      <c r="F124" s="12">
        <f>F119*'DATA - Awards Matrices'!$D$54</f>
        <v>0</v>
      </c>
      <c r="G124" s="12">
        <f>G119*'DATA - Awards Matrices'!$E$54</f>
        <v>39675</v>
      </c>
      <c r="H124" s="12">
        <f>H119*'DATA - Awards Matrices'!$F$54</f>
        <v>0</v>
      </c>
      <c r="I124" s="12">
        <f>I119*'DATA - Awards Matrices'!$G$54</f>
        <v>0</v>
      </c>
      <c r="J124" s="12">
        <f>J119*'DATA - Awards Matrices'!$H$54</f>
        <v>0</v>
      </c>
      <c r="K124" s="12">
        <f>K119*'DATA - Awards Matrices'!$I$54</f>
        <v>0</v>
      </c>
      <c r="L124" s="12">
        <f>L119*'DATA - Awards Matrices'!$J$54</f>
        <v>0</v>
      </c>
      <c r="M124" s="365">
        <f>M119*'DATA - Awards Matrices'!$K$54</f>
        <v>0</v>
      </c>
      <c r="N124" s="12"/>
      <c r="O124" s="12"/>
      <c r="P124" s="364">
        <f>P119*'DATA - Awards Matrices'!$B$54</f>
        <v>0</v>
      </c>
      <c r="Q124" s="12">
        <f>Q119*'DATA - Awards Matrices'!$C$54</f>
        <v>19550</v>
      </c>
      <c r="R124" s="12">
        <f>R119*'DATA - Awards Matrices'!$D$54</f>
        <v>0</v>
      </c>
      <c r="S124" s="12">
        <f>S119*'DATA - Awards Matrices'!$E$54</f>
        <v>32200</v>
      </c>
      <c r="T124" s="12">
        <f>T119*'DATA - Awards Matrices'!$F$54</f>
        <v>0</v>
      </c>
      <c r="U124" s="12">
        <f>U119*'DATA - Awards Matrices'!$G$54</f>
        <v>0</v>
      </c>
      <c r="V124" s="12">
        <f>V119*'DATA - Awards Matrices'!$H$54</f>
        <v>0</v>
      </c>
      <c r="W124" s="12">
        <f>W119*'DATA - Awards Matrices'!$I$54</f>
        <v>0</v>
      </c>
      <c r="X124" s="12">
        <f>X119*'DATA - Awards Matrices'!$J$54</f>
        <v>0</v>
      </c>
      <c r="Y124" s="365">
        <f>Y119*'DATA - Awards Matrices'!$K$54</f>
        <v>0</v>
      </c>
      <c r="Z124" s="12"/>
      <c r="AA124" s="12"/>
      <c r="AB124" s="364">
        <f>AB119*'DATA - Awards Matrices'!$B$54</f>
        <v>0</v>
      </c>
      <c r="AC124" s="12">
        <f>AC119*'DATA - Awards Matrices'!$C$54</f>
        <v>14950</v>
      </c>
      <c r="AD124" s="12">
        <f>AD119*'DATA - Awards Matrices'!$D$54</f>
        <v>0</v>
      </c>
      <c r="AE124" s="12">
        <f>AE119*'DATA - Awards Matrices'!$E$54</f>
        <v>37375</v>
      </c>
      <c r="AF124" s="12">
        <f>AF119*'DATA - Awards Matrices'!$F$54</f>
        <v>0</v>
      </c>
      <c r="AG124" s="12">
        <f>AG119*'DATA - Awards Matrices'!$G$54</f>
        <v>0</v>
      </c>
      <c r="AH124" s="12">
        <f>AH119*'DATA - Awards Matrices'!$H$54</f>
        <v>0</v>
      </c>
      <c r="AI124" s="12">
        <f>AI119*'DATA - Awards Matrices'!$I$54</f>
        <v>0</v>
      </c>
      <c r="AJ124" s="12">
        <f>AJ119*'DATA - Awards Matrices'!$J$54</f>
        <v>0</v>
      </c>
      <c r="AK124" s="365">
        <f>AK119*'DATA - Awards Matrices'!$K$54</f>
        <v>0</v>
      </c>
      <c r="AL124" s="12"/>
      <c r="AM124" s="12"/>
      <c r="AN124" s="364">
        <f>AN119*'DATA - Awards Matrices'!$B$54</f>
        <v>0</v>
      </c>
      <c r="AO124" s="12">
        <f>AO119*'DATA - Awards Matrices'!$C$54</f>
        <v>12075</v>
      </c>
      <c r="AP124" s="12">
        <f>AP119*'DATA - Awards Matrices'!$D$54</f>
        <v>0</v>
      </c>
      <c r="AQ124" s="12">
        <f>AQ119*'DATA - Awards Matrices'!$E$54</f>
        <v>44275</v>
      </c>
      <c r="AR124" s="12">
        <f>AR119*'DATA - Awards Matrices'!$F$54</f>
        <v>0</v>
      </c>
      <c r="AS124" s="12">
        <f>AS119*'DATA - Awards Matrices'!$G$54</f>
        <v>0</v>
      </c>
      <c r="AT124" s="12">
        <f>AT119*'DATA - Awards Matrices'!$H$54</f>
        <v>0</v>
      </c>
      <c r="AU124" s="12">
        <f>AU119*'DATA - Awards Matrices'!$I$54</f>
        <v>0</v>
      </c>
      <c r="AV124" s="12">
        <f>AV119*'DATA - Awards Matrices'!$J$54</f>
        <v>0</v>
      </c>
      <c r="AW124" s="365">
        <f>AW119*'DATA - Awards Matrices'!$K$54</f>
        <v>0</v>
      </c>
      <c r="AX124" s="365"/>
    </row>
    <row r="125" spans="1:50" ht="15.75" thickBot="1" x14ac:dyDescent="0.3">
      <c r="A125" s="1060"/>
      <c r="B125" s="484" t="s">
        <v>56</v>
      </c>
      <c r="C125" s="485" t="s">
        <v>93</v>
      </c>
      <c r="D125" s="364">
        <f>D120*'DATA - Awards Matrices'!$B$55</f>
        <v>0</v>
      </c>
      <c r="E125" s="12">
        <f>E120*'DATA - Awards Matrices'!$C$55</f>
        <v>40250</v>
      </c>
      <c r="F125" s="12">
        <f>F120*'DATA - Awards Matrices'!$D$55</f>
        <v>0</v>
      </c>
      <c r="G125" s="12">
        <f>G120*'DATA - Awards Matrices'!$E$55</f>
        <v>31625</v>
      </c>
      <c r="H125" s="12">
        <f>H120*'DATA - Awards Matrices'!$F$55</f>
        <v>0</v>
      </c>
      <c r="I125" s="12">
        <f>I120*'DATA - Awards Matrices'!$G$55</f>
        <v>0</v>
      </c>
      <c r="J125" s="12">
        <f>J120*'DATA - Awards Matrices'!$H$55</f>
        <v>0</v>
      </c>
      <c r="K125" s="12">
        <f>K120*'DATA - Awards Matrices'!$I$55</f>
        <v>0</v>
      </c>
      <c r="L125" s="12">
        <f>L120*'DATA - Awards Matrices'!$J$55</f>
        <v>0</v>
      </c>
      <c r="M125" s="365">
        <f>M120*'DATA - Awards Matrices'!$K$55</f>
        <v>0</v>
      </c>
      <c r="N125" s="12"/>
      <c r="O125" s="12"/>
      <c r="P125" s="364">
        <f>P120*'DATA - Awards Matrices'!$B$55</f>
        <v>1725</v>
      </c>
      <c r="Q125" s="12">
        <f>Q120*'DATA - Awards Matrices'!$C$55</f>
        <v>21850</v>
      </c>
      <c r="R125" s="12">
        <f>R120*'DATA - Awards Matrices'!$D$55</f>
        <v>0</v>
      </c>
      <c r="S125" s="12">
        <f>S120*'DATA - Awards Matrices'!$E$55</f>
        <v>27025</v>
      </c>
      <c r="T125" s="12">
        <f>T120*'DATA - Awards Matrices'!$F$55</f>
        <v>0</v>
      </c>
      <c r="U125" s="12">
        <f>U120*'DATA - Awards Matrices'!$G$55</f>
        <v>0</v>
      </c>
      <c r="V125" s="12">
        <f>V120*'DATA - Awards Matrices'!$H$55</f>
        <v>0</v>
      </c>
      <c r="W125" s="12">
        <f>W120*'DATA - Awards Matrices'!$I$55</f>
        <v>0</v>
      </c>
      <c r="X125" s="12">
        <f>X120*'DATA - Awards Matrices'!$J$55</f>
        <v>0</v>
      </c>
      <c r="Y125" s="365">
        <f>Y120*'DATA - Awards Matrices'!$K$55</f>
        <v>0</v>
      </c>
      <c r="Z125" s="12"/>
      <c r="AA125" s="12"/>
      <c r="AB125" s="364">
        <f>AB120*'DATA - Awards Matrices'!$B$55</f>
        <v>2300</v>
      </c>
      <c r="AC125" s="12">
        <f>AC120*'DATA - Awards Matrices'!$C$55</f>
        <v>27600</v>
      </c>
      <c r="AD125" s="12">
        <f>AD120*'DATA - Awards Matrices'!$D$55</f>
        <v>0</v>
      </c>
      <c r="AE125" s="12">
        <f>AE120*'DATA - Awards Matrices'!$E$55</f>
        <v>37375</v>
      </c>
      <c r="AF125" s="12">
        <f>AF120*'DATA - Awards Matrices'!$F$55</f>
        <v>0</v>
      </c>
      <c r="AG125" s="12">
        <f>AG120*'DATA - Awards Matrices'!$G$55</f>
        <v>0</v>
      </c>
      <c r="AH125" s="12">
        <f>AH120*'DATA - Awards Matrices'!$H$55</f>
        <v>0</v>
      </c>
      <c r="AI125" s="12">
        <f>AI120*'DATA - Awards Matrices'!$I$55</f>
        <v>0</v>
      </c>
      <c r="AJ125" s="12">
        <f>AJ120*'DATA - Awards Matrices'!$J$55</f>
        <v>0</v>
      </c>
      <c r="AK125" s="365">
        <f>AK120*'DATA - Awards Matrices'!$K$55</f>
        <v>0</v>
      </c>
      <c r="AL125" s="12"/>
      <c r="AM125" s="12"/>
      <c r="AN125" s="364">
        <f>AN120*'DATA - Awards Matrices'!$B$55</f>
        <v>575</v>
      </c>
      <c r="AO125" s="12">
        <f>AO120*'DATA - Awards Matrices'!$C$55</f>
        <v>44850</v>
      </c>
      <c r="AP125" s="12">
        <f>AP120*'DATA - Awards Matrices'!$D$55</f>
        <v>0</v>
      </c>
      <c r="AQ125" s="12">
        <f>AQ120*'DATA - Awards Matrices'!$E$55</f>
        <v>40250</v>
      </c>
      <c r="AR125" s="12">
        <f>AR120*'DATA - Awards Matrices'!$F$55</f>
        <v>0</v>
      </c>
      <c r="AS125" s="12">
        <f>AS120*'DATA - Awards Matrices'!$G$55</f>
        <v>0</v>
      </c>
      <c r="AT125" s="12">
        <f>AT120*'DATA - Awards Matrices'!$H$55</f>
        <v>0</v>
      </c>
      <c r="AU125" s="12">
        <f>AU120*'DATA - Awards Matrices'!$I$55</f>
        <v>0</v>
      </c>
      <c r="AV125" s="12">
        <f>AV120*'DATA - Awards Matrices'!$J$55</f>
        <v>0</v>
      </c>
      <c r="AW125" s="365">
        <f>AW120*'DATA - Awards Matrices'!$K$55</f>
        <v>0</v>
      </c>
      <c r="AX125" s="365"/>
    </row>
    <row r="126" spans="1:50" ht="30.75" thickBot="1" x14ac:dyDescent="0.3">
      <c r="A126" s="480" t="s">
        <v>304</v>
      </c>
      <c r="B126" s="487" t="str">
        <f>B120</f>
        <v>NMSU-DA</v>
      </c>
      <c r="C126" s="488"/>
      <c r="D126" s="368">
        <f t="shared" ref="D126:M126" si="92">SUM(D123:D125)</f>
        <v>1725</v>
      </c>
      <c r="E126" s="369">
        <f t="shared" si="92"/>
        <v>63250</v>
      </c>
      <c r="F126" s="369">
        <f t="shared" si="92"/>
        <v>0</v>
      </c>
      <c r="G126" s="369">
        <f t="shared" si="92"/>
        <v>404800</v>
      </c>
      <c r="H126" s="369">
        <f t="shared" si="92"/>
        <v>0</v>
      </c>
      <c r="I126" s="369">
        <f t="shared" si="92"/>
        <v>0</v>
      </c>
      <c r="J126" s="369">
        <f t="shared" si="92"/>
        <v>0</v>
      </c>
      <c r="K126" s="369">
        <f t="shared" si="92"/>
        <v>0</v>
      </c>
      <c r="L126" s="369">
        <f t="shared" si="92"/>
        <v>0</v>
      </c>
      <c r="M126" s="370">
        <f t="shared" si="92"/>
        <v>0</v>
      </c>
      <c r="N126" s="489">
        <f>SUM(D126:M126)/'DATA - Awards Matrices'!$L$55</f>
        <v>139.0086206896552</v>
      </c>
      <c r="O126" s="489"/>
      <c r="P126" s="368">
        <f t="shared" ref="P126:Y126" si="93">SUM(P123:P125)</f>
        <v>5175</v>
      </c>
      <c r="Q126" s="369">
        <f t="shared" si="93"/>
        <v>50025</v>
      </c>
      <c r="R126" s="369">
        <f t="shared" si="93"/>
        <v>0</v>
      </c>
      <c r="S126" s="369">
        <f t="shared" si="93"/>
        <v>415725</v>
      </c>
      <c r="T126" s="369">
        <f t="shared" si="93"/>
        <v>0</v>
      </c>
      <c r="U126" s="369">
        <f t="shared" si="93"/>
        <v>0</v>
      </c>
      <c r="V126" s="369">
        <f t="shared" si="93"/>
        <v>0</v>
      </c>
      <c r="W126" s="369">
        <f t="shared" si="93"/>
        <v>0</v>
      </c>
      <c r="X126" s="369">
        <f t="shared" si="93"/>
        <v>0</v>
      </c>
      <c r="Y126" s="370">
        <f t="shared" si="93"/>
        <v>0</v>
      </c>
      <c r="Z126" s="489">
        <f>SUM(P126:Y126)/'DATA - Awards Matrices'!$L$55</f>
        <v>139.34891107078042</v>
      </c>
      <c r="AA126" s="489"/>
      <c r="AB126" s="368">
        <f t="shared" ref="AB126:AK126" si="94">SUM(AB123:AB125)</f>
        <v>4600</v>
      </c>
      <c r="AC126" s="369">
        <f t="shared" si="94"/>
        <v>55775</v>
      </c>
      <c r="AD126" s="369">
        <f t="shared" si="94"/>
        <v>0</v>
      </c>
      <c r="AE126" s="369">
        <f t="shared" si="94"/>
        <v>369150</v>
      </c>
      <c r="AF126" s="369">
        <f t="shared" si="94"/>
        <v>0</v>
      </c>
      <c r="AG126" s="369">
        <f t="shared" si="94"/>
        <v>0</v>
      </c>
      <c r="AH126" s="369">
        <f t="shared" si="94"/>
        <v>0</v>
      </c>
      <c r="AI126" s="369">
        <f t="shared" si="94"/>
        <v>0</v>
      </c>
      <c r="AJ126" s="369">
        <f t="shared" si="94"/>
        <v>0</v>
      </c>
      <c r="AK126" s="370">
        <f t="shared" si="94"/>
        <v>0</v>
      </c>
      <c r="AL126" s="489">
        <f>SUM(AB126:AK126)/'DATA - Awards Matrices'!$L$55</f>
        <v>127.09845735027224</v>
      </c>
      <c r="AM126" s="489"/>
      <c r="AN126" s="368">
        <f t="shared" ref="AN126:AW126" si="95">SUM(AN123:AN125)</f>
        <v>1150</v>
      </c>
      <c r="AO126" s="369">
        <f t="shared" si="95"/>
        <v>75325</v>
      </c>
      <c r="AP126" s="369">
        <f t="shared" si="95"/>
        <v>0</v>
      </c>
      <c r="AQ126" s="369">
        <f t="shared" si="95"/>
        <v>437575</v>
      </c>
      <c r="AR126" s="369">
        <f t="shared" si="95"/>
        <v>0</v>
      </c>
      <c r="AS126" s="369">
        <f t="shared" si="95"/>
        <v>0</v>
      </c>
      <c r="AT126" s="369">
        <f t="shared" si="95"/>
        <v>0</v>
      </c>
      <c r="AU126" s="369">
        <f t="shared" si="95"/>
        <v>0</v>
      </c>
      <c r="AV126" s="369">
        <f t="shared" si="95"/>
        <v>0</v>
      </c>
      <c r="AW126" s="370">
        <f t="shared" si="95"/>
        <v>0</v>
      </c>
      <c r="AX126" s="490">
        <f>SUM(AN126:AW126)/'DATA - Awards Matrices'!$L$55</f>
        <v>152.10980036297642</v>
      </c>
    </row>
    <row r="127" spans="1:50" ht="15.75" thickBot="1" x14ac:dyDescent="0.3">
      <c r="A127" s="502"/>
      <c r="B127" s="503"/>
      <c r="C127" s="504"/>
      <c r="D127" s="505"/>
      <c r="E127" s="506"/>
      <c r="F127" s="506"/>
      <c r="G127" s="506"/>
      <c r="H127" s="506"/>
      <c r="I127" s="506"/>
      <c r="J127" s="506"/>
      <c r="K127" s="506"/>
      <c r="L127" s="506"/>
      <c r="M127" s="507"/>
      <c r="N127" s="508"/>
      <c r="O127" s="508"/>
      <c r="P127" s="505"/>
      <c r="Q127" s="506"/>
      <c r="R127" s="506"/>
      <c r="S127" s="506"/>
      <c r="T127" s="506"/>
      <c r="U127" s="506"/>
      <c r="V127" s="506"/>
      <c r="W127" s="506"/>
      <c r="X127" s="506"/>
      <c r="Y127" s="507"/>
      <c r="Z127" s="508"/>
      <c r="AA127" s="508"/>
      <c r="AB127" s="505"/>
      <c r="AC127" s="506"/>
      <c r="AD127" s="506"/>
      <c r="AE127" s="506"/>
      <c r="AF127" s="506"/>
      <c r="AG127" s="506"/>
      <c r="AH127" s="506"/>
      <c r="AI127" s="506"/>
      <c r="AJ127" s="506"/>
      <c r="AK127" s="507"/>
      <c r="AL127" s="508"/>
      <c r="AM127" s="508"/>
      <c r="AN127" s="505"/>
      <c r="AO127" s="506"/>
      <c r="AP127" s="506"/>
      <c r="AQ127" s="506"/>
      <c r="AR127" s="506"/>
      <c r="AS127" s="506"/>
      <c r="AT127" s="506"/>
      <c r="AU127" s="506"/>
      <c r="AV127" s="506"/>
      <c r="AW127" s="507"/>
      <c r="AX127" s="508"/>
    </row>
    <row r="128" spans="1:50" ht="15" customHeight="1" x14ac:dyDescent="0.25">
      <c r="A128" s="1058" t="s">
        <v>302</v>
      </c>
      <c r="B128" s="304" t="str">
        <f>'RAW DATA-Awards'!B43</f>
        <v>NMSU-GR</v>
      </c>
      <c r="C128" s="363" t="str">
        <f>'RAW DATA-Awards'!C43</f>
        <v>1</v>
      </c>
      <c r="D128" s="481">
        <f>'RAW DATA-At-Risk'!D43</f>
        <v>0</v>
      </c>
      <c r="E128" s="482">
        <f>'RAW DATA-At-Risk'!E43</f>
        <v>12</v>
      </c>
      <c r="F128" s="482">
        <f>'RAW DATA-At-Risk'!F43</f>
        <v>0</v>
      </c>
      <c r="G128" s="482">
        <f>'RAW DATA-At-Risk'!G43</f>
        <v>78</v>
      </c>
      <c r="H128" s="482">
        <f>'RAW DATA-At-Risk'!H43</f>
        <v>0</v>
      </c>
      <c r="I128" s="482">
        <f>'RAW DATA-At-Risk'!I43</f>
        <v>0</v>
      </c>
      <c r="J128" s="482">
        <f>'RAW DATA-At-Risk'!J43</f>
        <v>0</v>
      </c>
      <c r="K128" s="482">
        <f>'RAW DATA-At-Risk'!K43</f>
        <v>0</v>
      </c>
      <c r="L128" s="482">
        <f>'RAW DATA-At-Risk'!L43</f>
        <v>0</v>
      </c>
      <c r="M128" s="483">
        <f>'RAW DATA-At-Risk'!M43</f>
        <v>0</v>
      </c>
      <c r="N128" s="482"/>
      <c r="O128" s="482"/>
      <c r="P128" s="481">
        <f>'RAW DATA-At-Risk'!N43</f>
        <v>0</v>
      </c>
      <c r="Q128" s="482">
        <f>'RAW DATA-At-Risk'!O43</f>
        <v>0</v>
      </c>
      <c r="R128" s="482">
        <f>'RAW DATA-At-Risk'!P43</f>
        <v>0</v>
      </c>
      <c r="S128" s="482">
        <f>'RAW DATA-At-Risk'!Q43</f>
        <v>51</v>
      </c>
      <c r="T128" s="482">
        <f>'RAW DATA-At-Risk'!R43</f>
        <v>0</v>
      </c>
      <c r="U128" s="482">
        <f>'RAW DATA-At-Risk'!S43</f>
        <v>0</v>
      </c>
      <c r="V128" s="482">
        <f>'RAW DATA-At-Risk'!T43</f>
        <v>0</v>
      </c>
      <c r="W128" s="482">
        <f>'RAW DATA-At-Risk'!U43</f>
        <v>0</v>
      </c>
      <c r="X128" s="482">
        <f>'RAW DATA-At-Risk'!V43</f>
        <v>0</v>
      </c>
      <c r="Y128" s="483">
        <f>'RAW DATA-At-Risk'!W43</f>
        <v>0</v>
      </c>
      <c r="Z128" s="482"/>
      <c r="AA128" s="482"/>
      <c r="AB128" s="481">
        <f>'RAW DATA-At-Risk'!X43</f>
        <v>0</v>
      </c>
      <c r="AC128" s="482">
        <f>'RAW DATA-At-Risk'!Y43</f>
        <v>2</v>
      </c>
      <c r="AD128" s="482">
        <f>'RAW DATA-At-Risk'!Z43</f>
        <v>0</v>
      </c>
      <c r="AE128" s="482">
        <f>'RAW DATA-At-Risk'!AA43</f>
        <v>41</v>
      </c>
      <c r="AF128" s="482">
        <f>'RAW DATA-At-Risk'!AB43</f>
        <v>0</v>
      </c>
      <c r="AG128" s="482">
        <f>'RAW DATA-At-Risk'!AC43</f>
        <v>0</v>
      </c>
      <c r="AH128" s="482">
        <f>'RAW DATA-At-Risk'!AD43</f>
        <v>0</v>
      </c>
      <c r="AI128" s="482">
        <f>'RAW DATA-At-Risk'!AE43</f>
        <v>0</v>
      </c>
      <c r="AJ128" s="482">
        <f>'RAW DATA-At-Risk'!AF43</f>
        <v>0</v>
      </c>
      <c r="AK128" s="483">
        <f>'RAW DATA-At-Risk'!AG43</f>
        <v>0</v>
      </c>
      <c r="AL128" s="482"/>
      <c r="AM128" s="482"/>
      <c r="AN128" s="481">
        <f>'RAW DATA-At-Risk'!AH43</f>
        <v>0</v>
      </c>
      <c r="AO128" s="482">
        <f>'RAW DATA-At-Risk'!AI43</f>
        <v>2</v>
      </c>
      <c r="AP128" s="482">
        <f>'RAW DATA-At-Risk'!AJ43</f>
        <v>0</v>
      </c>
      <c r="AQ128" s="482">
        <f>'RAW DATA-At-Risk'!AK43</f>
        <v>36</v>
      </c>
      <c r="AR128" s="482">
        <f>'RAW DATA-At-Risk'!AL43</f>
        <v>0</v>
      </c>
      <c r="AS128" s="482">
        <f>'RAW DATA-At-Risk'!AM43</f>
        <v>0</v>
      </c>
      <c r="AT128" s="482">
        <f>'RAW DATA-At-Risk'!AN43</f>
        <v>0</v>
      </c>
      <c r="AU128" s="482">
        <f>'RAW DATA-At-Risk'!AO43</f>
        <v>0</v>
      </c>
      <c r="AV128" s="482">
        <f>'RAW DATA-At-Risk'!AP43</f>
        <v>0</v>
      </c>
      <c r="AW128" s="483">
        <f>'RAW DATA-At-Risk'!AQ43</f>
        <v>0</v>
      </c>
      <c r="AX128" s="483"/>
    </row>
    <row r="129" spans="1:50" x14ac:dyDescent="0.25">
      <c r="A129" s="1059"/>
      <c r="B129" s="484" t="str">
        <f>'RAW DATA-Awards'!B44</f>
        <v>NMSU-GR</v>
      </c>
      <c r="C129" s="485" t="str">
        <f>'RAW DATA-Awards'!C44</f>
        <v>2</v>
      </c>
      <c r="D129" s="364">
        <f>'RAW DATA-At-Risk'!D44</f>
        <v>0</v>
      </c>
      <c r="E129" s="12">
        <f>'RAW DATA-At-Risk'!E44</f>
        <v>1</v>
      </c>
      <c r="F129" s="12">
        <f>'RAW DATA-At-Risk'!F44</f>
        <v>0</v>
      </c>
      <c r="G129" s="12">
        <f>'RAW DATA-At-Risk'!G44</f>
        <v>4</v>
      </c>
      <c r="H129" s="12">
        <f>'RAW DATA-At-Risk'!H44</f>
        <v>0</v>
      </c>
      <c r="I129" s="12">
        <f>'RAW DATA-At-Risk'!I44</f>
        <v>0</v>
      </c>
      <c r="J129" s="12">
        <f>'RAW DATA-At-Risk'!J44</f>
        <v>0</v>
      </c>
      <c r="K129" s="12">
        <f>'RAW DATA-At-Risk'!K44</f>
        <v>0</v>
      </c>
      <c r="L129" s="12">
        <f>'RAW DATA-At-Risk'!L44</f>
        <v>0</v>
      </c>
      <c r="M129" s="365">
        <f>'RAW DATA-At-Risk'!M44</f>
        <v>0</v>
      </c>
      <c r="N129" s="12"/>
      <c r="O129" s="12"/>
      <c r="P129" s="364">
        <f>'RAW DATA-At-Risk'!N44</f>
        <v>0</v>
      </c>
      <c r="Q129" s="12">
        <f>'RAW DATA-At-Risk'!O44</f>
        <v>8</v>
      </c>
      <c r="R129" s="12">
        <f>'RAW DATA-At-Risk'!P44</f>
        <v>0</v>
      </c>
      <c r="S129" s="12">
        <f>'RAW DATA-At-Risk'!Q44</f>
        <v>5</v>
      </c>
      <c r="T129" s="12">
        <f>'RAW DATA-At-Risk'!R44</f>
        <v>0</v>
      </c>
      <c r="U129" s="12">
        <f>'RAW DATA-At-Risk'!S44</f>
        <v>0</v>
      </c>
      <c r="V129" s="12">
        <f>'RAW DATA-At-Risk'!T44</f>
        <v>0</v>
      </c>
      <c r="W129" s="12">
        <f>'RAW DATA-At-Risk'!U44</f>
        <v>0</v>
      </c>
      <c r="X129" s="12">
        <f>'RAW DATA-At-Risk'!V44</f>
        <v>0</v>
      </c>
      <c r="Y129" s="365">
        <f>'RAW DATA-At-Risk'!W44</f>
        <v>0</v>
      </c>
      <c r="Z129" s="12"/>
      <c r="AA129" s="12"/>
      <c r="AB129" s="364">
        <f>'RAW DATA-At-Risk'!X44</f>
        <v>0</v>
      </c>
      <c r="AC129" s="12">
        <f>'RAW DATA-At-Risk'!Y44</f>
        <v>3</v>
      </c>
      <c r="AD129" s="12">
        <f>'RAW DATA-At-Risk'!Z44</f>
        <v>0</v>
      </c>
      <c r="AE129" s="12">
        <f>'RAW DATA-At-Risk'!AA44</f>
        <v>6</v>
      </c>
      <c r="AF129" s="12">
        <f>'RAW DATA-At-Risk'!AB44</f>
        <v>0</v>
      </c>
      <c r="AG129" s="12">
        <f>'RAW DATA-At-Risk'!AC44</f>
        <v>0</v>
      </c>
      <c r="AH129" s="12">
        <f>'RAW DATA-At-Risk'!AD44</f>
        <v>0</v>
      </c>
      <c r="AI129" s="12">
        <f>'RAW DATA-At-Risk'!AE44</f>
        <v>0</v>
      </c>
      <c r="AJ129" s="12">
        <f>'RAW DATA-At-Risk'!AF44</f>
        <v>0</v>
      </c>
      <c r="AK129" s="365">
        <f>'RAW DATA-At-Risk'!AG44</f>
        <v>0</v>
      </c>
      <c r="AL129" s="12"/>
      <c r="AM129" s="12"/>
      <c r="AN129" s="364">
        <f>'RAW DATA-At-Risk'!AH44</f>
        <v>0</v>
      </c>
      <c r="AO129" s="12">
        <f>'RAW DATA-At-Risk'!AI44</f>
        <v>2</v>
      </c>
      <c r="AP129" s="12">
        <f>'RAW DATA-At-Risk'!AJ44</f>
        <v>0</v>
      </c>
      <c r="AQ129" s="12">
        <f>'RAW DATA-At-Risk'!AK44</f>
        <v>8</v>
      </c>
      <c r="AR129" s="12">
        <f>'RAW DATA-At-Risk'!AL44</f>
        <v>0</v>
      </c>
      <c r="AS129" s="12">
        <f>'RAW DATA-At-Risk'!AM44</f>
        <v>0</v>
      </c>
      <c r="AT129" s="12">
        <f>'RAW DATA-At-Risk'!AN44</f>
        <v>0</v>
      </c>
      <c r="AU129" s="12">
        <f>'RAW DATA-At-Risk'!AO44</f>
        <v>0</v>
      </c>
      <c r="AV129" s="12">
        <f>'RAW DATA-At-Risk'!AP44</f>
        <v>0</v>
      </c>
      <c r="AW129" s="365">
        <f>'RAW DATA-At-Risk'!AQ44</f>
        <v>0</v>
      </c>
      <c r="AX129" s="365"/>
    </row>
    <row r="130" spans="1:50" ht="15.75" thickBot="1" x14ac:dyDescent="0.3">
      <c r="A130" s="1060"/>
      <c r="B130" s="484" t="str">
        <f>'RAW DATA-Awards'!B45</f>
        <v>NMSU-GR</v>
      </c>
      <c r="C130" s="485" t="str">
        <f>'RAW DATA-Awards'!C45</f>
        <v>3</v>
      </c>
      <c r="D130" s="364">
        <f>'RAW DATA-At-Risk'!D45</f>
        <v>0</v>
      </c>
      <c r="E130" s="12">
        <f>'RAW DATA-At-Risk'!E45</f>
        <v>5</v>
      </c>
      <c r="F130" s="12">
        <f>'RAW DATA-At-Risk'!F45</f>
        <v>0</v>
      </c>
      <c r="G130" s="12">
        <f>'RAW DATA-At-Risk'!G45</f>
        <v>0</v>
      </c>
      <c r="H130" s="12">
        <f>'RAW DATA-At-Risk'!H45</f>
        <v>0</v>
      </c>
      <c r="I130" s="12">
        <f>'RAW DATA-At-Risk'!I45</f>
        <v>0</v>
      </c>
      <c r="J130" s="12">
        <f>'RAW DATA-At-Risk'!J45</f>
        <v>0</v>
      </c>
      <c r="K130" s="12">
        <f>'RAW DATA-At-Risk'!K45</f>
        <v>0</v>
      </c>
      <c r="L130" s="12">
        <f>'RAW DATA-At-Risk'!L45</f>
        <v>0</v>
      </c>
      <c r="M130" s="365">
        <f>'RAW DATA-At-Risk'!M45</f>
        <v>0</v>
      </c>
      <c r="N130" s="12"/>
      <c r="O130" s="12"/>
      <c r="P130" s="364">
        <f>'RAW DATA-At-Risk'!N45</f>
        <v>0</v>
      </c>
      <c r="Q130" s="12">
        <f>'RAW DATA-At-Risk'!O45</f>
        <v>20</v>
      </c>
      <c r="R130" s="12">
        <f>'RAW DATA-At-Risk'!P45</f>
        <v>0</v>
      </c>
      <c r="S130" s="12">
        <f>'RAW DATA-At-Risk'!Q45</f>
        <v>0</v>
      </c>
      <c r="T130" s="12">
        <f>'RAW DATA-At-Risk'!R45</f>
        <v>0</v>
      </c>
      <c r="U130" s="12">
        <f>'RAW DATA-At-Risk'!S45</f>
        <v>0</v>
      </c>
      <c r="V130" s="12">
        <f>'RAW DATA-At-Risk'!T45</f>
        <v>0</v>
      </c>
      <c r="W130" s="12">
        <f>'RAW DATA-At-Risk'!U45</f>
        <v>0</v>
      </c>
      <c r="X130" s="12">
        <f>'RAW DATA-At-Risk'!V45</f>
        <v>0</v>
      </c>
      <c r="Y130" s="365">
        <f>'RAW DATA-At-Risk'!W45</f>
        <v>0</v>
      </c>
      <c r="Z130" s="12"/>
      <c r="AA130" s="12"/>
      <c r="AB130" s="364">
        <f>'RAW DATA-At-Risk'!X45</f>
        <v>0</v>
      </c>
      <c r="AC130" s="12">
        <f>'RAW DATA-At-Risk'!Y45</f>
        <v>26</v>
      </c>
      <c r="AD130" s="12">
        <f>'RAW DATA-At-Risk'!Z45</f>
        <v>0</v>
      </c>
      <c r="AE130" s="12">
        <f>'RAW DATA-At-Risk'!AA45</f>
        <v>0</v>
      </c>
      <c r="AF130" s="12">
        <f>'RAW DATA-At-Risk'!AB45</f>
        <v>0</v>
      </c>
      <c r="AG130" s="12">
        <f>'RAW DATA-At-Risk'!AC45</f>
        <v>0</v>
      </c>
      <c r="AH130" s="12">
        <f>'RAW DATA-At-Risk'!AD45</f>
        <v>0</v>
      </c>
      <c r="AI130" s="12">
        <f>'RAW DATA-At-Risk'!AE45</f>
        <v>0</v>
      </c>
      <c r="AJ130" s="12">
        <f>'RAW DATA-At-Risk'!AF45</f>
        <v>0</v>
      </c>
      <c r="AK130" s="365">
        <f>'RAW DATA-At-Risk'!AG45</f>
        <v>0</v>
      </c>
      <c r="AL130" s="12"/>
      <c r="AM130" s="12"/>
      <c r="AN130" s="364">
        <f>'RAW DATA-At-Risk'!AH45</f>
        <v>0</v>
      </c>
      <c r="AO130" s="12">
        <f>'RAW DATA-At-Risk'!AI45</f>
        <v>15</v>
      </c>
      <c r="AP130" s="12">
        <f>'RAW DATA-At-Risk'!AJ45</f>
        <v>0</v>
      </c>
      <c r="AQ130" s="12">
        <f>'RAW DATA-At-Risk'!AK45</f>
        <v>0</v>
      </c>
      <c r="AR130" s="12">
        <f>'RAW DATA-At-Risk'!AL45</f>
        <v>0</v>
      </c>
      <c r="AS130" s="12">
        <f>'RAW DATA-At-Risk'!AM45</f>
        <v>0</v>
      </c>
      <c r="AT130" s="12">
        <f>'RAW DATA-At-Risk'!AN45</f>
        <v>0</v>
      </c>
      <c r="AU130" s="12">
        <f>'RAW DATA-At-Risk'!AO45</f>
        <v>0</v>
      </c>
      <c r="AV130" s="12">
        <f>'RAW DATA-At-Risk'!AP45</f>
        <v>0</v>
      </c>
      <c r="AW130" s="365">
        <f>'RAW DATA-At-Risk'!AQ45</f>
        <v>0</v>
      </c>
      <c r="AX130" s="365"/>
    </row>
    <row r="131" spans="1:50" x14ac:dyDescent="0.25">
      <c r="A131" s="511"/>
      <c r="B131" s="484"/>
      <c r="C131" s="485"/>
      <c r="D131" s="366">
        <f t="shared" ref="D131:M131" si="96">SUM(D128:D130)</f>
        <v>0</v>
      </c>
      <c r="E131" s="11">
        <f t="shared" si="96"/>
        <v>18</v>
      </c>
      <c r="F131" s="11">
        <f t="shared" si="96"/>
        <v>0</v>
      </c>
      <c r="G131" s="11">
        <f t="shared" si="96"/>
        <v>82</v>
      </c>
      <c r="H131" s="11">
        <f t="shared" si="96"/>
        <v>0</v>
      </c>
      <c r="I131" s="11">
        <f t="shared" si="96"/>
        <v>0</v>
      </c>
      <c r="J131" s="11">
        <f t="shared" si="96"/>
        <v>0</v>
      </c>
      <c r="K131" s="11">
        <f t="shared" si="96"/>
        <v>0</v>
      </c>
      <c r="L131" s="11">
        <f t="shared" si="96"/>
        <v>0</v>
      </c>
      <c r="M131" s="367">
        <f t="shared" si="96"/>
        <v>0</v>
      </c>
      <c r="N131" s="12"/>
      <c r="O131" s="12"/>
      <c r="P131" s="366">
        <f t="shared" ref="P131:Y131" si="97">SUM(P128:P130)</f>
        <v>0</v>
      </c>
      <c r="Q131" s="11">
        <f t="shared" si="97"/>
        <v>28</v>
      </c>
      <c r="R131" s="11">
        <f t="shared" si="97"/>
        <v>0</v>
      </c>
      <c r="S131" s="11">
        <f t="shared" si="97"/>
        <v>56</v>
      </c>
      <c r="T131" s="11">
        <f t="shared" si="97"/>
        <v>0</v>
      </c>
      <c r="U131" s="11">
        <f t="shared" si="97"/>
        <v>0</v>
      </c>
      <c r="V131" s="11">
        <f t="shared" si="97"/>
        <v>0</v>
      </c>
      <c r="W131" s="11">
        <f t="shared" si="97"/>
        <v>0</v>
      </c>
      <c r="X131" s="11">
        <f t="shared" si="97"/>
        <v>0</v>
      </c>
      <c r="Y131" s="367">
        <f t="shared" si="97"/>
        <v>0</v>
      </c>
      <c r="Z131" s="12"/>
      <c r="AA131" s="12"/>
      <c r="AB131" s="366">
        <f t="shared" ref="AB131:AK131" si="98">SUM(AB128:AB130)</f>
        <v>0</v>
      </c>
      <c r="AC131" s="11">
        <f t="shared" si="98"/>
        <v>31</v>
      </c>
      <c r="AD131" s="11">
        <f t="shared" si="98"/>
        <v>0</v>
      </c>
      <c r="AE131" s="11">
        <f t="shared" si="98"/>
        <v>47</v>
      </c>
      <c r="AF131" s="11">
        <f t="shared" si="98"/>
        <v>0</v>
      </c>
      <c r="AG131" s="11">
        <f t="shared" si="98"/>
        <v>0</v>
      </c>
      <c r="AH131" s="11">
        <f t="shared" si="98"/>
        <v>0</v>
      </c>
      <c r="AI131" s="11">
        <f t="shared" si="98"/>
        <v>0</v>
      </c>
      <c r="AJ131" s="11">
        <f t="shared" si="98"/>
        <v>0</v>
      </c>
      <c r="AK131" s="367">
        <f t="shared" si="98"/>
        <v>0</v>
      </c>
      <c r="AL131" s="12"/>
      <c r="AM131" s="12"/>
      <c r="AN131" s="366">
        <f t="shared" ref="AN131:AW131" si="99">SUM(AN128:AN130)</f>
        <v>0</v>
      </c>
      <c r="AO131" s="11">
        <f t="shared" si="99"/>
        <v>19</v>
      </c>
      <c r="AP131" s="11">
        <f t="shared" si="99"/>
        <v>0</v>
      </c>
      <c r="AQ131" s="11">
        <f t="shared" si="99"/>
        <v>44</v>
      </c>
      <c r="AR131" s="11">
        <f t="shared" si="99"/>
        <v>0</v>
      </c>
      <c r="AS131" s="11">
        <f t="shared" si="99"/>
        <v>0</v>
      </c>
      <c r="AT131" s="11">
        <f t="shared" si="99"/>
        <v>0</v>
      </c>
      <c r="AU131" s="11">
        <f t="shared" si="99"/>
        <v>0</v>
      </c>
      <c r="AV131" s="11">
        <f t="shared" si="99"/>
        <v>0</v>
      </c>
      <c r="AW131" s="367">
        <f t="shared" si="99"/>
        <v>0</v>
      </c>
      <c r="AX131" s="365"/>
    </row>
    <row r="132" spans="1:50" ht="15.75" thickBot="1" x14ac:dyDescent="0.3">
      <c r="A132" s="511"/>
      <c r="B132" s="484"/>
      <c r="C132" s="485"/>
      <c r="D132" s="364"/>
      <c r="E132" s="12"/>
      <c r="F132" s="12"/>
      <c r="G132" s="12"/>
      <c r="H132" s="12"/>
      <c r="I132" s="12"/>
      <c r="J132" s="12"/>
      <c r="K132" s="12"/>
      <c r="L132" s="12"/>
      <c r="M132" s="365"/>
      <c r="N132" s="12"/>
      <c r="O132" s="12"/>
      <c r="P132" s="364"/>
      <c r="Q132" s="12"/>
      <c r="R132" s="12"/>
      <c r="S132" s="12"/>
      <c r="T132" s="12"/>
      <c r="U132" s="12"/>
      <c r="V132" s="12"/>
      <c r="W132" s="12"/>
      <c r="X132" s="12"/>
      <c r="Y132" s="365"/>
      <c r="Z132" s="12"/>
      <c r="AA132" s="12"/>
      <c r="AB132" s="364"/>
      <c r="AC132" s="12"/>
      <c r="AD132" s="12"/>
      <c r="AE132" s="12"/>
      <c r="AF132" s="12"/>
      <c r="AG132" s="12"/>
      <c r="AH132" s="12"/>
      <c r="AI132" s="12"/>
      <c r="AJ132" s="12"/>
      <c r="AK132" s="365"/>
      <c r="AL132" s="12"/>
      <c r="AM132" s="12"/>
      <c r="AN132" s="364"/>
      <c r="AO132" s="12"/>
      <c r="AP132" s="12"/>
      <c r="AQ132" s="12"/>
      <c r="AR132" s="12"/>
      <c r="AS132" s="12"/>
      <c r="AT132" s="12"/>
      <c r="AU132" s="12"/>
      <c r="AV132" s="12"/>
      <c r="AW132" s="365"/>
      <c r="AX132" s="365"/>
    </row>
    <row r="133" spans="1:50" ht="15" customHeight="1" x14ac:dyDescent="0.25">
      <c r="A133" s="1058" t="s">
        <v>303</v>
      </c>
      <c r="B133" s="484" t="s">
        <v>60</v>
      </c>
      <c r="C133" s="485" t="s">
        <v>95</v>
      </c>
      <c r="D133" s="364">
        <f>D128*'DATA - Awards Matrices'!$B$53</f>
        <v>0</v>
      </c>
      <c r="E133" s="12">
        <f>E128*'DATA - Awards Matrices'!$C$53</f>
        <v>6900</v>
      </c>
      <c r="F133" s="12">
        <f>F128*'DATA - Awards Matrices'!$D$53</f>
        <v>0</v>
      </c>
      <c r="G133" s="12">
        <f>G128*'DATA - Awards Matrices'!$E$53</f>
        <v>44850</v>
      </c>
      <c r="H133" s="12">
        <f>H128*'DATA - Awards Matrices'!$F$53</f>
        <v>0</v>
      </c>
      <c r="I133" s="12">
        <f>I128*'DATA - Awards Matrices'!$G$53</f>
        <v>0</v>
      </c>
      <c r="J133" s="12">
        <f>J128*'DATA - Awards Matrices'!$H$53</f>
        <v>0</v>
      </c>
      <c r="K133" s="12">
        <f>K128*'DATA - Awards Matrices'!$I$53</f>
        <v>0</v>
      </c>
      <c r="L133" s="12">
        <f>L128*'DATA - Awards Matrices'!$J$53</f>
        <v>0</v>
      </c>
      <c r="M133" s="365">
        <f>M128*'DATA - Awards Matrices'!$K$53</f>
        <v>0</v>
      </c>
      <c r="N133" s="12"/>
      <c r="O133" s="12"/>
      <c r="P133" s="364">
        <f>P128*'DATA - Awards Matrices'!$B$53</f>
        <v>0</v>
      </c>
      <c r="Q133" s="12">
        <f>Q128*'DATA - Awards Matrices'!$C$53</f>
        <v>0</v>
      </c>
      <c r="R133" s="12">
        <f>R128*'DATA - Awards Matrices'!$D$53</f>
        <v>0</v>
      </c>
      <c r="S133" s="12">
        <f>S128*'DATA - Awards Matrices'!$E$53</f>
        <v>29325</v>
      </c>
      <c r="T133" s="12">
        <f>T128*'DATA - Awards Matrices'!$F$53</f>
        <v>0</v>
      </c>
      <c r="U133" s="12">
        <f>U128*'DATA - Awards Matrices'!$G$53</f>
        <v>0</v>
      </c>
      <c r="V133" s="12">
        <f>V128*'DATA - Awards Matrices'!$H$53</f>
        <v>0</v>
      </c>
      <c r="W133" s="12">
        <f>W128*'DATA - Awards Matrices'!$I$53</f>
        <v>0</v>
      </c>
      <c r="X133" s="12">
        <f>X128*'DATA - Awards Matrices'!$J$53</f>
        <v>0</v>
      </c>
      <c r="Y133" s="365">
        <f>Y128*'DATA - Awards Matrices'!$K$53</f>
        <v>0</v>
      </c>
      <c r="Z133" s="12"/>
      <c r="AA133" s="12"/>
      <c r="AB133" s="364">
        <f>AB128*'DATA - Awards Matrices'!$B$53</f>
        <v>0</v>
      </c>
      <c r="AC133" s="12">
        <f>AC128*'DATA - Awards Matrices'!$C$53</f>
        <v>1150</v>
      </c>
      <c r="AD133" s="12">
        <f>AD128*'DATA - Awards Matrices'!$D$53</f>
        <v>0</v>
      </c>
      <c r="AE133" s="12">
        <f>AE128*'DATA - Awards Matrices'!$E$53</f>
        <v>23575</v>
      </c>
      <c r="AF133" s="12">
        <f>AF128*'DATA - Awards Matrices'!$F$53</f>
        <v>0</v>
      </c>
      <c r="AG133" s="12">
        <f>AG128*'DATA - Awards Matrices'!$G$53</f>
        <v>0</v>
      </c>
      <c r="AH133" s="12">
        <f>AH128*'DATA - Awards Matrices'!$H$53</f>
        <v>0</v>
      </c>
      <c r="AI133" s="12">
        <f>AI128*'DATA - Awards Matrices'!$I$53</f>
        <v>0</v>
      </c>
      <c r="AJ133" s="12">
        <f>AJ128*'DATA - Awards Matrices'!$J$53</f>
        <v>0</v>
      </c>
      <c r="AK133" s="365">
        <f>AK128*'DATA - Awards Matrices'!$K$53</f>
        <v>0</v>
      </c>
      <c r="AL133" s="12"/>
      <c r="AM133" s="12"/>
      <c r="AN133" s="364">
        <f>AN128*'DATA - Awards Matrices'!$B$53</f>
        <v>0</v>
      </c>
      <c r="AO133" s="12">
        <f>AO128*'DATA - Awards Matrices'!$C$53</f>
        <v>1150</v>
      </c>
      <c r="AP133" s="12">
        <f>AP128*'DATA - Awards Matrices'!$D$53</f>
        <v>0</v>
      </c>
      <c r="AQ133" s="12">
        <f>AQ128*'DATA - Awards Matrices'!$E$53</f>
        <v>20700</v>
      </c>
      <c r="AR133" s="12">
        <f>AR128*'DATA - Awards Matrices'!$F$53</f>
        <v>0</v>
      </c>
      <c r="AS133" s="12">
        <f>AS128*'DATA - Awards Matrices'!$G$53</f>
        <v>0</v>
      </c>
      <c r="AT133" s="12">
        <f>AT128*'DATA - Awards Matrices'!$H$53</f>
        <v>0</v>
      </c>
      <c r="AU133" s="12">
        <f>AU128*'DATA - Awards Matrices'!$I$53</f>
        <v>0</v>
      </c>
      <c r="AV133" s="12">
        <f>AV128*'DATA - Awards Matrices'!$J$53</f>
        <v>0</v>
      </c>
      <c r="AW133" s="365">
        <f>AW128*'DATA - Awards Matrices'!$K$53</f>
        <v>0</v>
      </c>
      <c r="AX133" s="365"/>
    </row>
    <row r="134" spans="1:50" x14ac:dyDescent="0.25">
      <c r="A134" s="1059"/>
      <c r="B134" s="484" t="s">
        <v>60</v>
      </c>
      <c r="C134" s="485" t="s">
        <v>94</v>
      </c>
      <c r="D134" s="364">
        <f>D129*'DATA - Awards Matrices'!$B$54</f>
        <v>0</v>
      </c>
      <c r="E134" s="12">
        <f>E129*'DATA - Awards Matrices'!$C$54</f>
        <v>575</v>
      </c>
      <c r="F134" s="12">
        <f>F129*'DATA - Awards Matrices'!$D$54</f>
        <v>0</v>
      </c>
      <c r="G134" s="12">
        <f>G129*'DATA - Awards Matrices'!$E$54</f>
        <v>2300</v>
      </c>
      <c r="H134" s="12">
        <f>H129*'DATA - Awards Matrices'!$F$54</f>
        <v>0</v>
      </c>
      <c r="I134" s="12">
        <f>I129*'DATA - Awards Matrices'!$G$54</f>
        <v>0</v>
      </c>
      <c r="J134" s="12">
        <f>J129*'DATA - Awards Matrices'!$H$54</f>
        <v>0</v>
      </c>
      <c r="K134" s="12">
        <f>K129*'DATA - Awards Matrices'!$I$54</f>
        <v>0</v>
      </c>
      <c r="L134" s="12">
        <f>L129*'DATA - Awards Matrices'!$J$54</f>
        <v>0</v>
      </c>
      <c r="M134" s="365">
        <f>M129*'DATA - Awards Matrices'!$K$54</f>
        <v>0</v>
      </c>
      <c r="N134" s="12"/>
      <c r="O134" s="12"/>
      <c r="P134" s="364">
        <f>P129*'DATA - Awards Matrices'!$B$54</f>
        <v>0</v>
      </c>
      <c r="Q134" s="12">
        <f>Q129*'DATA - Awards Matrices'!$C$54</f>
        <v>4600</v>
      </c>
      <c r="R134" s="12">
        <f>R129*'DATA - Awards Matrices'!$D$54</f>
        <v>0</v>
      </c>
      <c r="S134" s="12">
        <f>S129*'DATA - Awards Matrices'!$E$54</f>
        <v>2875</v>
      </c>
      <c r="T134" s="12">
        <f>T129*'DATA - Awards Matrices'!$F$54</f>
        <v>0</v>
      </c>
      <c r="U134" s="12">
        <f>U129*'DATA - Awards Matrices'!$G$54</f>
        <v>0</v>
      </c>
      <c r="V134" s="12">
        <f>V129*'DATA - Awards Matrices'!$H$54</f>
        <v>0</v>
      </c>
      <c r="W134" s="12">
        <f>W129*'DATA - Awards Matrices'!$I$54</f>
        <v>0</v>
      </c>
      <c r="X134" s="12">
        <f>X129*'DATA - Awards Matrices'!$J$54</f>
        <v>0</v>
      </c>
      <c r="Y134" s="365">
        <f>Y129*'DATA - Awards Matrices'!$K$54</f>
        <v>0</v>
      </c>
      <c r="Z134" s="12"/>
      <c r="AA134" s="12"/>
      <c r="AB134" s="364">
        <f>AB129*'DATA - Awards Matrices'!$B$54</f>
        <v>0</v>
      </c>
      <c r="AC134" s="12">
        <f>AC129*'DATA - Awards Matrices'!$C$54</f>
        <v>1725</v>
      </c>
      <c r="AD134" s="12">
        <f>AD129*'DATA - Awards Matrices'!$D$54</f>
        <v>0</v>
      </c>
      <c r="AE134" s="12">
        <f>AE129*'DATA - Awards Matrices'!$E$54</f>
        <v>3450</v>
      </c>
      <c r="AF134" s="12">
        <f>AF129*'DATA - Awards Matrices'!$F$54</f>
        <v>0</v>
      </c>
      <c r="AG134" s="12">
        <f>AG129*'DATA - Awards Matrices'!$G$54</f>
        <v>0</v>
      </c>
      <c r="AH134" s="12">
        <f>AH129*'DATA - Awards Matrices'!$H$54</f>
        <v>0</v>
      </c>
      <c r="AI134" s="12">
        <f>AI129*'DATA - Awards Matrices'!$I$54</f>
        <v>0</v>
      </c>
      <c r="AJ134" s="12">
        <f>AJ129*'DATA - Awards Matrices'!$J$54</f>
        <v>0</v>
      </c>
      <c r="AK134" s="365">
        <f>AK129*'DATA - Awards Matrices'!$K$54</f>
        <v>0</v>
      </c>
      <c r="AL134" s="12"/>
      <c r="AM134" s="12"/>
      <c r="AN134" s="364">
        <f>AN129*'DATA - Awards Matrices'!$B$54</f>
        <v>0</v>
      </c>
      <c r="AO134" s="12">
        <f>AO129*'DATA - Awards Matrices'!$C$54</f>
        <v>1150</v>
      </c>
      <c r="AP134" s="12">
        <f>AP129*'DATA - Awards Matrices'!$D$54</f>
        <v>0</v>
      </c>
      <c r="AQ134" s="12">
        <f>AQ129*'DATA - Awards Matrices'!$E$54</f>
        <v>4600</v>
      </c>
      <c r="AR134" s="12">
        <f>AR129*'DATA - Awards Matrices'!$F$54</f>
        <v>0</v>
      </c>
      <c r="AS134" s="12">
        <f>AS129*'DATA - Awards Matrices'!$G$54</f>
        <v>0</v>
      </c>
      <c r="AT134" s="12">
        <f>AT129*'DATA - Awards Matrices'!$H$54</f>
        <v>0</v>
      </c>
      <c r="AU134" s="12">
        <f>AU129*'DATA - Awards Matrices'!$I$54</f>
        <v>0</v>
      </c>
      <c r="AV134" s="12">
        <f>AV129*'DATA - Awards Matrices'!$J$54</f>
        <v>0</v>
      </c>
      <c r="AW134" s="365">
        <f>AW129*'DATA - Awards Matrices'!$K$54</f>
        <v>0</v>
      </c>
      <c r="AX134" s="365"/>
    </row>
    <row r="135" spans="1:50" ht="15.75" thickBot="1" x14ac:dyDescent="0.3">
      <c r="A135" s="1060"/>
      <c r="B135" s="484" t="s">
        <v>60</v>
      </c>
      <c r="C135" s="485" t="s">
        <v>93</v>
      </c>
      <c r="D135" s="364">
        <f>D130*'DATA - Awards Matrices'!$B$55</f>
        <v>0</v>
      </c>
      <c r="E135" s="12">
        <f>E130*'DATA - Awards Matrices'!$C$55</f>
        <v>2875</v>
      </c>
      <c r="F135" s="12">
        <f>F130*'DATA - Awards Matrices'!$D$55</f>
        <v>0</v>
      </c>
      <c r="G135" s="12">
        <f>G130*'DATA - Awards Matrices'!$E$55</f>
        <v>0</v>
      </c>
      <c r="H135" s="12">
        <f>H130*'DATA - Awards Matrices'!$F$55</f>
        <v>0</v>
      </c>
      <c r="I135" s="12">
        <f>I130*'DATA - Awards Matrices'!$G$55</f>
        <v>0</v>
      </c>
      <c r="J135" s="12">
        <f>J130*'DATA - Awards Matrices'!$H$55</f>
        <v>0</v>
      </c>
      <c r="K135" s="12">
        <f>K130*'DATA - Awards Matrices'!$I$55</f>
        <v>0</v>
      </c>
      <c r="L135" s="12">
        <f>L130*'DATA - Awards Matrices'!$J$55</f>
        <v>0</v>
      </c>
      <c r="M135" s="365">
        <f>M130*'DATA - Awards Matrices'!$K$55</f>
        <v>0</v>
      </c>
      <c r="N135" s="12"/>
      <c r="O135" s="12"/>
      <c r="P135" s="364">
        <f>P130*'DATA - Awards Matrices'!$B$55</f>
        <v>0</v>
      </c>
      <c r="Q135" s="12">
        <f>Q130*'DATA - Awards Matrices'!$C$55</f>
        <v>11500</v>
      </c>
      <c r="R135" s="12">
        <f>R130*'DATA - Awards Matrices'!$D$55</f>
        <v>0</v>
      </c>
      <c r="S135" s="12">
        <f>S130*'DATA - Awards Matrices'!$E$55</f>
        <v>0</v>
      </c>
      <c r="T135" s="12">
        <f>T130*'DATA - Awards Matrices'!$F$55</f>
        <v>0</v>
      </c>
      <c r="U135" s="12">
        <f>U130*'DATA - Awards Matrices'!$G$55</f>
        <v>0</v>
      </c>
      <c r="V135" s="12">
        <f>V130*'DATA - Awards Matrices'!$H$55</f>
        <v>0</v>
      </c>
      <c r="W135" s="12">
        <f>W130*'DATA - Awards Matrices'!$I$55</f>
        <v>0</v>
      </c>
      <c r="X135" s="12">
        <f>X130*'DATA - Awards Matrices'!$J$55</f>
        <v>0</v>
      </c>
      <c r="Y135" s="365">
        <f>Y130*'DATA - Awards Matrices'!$K$55</f>
        <v>0</v>
      </c>
      <c r="Z135" s="12"/>
      <c r="AA135" s="12"/>
      <c r="AB135" s="364">
        <f>AB130*'DATA - Awards Matrices'!$B$55</f>
        <v>0</v>
      </c>
      <c r="AC135" s="12">
        <f>AC130*'DATA - Awards Matrices'!$C$55</f>
        <v>14950</v>
      </c>
      <c r="AD135" s="12">
        <f>AD130*'DATA - Awards Matrices'!$D$55</f>
        <v>0</v>
      </c>
      <c r="AE135" s="12">
        <f>AE130*'DATA - Awards Matrices'!$E$55</f>
        <v>0</v>
      </c>
      <c r="AF135" s="12">
        <f>AF130*'DATA - Awards Matrices'!$F$55</f>
        <v>0</v>
      </c>
      <c r="AG135" s="12">
        <f>AG130*'DATA - Awards Matrices'!$G$55</f>
        <v>0</v>
      </c>
      <c r="AH135" s="12">
        <f>AH130*'DATA - Awards Matrices'!$H$55</f>
        <v>0</v>
      </c>
      <c r="AI135" s="12">
        <f>AI130*'DATA - Awards Matrices'!$I$55</f>
        <v>0</v>
      </c>
      <c r="AJ135" s="12">
        <f>AJ130*'DATA - Awards Matrices'!$J$55</f>
        <v>0</v>
      </c>
      <c r="AK135" s="365">
        <f>AK130*'DATA - Awards Matrices'!$K$55</f>
        <v>0</v>
      </c>
      <c r="AL135" s="12"/>
      <c r="AM135" s="12"/>
      <c r="AN135" s="364">
        <f>AN130*'DATA - Awards Matrices'!$B$55</f>
        <v>0</v>
      </c>
      <c r="AO135" s="12">
        <f>AO130*'DATA - Awards Matrices'!$C$55</f>
        <v>8625</v>
      </c>
      <c r="AP135" s="12">
        <f>AP130*'DATA - Awards Matrices'!$D$55</f>
        <v>0</v>
      </c>
      <c r="AQ135" s="12">
        <f>AQ130*'DATA - Awards Matrices'!$E$55</f>
        <v>0</v>
      </c>
      <c r="AR135" s="12">
        <f>AR130*'DATA - Awards Matrices'!$F$55</f>
        <v>0</v>
      </c>
      <c r="AS135" s="12">
        <f>AS130*'DATA - Awards Matrices'!$G$55</f>
        <v>0</v>
      </c>
      <c r="AT135" s="12">
        <f>AT130*'DATA - Awards Matrices'!$H$55</f>
        <v>0</v>
      </c>
      <c r="AU135" s="12">
        <f>AU130*'DATA - Awards Matrices'!$I$55</f>
        <v>0</v>
      </c>
      <c r="AV135" s="12">
        <f>AV130*'DATA - Awards Matrices'!$J$55</f>
        <v>0</v>
      </c>
      <c r="AW135" s="365">
        <f>AW130*'DATA - Awards Matrices'!$K$55</f>
        <v>0</v>
      </c>
      <c r="AX135" s="365"/>
    </row>
    <row r="136" spans="1:50" ht="30.75" thickBot="1" x14ac:dyDescent="0.3">
      <c r="A136" s="480" t="s">
        <v>304</v>
      </c>
      <c r="B136" s="487" t="str">
        <f>B130</f>
        <v>NMSU-GR</v>
      </c>
      <c r="C136" s="488"/>
      <c r="D136" s="368">
        <f t="shared" ref="D136:M136" si="100">SUM(D133:D135)</f>
        <v>0</v>
      </c>
      <c r="E136" s="369">
        <f t="shared" si="100"/>
        <v>10350</v>
      </c>
      <c r="F136" s="369">
        <f t="shared" si="100"/>
        <v>0</v>
      </c>
      <c r="G136" s="369">
        <f t="shared" si="100"/>
        <v>47150</v>
      </c>
      <c r="H136" s="369">
        <f t="shared" si="100"/>
        <v>0</v>
      </c>
      <c r="I136" s="369">
        <f t="shared" si="100"/>
        <v>0</v>
      </c>
      <c r="J136" s="369">
        <f t="shared" si="100"/>
        <v>0</v>
      </c>
      <c r="K136" s="369">
        <f t="shared" si="100"/>
        <v>0</v>
      </c>
      <c r="L136" s="369">
        <f t="shared" si="100"/>
        <v>0</v>
      </c>
      <c r="M136" s="370">
        <f t="shared" si="100"/>
        <v>0</v>
      </c>
      <c r="N136" s="489">
        <f>SUM(D136:M136)/'DATA - Awards Matrices'!$L$55</f>
        <v>17.014519056261346</v>
      </c>
      <c r="O136" s="489"/>
      <c r="P136" s="368">
        <f t="shared" ref="P136:Y136" si="101">SUM(P133:P135)</f>
        <v>0</v>
      </c>
      <c r="Q136" s="369">
        <f t="shared" si="101"/>
        <v>16100</v>
      </c>
      <c r="R136" s="369">
        <f t="shared" si="101"/>
        <v>0</v>
      </c>
      <c r="S136" s="369">
        <f t="shared" si="101"/>
        <v>32200</v>
      </c>
      <c r="T136" s="369">
        <f t="shared" si="101"/>
        <v>0</v>
      </c>
      <c r="U136" s="369">
        <f t="shared" si="101"/>
        <v>0</v>
      </c>
      <c r="V136" s="369">
        <f t="shared" si="101"/>
        <v>0</v>
      </c>
      <c r="W136" s="369">
        <f t="shared" si="101"/>
        <v>0</v>
      </c>
      <c r="X136" s="369">
        <f t="shared" si="101"/>
        <v>0</v>
      </c>
      <c r="Y136" s="370">
        <f t="shared" si="101"/>
        <v>0</v>
      </c>
      <c r="Z136" s="489">
        <f>SUM(P136:Y136)/'DATA - Awards Matrices'!$L$55</f>
        <v>14.29219600725953</v>
      </c>
      <c r="AA136" s="489"/>
      <c r="AB136" s="368">
        <f t="shared" ref="AB136:AK136" si="102">SUM(AB133:AB135)</f>
        <v>0</v>
      </c>
      <c r="AC136" s="369">
        <f t="shared" si="102"/>
        <v>17825</v>
      </c>
      <c r="AD136" s="369">
        <f t="shared" si="102"/>
        <v>0</v>
      </c>
      <c r="AE136" s="369">
        <f t="shared" si="102"/>
        <v>27025</v>
      </c>
      <c r="AF136" s="369">
        <f t="shared" si="102"/>
        <v>0</v>
      </c>
      <c r="AG136" s="369">
        <f t="shared" si="102"/>
        <v>0</v>
      </c>
      <c r="AH136" s="369">
        <f t="shared" si="102"/>
        <v>0</v>
      </c>
      <c r="AI136" s="369">
        <f t="shared" si="102"/>
        <v>0</v>
      </c>
      <c r="AJ136" s="369">
        <f t="shared" si="102"/>
        <v>0</v>
      </c>
      <c r="AK136" s="370">
        <f t="shared" si="102"/>
        <v>0</v>
      </c>
      <c r="AL136" s="489">
        <f>SUM(AB136:AK136)/'DATA - Awards Matrices'!$L$55</f>
        <v>13.27132486388385</v>
      </c>
      <c r="AM136" s="489"/>
      <c r="AN136" s="368">
        <f t="shared" ref="AN136:AW136" si="103">SUM(AN133:AN135)</f>
        <v>0</v>
      </c>
      <c r="AO136" s="369">
        <f t="shared" si="103"/>
        <v>10925</v>
      </c>
      <c r="AP136" s="369">
        <f t="shared" si="103"/>
        <v>0</v>
      </c>
      <c r="AQ136" s="369">
        <f t="shared" si="103"/>
        <v>25300</v>
      </c>
      <c r="AR136" s="369">
        <f t="shared" si="103"/>
        <v>0</v>
      </c>
      <c r="AS136" s="369">
        <f t="shared" si="103"/>
        <v>0</v>
      </c>
      <c r="AT136" s="369">
        <f t="shared" si="103"/>
        <v>0</v>
      </c>
      <c r="AU136" s="369">
        <f t="shared" si="103"/>
        <v>0</v>
      </c>
      <c r="AV136" s="369">
        <f t="shared" si="103"/>
        <v>0</v>
      </c>
      <c r="AW136" s="370">
        <f t="shared" si="103"/>
        <v>0</v>
      </c>
      <c r="AX136" s="490">
        <f>SUM(AN136:AW136)/'DATA - Awards Matrices'!$L$55</f>
        <v>10.719147005444647</v>
      </c>
    </row>
    <row r="137" spans="1:50" ht="15.75" thickBot="1" x14ac:dyDescent="0.3">
      <c r="A137" s="502"/>
      <c r="B137" s="503"/>
      <c r="C137" s="504"/>
      <c r="D137" s="505"/>
      <c r="E137" s="506"/>
      <c r="F137" s="506"/>
      <c r="G137" s="506"/>
      <c r="H137" s="506"/>
      <c r="I137" s="506"/>
      <c r="J137" s="506"/>
      <c r="K137" s="506"/>
      <c r="L137" s="506"/>
      <c r="M137" s="507"/>
      <c r="N137" s="508"/>
      <c r="O137" s="508"/>
      <c r="P137" s="505"/>
      <c r="Q137" s="506"/>
      <c r="R137" s="506"/>
      <c r="S137" s="506"/>
      <c r="T137" s="506"/>
      <c r="U137" s="506"/>
      <c r="V137" s="506"/>
      <c r="W137" s="506"/>
      <c r="X137" s="506"/>
      <c r="Y137" s="507"/>
      <c r="Z137" s="508"/>
      <c r="AA137" s="508"/>
      <c r="AB137" s="505"/>
      <c r="AC137" s="506"/>
      <c r="AD137" s="506"/>
      <c r="AE137" s="506"/>
      <c r="AF137" s="506"/>
      <c r="AG137" s="506"/>
      <c r="AH137" s="506"/>
      <c r="AI137" s="506"/>
      <c r="AJ137" s="506"/>
      <c r="AK137" s="507"/>
      <c r="AL137" s="508"/>
      <c r="AM137" s="508"/>
      <c r="AN137" s="505"/>
      <c r="AO137" s="506"/>
      <c r="AP137" s="506"/>
      <c r="AQ137" s="506"/>
      <c r="AR137" s="506"/>
      <c r="AS137" s="506"/>
      <c r="AT137" s="506"/>
      <c r="AU137" s="506"/>
      <c r="AV137" s="506"/>
      <c r="AW137" s="507"/>
      <c r="AX137" s="508"/>
    </row>
    <row r="138" spans="1:50" ht="15" customHeight="1" x14ac:dyDescent="0.25">
      <c r="A138" s="1058" t="s">
        <v>302</v>
      </c>
      <c r="B138" s="304" t="str">
        <f>'RAW DATA-Awards'!B46</f>
        <v>UNM-GA</v>
      </c>
      <c r="C138" s="363" t="str">
        <f>'RAW DATA-Awards'!C46</f>
        <v>1</v>
      </c>
      <c r="D138" s="481">
        <f>'RAW DATA-At-Risk'!D46</f>
        <v>0</v>
      </c>
      <c r="E138" s="482">
        <f>'RAW DATA-At-Risk'!E46</f>
        <v>20</v>
      </c>
      <c r="F138" s="482">
        <f>'RAW DATA-At-Risk'!F46</f>
        <v>0</v>
      </c>
      <c r="G138" s="482">
        <f>'RAW DATA-At-Risk'!G46</f>
        <v>107</v>
      </c>
      <c r="H138" s="482">
        <f>'RAW DATA-At-Risk'!H46</f>
        <v>0</v>
      </c>
      <c r="I138" s="482">
        <f>'RAW DATA-At-Risk'!I46</f>
        <v>0</v>
      </c>
      <c r="J138" s="482">
        <f>'RAW DATA-At-Risk'!J46</f>
        <v>0</v>
      </c>
      <c r="K138" s="482">
        <f>'RAW DATA-At-Risk'!K46</f>
        <v>0</v>
      </c>
      <c r="L138" s="482">
        <f>'RAW DATA-At-Risk'!L46</f>
        <v>0</v>
      </c>
      <c r="M138" s="483">
        <f>'RAW DATA-At-Risk'!M46</f>
        <v>0</v>
      </c>
      <c r="N138" s="482"/>
      <c r="O138" s="482"/>
      <c r="P138" s="481">
        <f>'RAW DATA-At-Risk'!N46</f>
        <v>0</v>
      </c>
      <c r="Q138" s="482">
        <f>'RAW DATA-At-Risk'!O46</f>
        <v>19</v>
      </c>
      <c r="R138" s="482">
        <f>'RAW DATA-At-Risk'!P46</f>
        <v>0</v>
      </c>
      <c r="S138" s="482">
        <f>'RAW DATA-At-Risk'!Q46</f>
        <v>101</v>
      </c>
      <c r="T138" s="482">
        <f>'RAW DATA-At-Risk'!R46</f>
        <v>0</v>
      </c>
      <c r="U138" s="482">
        <f>'RAW DATA-At-Risk'!S46</f>
        <v>0</v>
      </c>
      <c r="V138" s="482">
        <f>'RAW DATA-At-Risk'!T46</f>
        <v>0</v>
      </c>
      <c r="W138" s="482">
        <f>'RAW DATA-At-Risk'!U46</f>
        <v>0</v>
      </c>
      <c r="X138" s="482">
        <f>'RAW DATA-At-Risk'!V46</f>
        <v>0</v>
      </c>
      <c r="Y138" s="483">
        <f>'RAW DATA-At-Risk'!W46</f>
        <v>0</v>
      </c>
      <c r="Z138" s="482"/>
      <c r="AA138" s="482"/>
      <c r="AB138" s="481">
        <f>'RAW DATA-At-Risk'!X46</f>
        <v>0</v>
      </c>
      <c r="AC138" s="482">
        <f>'RAW DATA-At-Risk'!Y46</f>
        <v>13</v>
      </c>
      <c r="AD138" s="482">
        <f>'RAW DATA-At-Risk'!Z46</f>
        <v>0</v>
      </c>
      <c r="AE138" s="482">
        <f>'RAW DATA-At-Risk'!AA46</f>
        <v>99</v>
      </c>
      <c r="AF138" s="482">
        <f>'RAW DATA-At-Risk'!AB46</f>
        <v>0</v>
      </c>
      <c r="AG138" s="482">
        <f>'RAW DATA-At-Risk'!AC46</f>
        <v>0</v>
      </c>
      <c r="AH138" s="482">
        <f>'RAW DATA-At-Risk'!AD46</f>
        <v>0</v>
      </c>
      <c r="AI138" s="482">
        <f>'RAW DATA-At-Risk'!AE46</f>
        <v>0</v>
      </c>
      <c r="AJ138" s="482">
        <f>'RAW DATA-At-Risk'!AF46</f>
        <v>0</v>
      </c>
      <c r="AK138" s="483">
        <f>'RAW DATA-At-Risk'!AG46</f>
        <v>0</v>
      </c>
      <c r="AL138" s="482"/>
      <c r="AM138" s="482"/>
      <c r="AN138" s="481">
        <f>'RAW DATA-At-Risk'!AH46</f>
        <v>0</v>
      </c>
      <c r="AO138" s="482">
        <f>'RAW DATA-At-Risk'!AI46</f>
        <v>18</v>
      </c>
      <c r="AP138" s="482">
        <f>'RAW DATA-At-Risk'!AJ46</f>
        <v>0</v>
      </c>
      <c r="AQ138" s="482">
        <f>'RAW DATA-At-Risk'!AK46</f>
        <v>68</v>
      </c>
      <c r="AR138" s="482">
        <f>'RAW DATA-At-Risk'!AL46</f>
        <v>0</v>
      </c>
      <c r="AS138" s="482">
        <f>'RAW DATA-At-Risk'!AM46</f>
        <v>0</v>
      </c>
      <c r="AT138" s="482">
        <f>'RAW DATA-At-Risk'!AN46</f>
        <v>0</v>
      </c>
      <c r="AU138" s="482">
        <f>'RAW DATA-At-Risk'!AO46</f>
        <v>0</v>
      </c>
      <c r="AV138" s="482">
        <f>'RAW DATA-At-Risk'!AP46</f>
        <v>0</v>
      </c>
      <c r="AW138" s="483">
        <f>'RAW DATA-At-Risk'!AQ46</f>
        <v>0</v>
      </c>
      <c r="AX138" s="483"/>
    </row>
    <row r="139" spans="1:50" x14ac:dyDescent="0.25">
      <c r="A139" s="1059"/>
      <c r="B139" s="484" t="str">
        <f>'RAW DATA-Awards'!B47</f>
        <v>UNM-GA</v>
      </c>
      <c r="C139" s="485" t="str">
        <f>'RAW DATA-Awards'!C47</f>
        <v>2</v>
      </c>
      <c r="D139" s="364">
        <f>'RAW DATA-At-Risk'!D47</f>
        <v>0</v>
      </c>
      <c r="E139" s="12">
        <f>'RAW DATA-At-Risk'!E47</f>
        <v>14</v>
      </c>
      <c r="F139" s="12">
        <f>'RAW DATA-At-Risk'!F47</f>
        <v>0</v>
      </c>
      <c r="G139" s="12">
        <f>'RAW DATA-At-Risk'!G47</f>
        <v>19</v>
      </c>
      <c r="H139" s="12">
        <f>'RAW DATA-At-Risk'!H47</f>
        <v>0</v>
      </c>
      <c r="I139" s="12">
        <f>'RAW DATA-At-Risk'!I47</f>
        <v>0</v>
      </c>
      <c r="J139" s="12">
        <f>'RAW DATA-At-Risk'!J47</f>
        <v>0</v>
      </c>
      <c r="K139" s="12">
        <f>'RAW DATA-At-Risk'!K47</f>
        <v>0</v>
      </c>
      <c r="L139" s="12">
        <f>'RAW DATA-At-Risk'!L47</f>
        <v>0</v>
      </c>
      <c r="M139" s="365">
        <f>'RAW DATA-At-Risk'!M47</f>
        <v>0</v>
      </c>
      <c r="N139" s="12"/>
      <c r="O139" s="12"/>
      <c r="P139" s="364">
        <f>'RAW DATA-At-Risk'!N47</f>
        <v>0</v>
      </c>
      <c r="Q139" s="12">
        <f>'RAW DATA-At-Risk'!O47</f>
        <v>29</v>
      </c>
      <c r="R139" s="12">
        <f>'RAW DATA-At-Risk'!P47</f>
        <v>0</v>
      </c>
      <c r="S139" s="12">
        <f>'RAW DATA-At-Risk'!Q47</f>
        <v>13</v>
      </c>
      <c r="T139" s="12">
        <f>'RAW DATA-At-Risk'!R47</f>
        <v>0</v>
      </c>
      <c r="U139" s="12">
        <f>'RAW DATA-At-Risk'!S47</f>
        <v>0</v>
      </c>
      <c r="V139" s="12">
        <f>'RAW DATA-At-Risk'!T47</f>
        <v>0</v>
      </c>
      <c r="W139" s="12">
        <f>'RAW DATA-At-Risk'!U47</f>
        <v>0</v>
      </c>
      <c r="X139" s="12">
        <f>'RAW DATA-At-Risk'!V47</f>
        <v>0</v>
      </c>
      <c r="Y139" s="365">
        <f>'RAW DATA-At-Risk'!W47</f>
        <v>0</v>
      </c>
      <c r="Z139" s="12"/>
      <c r="AA139" s="12"/>
      <c r="AB139" s="364">
        <f>'RAW DATA-At-Risk'!X47</f>
        <v>0</v>
      </c>
      <c r="AC139" s="12">
        <f>'RAW DATA-At-Risk'!Y47</f>
        <v>15</v>
      </c>
      <c r="AD139" s="12">
        <f>'RAW DATA-At-Risk'!Z47</f>
        <v>0</v>
      </c>
      <c r="AE139" s="12">
        <f>'RAW DATA-At-Risk'!AA47</f>
        <v>8</v>
      </c>
      <c r="AF139" s="12">
        <f>'RAW DATA-At-Risk'!AB47</f>
        <v>0</v>
      </c>
      <c r="AG139" s="12">
        <f>'RAW DATA-At-Risk'!AC47</f>
        <v>0</v>
      </c>
      <c r="AH139" s="12">
        <f>'RAW DATA-At-Risk'!AD47</f>
        <v>0</v>
      </c>
      <c r="AI139" s="12">
        <f>'RAW DATA-At-Risk'!AE47</f>
        <v>0</v>
      </c>
      <c r="AJ139" s="12">
        <f>'RAW DATA-At-Risk'!AF47</f>
        <v>0</v>
      </c>
      <c r="AK139" s="365">
        <f>'RAW DATA-At-Risk'!AG47</f>
        <v>0</v>
      </c>
      <c r="AL139" s="12"/>
      <c r="AM139" s="12"/>
      <c r="AN139" s="364">
        <f>'RAW DATA-At-Risk'!AH47</f>
        <v>0</v>
      </c>
      <c r="AO139" s="12">
        <f>'RAW DATA-At-Risk'!AI47</f>
        <v>17</v>
      </c>
      <c r="AP139" s="12">
        <f>'RAW DATA-At-Risk'!AJ47</f>
        <v>0</v>
      </c>
      <c r="AQ139" s="12">
        <f>'RAW DATA-At-Risk'!AK47</f>
        <v>18</v>
      </c>
      <c r="AR139" s="12">
        <f>'RAW DATA-At-Risk'!AL47</f>
        <v>0</v>
      </c>
      <c r="AS139" s="12">
        <f>'RAW DATA-At-Risk'!AM47</f>
        <v>0</v>
      </c>
      <c r="AT139" s="12">
        <f>'RAW DATA-At-Risk'!AN47</f>
        <v>0</v>
      </c>
      <c r="AU139" s="12">
        <f>'RAW DATA-At-Risk'!AO47</f>
        <v>0</v>
      </c>
      <c r="AV139" s="12">
        <f>'RAW DATA-At-Risk'!AP47</f>
        <v>0</v>
      </c>
      <c r="AW139" s="365">
        <f>'RAW DATA-At-Risk'!AQ47</f>
        <v>0</v>
      </c>
      <c r="AX139" s="365"/>
    </row>
    <row r="140" spans="1:50" ht="15.75" thickBot="1" x14ac:dyDescent="0.3">
      <c r="A140" s="1060"/>
      <c r="B140" s="484" t="str">
        <f>'RAW DATA-Awards'!B48</f>
        <v>UNM-GA</v>
      </c>
      <c r="C140" s="485" t="str">
        <f>'RAW DATA-Awards'!C48</f>
        <v>3</v>
      </c>
      <c r="D140" s="364">
        <f>'RAW DATA-At-Risk'!D48</f>
        <v>0</v>
      </c>
      <c r="E140" s="12">
        <f>'RAW DATA-At-Risk'!E48</f>
        <v>3</v>
      </c>
      <c r="F140" s="12">
        <f>'RAW DATA-At-Risk'!F48</f>
        <v>0</v>
      </c>
      <c r="G140" s="12">
        <f>'RAW DATA-At-Risk'!G48</f>
        <v>30</v>
      </c>
      <c r="H140" s="12">
        <f>'RAW DATA-At-Risk'!H48</f>
        <v>0</v>
      </c>
      <c r="I140" s="12">
        <f>'RAW DATA-At-Risk'!I48</f>
        <v>0</v>
      </c>
      <c r="J140" s="12">
        <f>'RAW DATA-At-Risk'!J48</f>
        <v>0</v>
      </c>
      <c r="K140" s="12">
        <f>'RAW DATA-At-Risk'!K48</f>
        <v>0</v>
      </c>
      <c r="L140" s="12">
        <f>'RAW DATA-At-Risk'!L48</f>
        <v>0</v>
      </c>
      <c r="M140" s="365">
        <f>'RAW DATA-At-Risk'!M48</f>
        <v>0</v>
      </c>
      <c r="N140" s="12"/>
      <c r="O140" s="12"/>
      <c r="P140" s="364">
        <f>'RAW DATA-At-Risk'!N48</f>
        <v>0</v>
      </c>
      <c r="Q140" s="12">
        <f>'RAW DATA-At-Risk'!O48</f>
        <v>2</v>
      </c>
      <c r="R140" s="12">
        <f>'RAW DATA-At-Risk'!P48</f>
        <v>0</v>
      </c>
      <c r="S140" s="12">
        <f>'RAW DATA-At-Risk'!Q48</f>
        <v>23</v>
      </c>
      <c r="T140" s="12">
        <f>'RAW DATA-At-Risk'!R48</f>
        <v>0</v>
      </c>
      <c r="U140" s="12">
        <f>'RAW DATA-At-Risk'!S48</f>
        <v>0</v>
      </c>
      <c r="V140" s="12">
        <f>'RAW DATA-At-Risk'!T48</f>
        <v>0</v>
      </c>
      <c r="W140" s="12">
        <f>'RAW DATA-At-Risk'!U48</f>
        <v>0</v>
      </c>
      <c r="X140" s="12">
        <f>'RAW DATA-At-Risk'!V48</f>
        <v>0</v>
      </c>
      <c r="Y140" s="365">
        <f>'RAW DATA-At-Risk'!W48</f>
        <v>0</v>
      </c>
      <c r="Z140" s="12"/>
      <c r="AA140" s="12"/>
      <c r="AB140" s="364">
        <f>'RAW DATA-At-Risk'!X48</f>
        <v>0</v>
      </c>
      <c r="AC140" s="12">
        <f>'RAW DATA-At-Risk'!Y48</f>
        <v>8</v>
      </c>
      <c r="AD140" s="12">
        <f>'RAW DATA-At-Risk'!Z48</f>
        <v>0</v>
      </c>
      <c r="AE140" s="12">
        <f>'RAW DATA-At-Risk'!AA48</f>
        <v>22</v>
      </c>
      <c r="AF140" s="12">
        <f>'RAW DATA-At-Risk'!AB48</f>
        <v>0</v>
      </c>
      <c r="AG140" s="12">
        <f>'RAW DATA-At-Risk'!AC48</f>
        <v>0</v>
      </c>
      <c r="AH140" s="12">
        <f>'RAW DATA-At-Risk'!AD48</f>
        <v>0</v>
      </c>
      <c r="AI140" s="12">
        <f>'RAW DATA-At-Risk'!AE48</f>
        <v>0</v>
      </c>
      <c r="AJ140" s="12">
        <f>'RAW DATA-At-Risk'!AF48</f>
        <v>0</v>
      </c>
      <c r="AK140" s="365">
        <f>'RAW DATA-At-Risk'!AG48</f>
        <v>0</v>
      </c>
      <c r="AL140" s="12"/>
      <c r="AM140" s="12"/>
      <c r="AN140" s="364">
        <f>'RAW DATA-At-Risk'!AH48</f>
        <v>0</v>
      </c>
      <c r="AO140" s="12">
        <f>'RAW DATA-At-Risk'!AI48</f>
        <v>10</v>
      </c>
      <c r="AP140" s="12">
        <f>'RAW DATA-At-Risk'!AJ48</f>
        <v>0</v>
      </c>
      <c r="AQ140" s="12">
        <f>'RAW DATA-At-Risk'!AK48</f>
        <v>35</v>
      </c>
      <c r="AR140" s="12">
        <f>'RAW DATA-At-Risk'!AL48</f>
        <v>0</v>
      </c>
      <c r="AS140" s="12">
        <f>'RAW DATA-At-Risk'!AM48</f>
        <v>0</v>
      </c>
      <c r="AT140" s="12">
        <f>'RAW DATA-At-Risk'!AN48</f>
        <v>0</v>
      </c>
      <c r="AU140" s="12">
        <f>'RAW DATA-At-Risk'!AO48</f>
        <v>0</v>
      </c>
      <c r="AV140" s="12">
        <f>'RAW DATA-At-Risk'!AP48</f>
        <v>0</v>
      </c>
      <c r="AW140" s="365">
        <f>'RAW DATA-At-Risk'!AQ48</f>
        <v>0</v>
      </c>
      <c r="AX140" s="365"/>
    </row>
    <row r="141" spans="1:50" x14ac:dyDescent="0.25">
      <c r="A141" s="515"/>
      <c r="B141" s="484"/>
      <c r="C141" s="485"/>
      <c r="D141" s="366">
        <f t="shared" ref="D141:M141" si="104">SUM(D138:D140)</f>
        <v>0</v>
      </c>
      <c r="E141" s="11">
        <f t="shared" si="104"/>
        <v>37</v>
      </c>
      <c r="F141" s="11">
        <f t="shared" si="104"/>
        <v>0</v>
      </c>
      <c r="G141" s="11">
        <f t="shared" si="104"/>
        <v>156</v>
      </c>
      <c r="H141" s="11">
        <f t="shared" si="104"/>
        <v>0</v>
      </c>
      <c r="I141" s="11">
        <f t="shared" si="104"/>
        <v>0</v>
      </c>
      <c r="J141" s="11">
        <f t="shared" si="104"/>
        <v>0</v>
      </c>
      <c r="K141" s="11">
        <f t="shared" si="104"/>
        <v>0</v>
      </c>
      <c r="L141" s="11">
        <f t="shared" si="104"/>
        <v>0</v>
      </c>
      <c r="M141" s="367">
        <f t="shared" si="104"/>
        <v>0</v>
      </c>
      <c r="N141" s="12"/>
      <c r="O141" s="12"/>
      <c r="P141" s="366">
        <f t="shared" ref="P141:Y141" si="105">SUM(P138:P140)</f>
        <v>0</v>
      </c>
      <c r="Q141" s="11">
        <f t="shared" si="105"/>
        <v>50</v>
      </c>
      <c r="R141" s="11">
        <f t="shared" si="105"/>
        <v>0</v>
      </c>
      <c r="S141" s="11">
        <f t="shared" si="105"/>
        <v>137</v>
      </c>
      <c r="T141" s="11">
        <f t="shared" si="105"/>
        <v>0</v>
      </c>
      <c r="U141" s="11">
        <f t="shared" si="105"/>
        <v>0</v>
      </c>
      <c r="V141" s="11">
        <f t="shared" si="105"/>
        <v>0</v>
      </c>
      <c r="W141" s="11">
        <f t="shared" si="105"/>
        <v>0</v>
      </c>
      <c r="X141" s="11">
        <f t="shared" si="105"/>
        <v>0</v>
      </c>
      <c r="Y141" s="367">
        <f t="shared" si="105"/>
        <v>0</v>
      </c>
      <c r="Z141" s="12"/>
      <c r="AA141" s="12"/>
      <c r="AB141" s="366">
        <f t="shared" ref="AB141:AK141" si="106">SUM(AB138:AB140)</f>
        <v>0</v>
      </c>
      <c r="AC141" s="11">
        <f t="shared" si="106"/>
        <v>36</v>
      </c>
      <c r="AD141" s="11">
        <f t="shared" si="106"/>
        <v>0</v>
      </c>
      <c r="AE141" s="11">
        <f t="shared" si="106"/>
        <v>129</v>
      </c>
      <c r="AF141" s="11">
        <f t="shared" si="106"/>
        <v>0</v>
      </c>
      <c r="AG141" s="11">
        <f t="shared" si="106"/>
        <v>0</v>
      </c>
      <c r="AH141" s="11">
        <f t="shared" si="106"/>
        <v>0</v>
      </c>
      <c r="AI141" s="11">
        <f t="shared" si="106"/>
        <v>0</v>
      </c>
      <c r="AJ141" s="11">
        <f t="shared" si="106"/>
        <v>0</v>
      </c>
      <c r="AK141" s="367">
        <f t="shared" si="106"/>
        <v>0</v>
      </c>
      <c r="AL141" s="12"/>
      <c r="AM141" s="12"/>
      <c r="AN141" s="366">
        <f t="shared" ref="AN141:AW141" si="107">SUM(AN138:AN140)</f>
        <v>0</v>
      </c>
      <c r="AO141" s="11">
        <f t="shared" si="107"/>
        <v>45</v>
      </c>
      <c r="AP141" s="11">
        <f t="shared" si="107"/>
        <v>0</v>
      </c>
      <c r="AQ141" s="11">
        <f t="shared" si="107"/>
        <v>121</v>
      </c>
      <c r="AR141" s="11">
        <f t="shared" si="107"/>
        <v>0</v>
      </c>
      <c r="AS141" s="11">
        <f t="shared" si="107"/>
        <v>0</v>
      </c>
      <c r="AT141" s="11">
        <f t="shared" si="107"/>
        <v>0</v>
      </c>
      <c r="AU141" s="11">
        <f t="shared" si="107"/>
        <v>0</v>
      </c>
      <c r="AV141" s="11">
        <f t="shared" si="107"/>
        <v>0</v>
      </c>
      <c r="AW141" s="367">
        <f t="shared" si="107"/>
        <v>0</v>
      </c>
      <c r="AX141" s="365"/>
    </row>
    <row r="142" spans="1:50" ht="15.75" thickBot="1" x14ac:dyDescent="0.3">
      <c r="A142" s="516"/>
      <c r="B142" s="484"/>
      <c r="C142" s="485"/>
      <c r="D142" s="364"/>
      <c r="E142" s="12"/>
      <c r="F142" s="12"/>
      <c r="G142" s="12"/>
      <c r="H142" s="12"/>
      <c r="I142" s="12"/>
      <c r="J142" s="12"/>
      <c r="K142" s="12"/>
      <c r="L142" s="12"/>
      <c r="M142" s="365"/>
      <c r="N142" s="12"/>
      <c r="O142" s="12"/>
      <c r="P142" s="364"/>
      <c r="Q142" s="12"/>
      <c r="R142" s="12"/>
      <c r="S142" s="12"/>
      <c r="T142" s="12"/>
      <c r="U142" s="12"/>
      <c r="V142" s="12"/>
      <c r="W142" s="12"/>
      <c r="X142" s="12"/>
      <c r="Y142" s="365"/>
      <c r="Z142" s="12"/>
      <c r="AA142" s="12"/>
      <c r="AB142" s="364"/>
      <c r="AC142" s="12"/>
      <c r="AD142" s="12"/>
      <c r="AE142" s="12"/>
      <c r="AF142" s="12"/>
      <c r="AG142" s="12"/>
      <c r="AH142" s="12"/>
      <c r="AI142" s="12"/>
      <c r="AJ142" s="12"/>
      <c r="AK142" s="365"/>
      <c r="AL142" s="12"/>
      <c r="AM142" s="12"/>
      <c r="AN142" s="364"/>
      <c r="AO142" s="12"/>
      <c r="AP142" s="12"/>
      <c r="AQ142" s="12"/>
      <c r="AR142" s="12"/>
      <c r="AS142" s="12"/>
      <c r="AT142" s="12"/>
      <c r="AU142" s="12"/>
      <c r="AV142" s="12"/>
      <c r="AW142" s="365"/>
      <c r="AX142" s="365"/>
    </row>
    <row r="143" spans="1:50" ht="15" customHeight="1" x14ac:dyDescent="0.25">
      <c r="A143" s="1058" t="s">
        <v>303</v>
      </c>
      <c r="B143" s="484" t="s">
        <v>62</v>
      </c>
      <c r="C143" s="485" t="s">
        <v>95</v>
      </c>
      <c r="D143" s="364">
        <f>D138*'DATA - Awards Matrices'!$B$53</f>
        <v>0</v>
      </c>
      <c r="E143" s="12">
        <f>E138*'DATA - Awards Matrices'!$C$53</f>
        <v>11500</v>
      </c>
      <c r="F143" s="12">
        <f>F138*'DATA - Awards Matrices'!$D$53</f>
        <v>0</v>
      </c>
      <c r="G143" s="12">
        <f>G138*'DATA - Awards Matrices'!$E$53</f>
        <v>61525</v>
      </c>
      <c r="H143" s="12">
        <f>H138*'DATA - Awards Matrices'!$F$53</f>
        <v>0</v>
      </c>
      <c r="I143" s="12">
        <f>I138*'DATA - Awards Matrices'!$G$53</f>
        <v>0</v>
      </c>
      <c r="J143" s="12">
        <f>J138*'DATA - Awards Matrices'!$H$53</f>
        <v>0</v>
      </c>
      <c r="K143" s="12">
        <f>K138*'DATA - Awards Matrices'!$I$53</f>
        <v>0</v>
      </c>
      <c r="L143" s="12">
        <f>L138*'DATA - Awards Matrices'!$J$53</f>
        <v>0</v>
      </c>
      <c r="M143" s="365">
        <f>M138*'DATA - Awards Matrices'!$K$53</f>
        <v>0</v>
      </c>
      <c r="N143" s="12"/>
      <c r="O143" s="12"/>
      <c r="P143" s="364">
        <f>P138*'DATA - Awards Matrices'!$B$53</f>
        <v>0</v>
      </c>
      <c r="Q143" s="12">
        <f>Q138*'DATA - Awards Matrices'!$C$53</f>
        <v>10925</v>
      </c>
      <c r="R143" s="12">
        <f>R138*'DATA - Awards Matrices'!$D$53</f>
        <v>0</v>
      </c>
      <c r="S143" s="12">
        <f>S138*'DATA - Awards Matrices'!$E$53</f>
        <v>58075</v>
      </c>
      <c r="T143" s="12">
        <f>T138*'DATA - Awards Matrices'!$F$53</f>
        <v>0</v>
      </c>
      <c r="U143" s="12">
        <f>U138*'DATA - Awards Matrices'!$G$53</f>
        <v>0</v>
      </c>
      <c r="V143" s="12">
        <f>V138*'DATA - Awards Matrices'!$H$53</f>
        <v>0</v>
      </c>
      <c r="W143" s="12">
        <f>W138*'DATA - Awards Matrices'!$I$53</f>
        <v>0</v>
      </c>
      <c r="X143" s="12">
        <f>X138*'DATA - Awards Matrices'!$J$53</f>
        <v>0</v>
      </c>
      <c r="Y143" s="365">
        <f>Y138*'DATA - Awards Matrices'!$K$53</f>
        <v>0</v>
      </c>
      <c r="Z143" s="12"/>
      <c r="AA143" s="12"/>
      <c r="AB143" s="364">
        <f>AB138*'DATA - Awards Matrices'!$B$53</f>
        <v>0</v>
      </c>
      <c r="AC143" s="12">
        <f>AC138*'DATA - Awards Matrices'!$C$53</f>
        <v>7475</v>
      </c>
      <c r="AD143" s="12">
        <f>AD138*'DATA - Awards Matrices'!$D$53</f>
        <v>0</v>
      </c>
      <c r="AE143" s="12">
        <f>AE138*'DATA - Awards Matrices'!$E$53</f>
        <v>56925</v>
      </c>
      <c r="AF143" s="12">
        <f>AF138*'DATA - Awards Matrices'!$F$53</f>
        <v>0</v>
      </c>
      <c r="AG143" s="12">
        <f>AG138*'DATA - Awards Matrices'!$G$53</f>
        <v>0</v>
      </c>
      <c r="AH143" s="12">
        <f>AH138*'DATA - Awards Matrices'!$H$53</f>
        <v>0</v>
      </c>
      <c r="AI143" s="12">
        <f>AI138*'DATA - Awards Matrices'!$I$53</f>
        <v>0</v>
      </c>
      <c r="AJ143" s="12">
        <f>AJ138*'DATA - Awards Matrices'!$J$53</f>
        <v>0</v>
      </c>
      <c r="AK143" s="365">
        <f>AK138*'DATA - Awards Matrices'!$K$53</f>
        <v>0</v>
      </c>
      <c r="AL143" s="12"/>
      <c r="AM143" s="12"/>
      <c r="AN143" s="364">
        <f>AN138*'DATA - Awards Matrices'!$B$53</f>
        <v>0</v>
      </c>
      <c r="AO143" s="12">
        <f>AO138*'DATA - Awards Matrices'!$C$53</f>
        <v>10350</v>
      </c>
      <c r="AP143" s="12">
        <f>AP138*'DATA - Awards Matrices'!$D$53</f>
        <v>0</v>
      </c>
      <c r="AQ143" s="12">
        <f>AQ138*'DATA - Awards Matrices'!$E$53</f>
        <v>39100</v>
      </c>
      <c r="AR143" s="12">
        <f>AR138*'DATA - Awards Matrices'!$F$53</f>
        <v>0</v>
      </c>
      <c r="AS143" s="12">
        <f>AS138*'DATA - Awards Matrices'!$G$53</f>
        <v>0</v>
      </c>
      <c r="AT143" s="12">
        <f>AT138*'DATA - Awards Matrices'!$H$53</f>
        <v>0</v>
      </c>
      <c r="AU143" s="12">
        <f>AU138*'DATA - Awards Matrices'!$I$53</f>
        <v>0</v>
      </c>
      <c r="AV143" s="12">
        <f>AV138*'DATA - Awards Matrices'!$J$53</f>
        <v>0</v>
      </c>
      <c r="AW143" s="365">
        <f>AW138*'DATA - Awards Matrices'!$K$53</f>
        <v>0</v>
      </c>
      <c r="AX143" s="365"/>
    </row>
    <row r="144" spans="1:50" x14ac:dyDescent="0.25">
      <c r="A144" s="1059"/>
      <c r="B144" s="484" t="s">
        <v>62</v>
      </c>
      <c r="C144" s="485" t="s">
        <v>94</v>
      </c>
      <c r="D144" s="364">
        <f>D139*'DATA - Awards Matrices'!$B$54</f>
        <v>0</v>
      </c>
      <c r="E144" s="12">
        <f>E139*'DATA - Awards Matrices'!$C$54</f>
        <v>8050</v>
      </c>
      <c r="F144" s="12">
        <f>F139*'DATA - Awards Matrices'!$D$54</f>
        <v>0</v>
      </c>
      <c r="G144" s="12">
        <f>G139*'DATA - Awards Matrices'!$E$54</f>
        <v>10925</v>
      </c>
      <c r="H144" s="12">
        <f>H139*'DATA - Awards Matrices'!$F$54</f>
        <v>0</v>
      </c>
      <c r="I144" s="12">
        <f>I139*'DATA - Awards Matrices'!$G$54</f>
        <v>0</v>
      </c>
      <c r="J144" s="12">
        <f>J139*'DATA - Awards Matrices'!$H$54</f>
        <v>0</v>
      </c>
      <c r="K144" s="12">
        <f>K139*'DATA - Awards Matrices'!$I$54</f>
        <v>0</v>
      </c>
      <c r="L144" s="12">
        <f>L139*'DATA - Awards Matrices'!$J$54</f>
        <v>0</v>
      </c>
      <c r="M144" s="365">
        <f>M139*'DATA - Awards Matrices'!$K$54</f>
        <v>0</v>
      </c>
      <c r="N144" s="12"/>
      <c r="O144" s="12"/>
      <c r="P144" s="364">
        <f>P139*'DATA - Awards Matrices'!$B$54</f>
        <v>0</v>
      </c>
      <c r="Q144" s="12">
        <f>Q139*'DATA - Awards Matrices'!$C$54</f>
        <v>16675</v>
      </c>
      <c r="R144" s="12">
        <f>R139*'DATA - Awards Matrices'!$D$54</f>
        <v>0</v>
      </c>
      <c r="S144" s="12">
        <f>S139*'DATA - Awards Matrices'!$E$54</f>
        <v>7475</v>
      </c>
      <c r="T144" s="12">
        <f>T139*'DATA - Awards Matrices'!$F$54</f>
        <v>0</v>
      </c>
      <c r="U144" s="12">
        <f>U139*'DATA - Awards Matrices'!$G$54</f>
        <v>0</v>
      </c>
      <c r="V144" s="12">
        <f>V139*'DATA - Awards Matrices'!$H$54</f>
        <v>0</v>
      </c>
      <c r="W144" s="12">
        <f>W139*'DATA - Awards Matrices'!$I$54</f>
        <v>0</v>
      </c>
      <c r="X144" s="12">
        <f>X139*'DATA - Awards Matrices'!$J$54</f>
        <v>0</v>
      </c>
      <c r="Y144" s="365">
        <f>Y139*'DATA - Awards Matrices'!$K$54</f>
        <v>0</v>
      </c>
      <c r="Z144" s="12"/>
      <c r="AA144" s="12"/>
      <c r="AB144" s="364">
        <f>AB139*'DATA - Awards Matrices'!$B$54</f>
        <v>0</v>
      </c>
      <c r="AC144" s="12">
        <f>AC139*'DATA - Awards Matrices'!$C$54</f>
        <v>8625</v>
      </c>
      <c r="AD144" s="12">
        <f>AD139*'DATA - Awards Matrices'!$D$54</f>
        <v>0</v>
      </c>
      <c r="AE144" s="12">
        <f>AE139*'DATA - Awards Matrices'!$E$54</f>
        <v>4600</v>
      </c>
      <c r="AF144" s="12">
        <f>AF139*'DATA - Awards Matrices'!$F$54</f>
        <v>0</v>
      </c>
      <c r="AG144" s="12">
        <f>AG139*'DATA - Awards Matrices'!$G$54</f>
        <v>0</v>
      </c>
      <c r="AH144" s="12">
        <f>AH139*'DATA - Awards Matrices'!$H$54</f>
        <v>0</v>
      </c>
      <c r="AI144" s="12">
        <f>AI139*'DATA - Awards Matrices'!$I$54</f>
        <v>0</v>
      </c>
      <c r="AJ144" s="12">
        <f>AJ139*'DATA - Awards Matrices'!$J$54</f>
        <v>0</v>
      </c>
      <c r="AK144" s="365">
        <f>AK139*'DATA - Awards Matrices'!$K$54</f>
        <v>0</v>
      </c>
      <c r="AL144" s="12"/>
      <c r="AM144" s="12"/>
      <c r="AN144" s="364">
        <f>AN139*'DATA - Awards Matrices'!$B$54</f>
        <v>0</v>
      </c>
      <c r="AO144" s="12">
        <f>AO139*'DATA - Awards Matrices'!$C$54</f>
        <v>9775</v>
      </c>
      <c r="AP144" s="12">
        <f>AP139*'DATA - Awards Matrices'!$D$54</f>
        <v>0</v>
      </c>
      <c r="AQ144" s="12">
        <f>AQ139*'DATA - Awards Matrices'!$E$54</f>
        <v>10350</v>
      </c>
      <c r="AR144" s="12">
        <f>AR139*'DATA - Awards Matrices'!$F$54</f>
        <v>0</v>
      </c>
      <c r="AS144" s="12">
        <f>AS139*'DATA - Awards Matrices'!$G$54</f>
        <v>0</v>
      </c>
      <c r="AT144" s="12">
        <f>AT139*'DATA - Awards Matrices'!$H$54</f>
        <v>0</v>
      </c>
      <c r="AU144" s="12">
        <f>AU139*'DATA - Awards Matrices'!$I$54</f>
        <v>0</v>
      </c>
      <c r="AV144" s="12">
        <f>AV139*'DATA - Awards Matrices'!$J$54</f>
        <v>0</v>
      </c>
      <c r="AW144" s="365">
        <f>AW139*'DATA - Awards Matrices'!$K$54</f>
        <v>0</v>
      </c>
      <c r="AX144" s="365"/>
    </row>
    <row r="145" spans="1:50" ht="15.75" thickBot="1" x14ac:dyDescent="0.3">
      <c r="A145" s="1060"/>
      <c r="B145" s="484" t="s">
        <v>62</v>
      </c>
      <c r="C145" s="485" t="s">
        <v>93</v>
      </c>
      <c r="D145" s="364">
        <f>D140*'DATA - Awards Matrices'!$B$55</f>
        <v>0</v>
      </c>
      <c r="E145" s="12">
        <f>E140*'DATA - Awards Matrices'!$C$55</f>
        <v>1725</v>
      </c>
      <c r="F145" s="12">
        <f>F140*'DATA - Awards Matrices'!$D$55</f>
        <v>0</v>
      </c>
      <c r="G145" s="12">
        <f>G140*'DATA - Awards Matrices'!$E$55</f>
        <v>17250</v>
      </c>
      <c r="H145" s="12">
        <f>H140*'DATA - Awards Matrices'!$F$55</f>
        <v>0</v>
      </c>
      <c r="I145" s="12">
        <f>I140*'DATA - Awards Matrices'!$G$55</f>
        <v>0</v>
      </c>
      <c r="J145" s="12">
        <f>J140*'DATA - Awards Matrices'!$H$55</f>
        <v>0</v>
      </c>
      <c r="K145" s="12">
        <f>K140*'DATA - Awards Matrices'!$I$55</f>
        <v>0</v>
      </c>
      <c r="L145" s="12">
        <f>L140*'DATA - Awards Matrices'!$J$55</f>
        <v>0</v>
      </c>
      <c r="M145" s="365">
        <f>M140*'DATA - Awards Matrices'!$K$55</f>
        <v>0</v>
      </c>
      <c r="N145" s="12"/>
      <c r="O145" s="12"/>
      <c r="P145" s="364">
        <f>P140*'DATA - Awards Matrices'!$B$55</f>
        <v>0</v>
      </c>
      <c r="Q145" s="12">
        <f>Q140*'DATA - Awards Matrices'!$C$55</f>
        <v>1150</v>
      </c>
      <c r="R145" s="12">
        <f>R140*'DATA - Awards Matrices'!$D$55</f>
        <v>0</v>
      </c>
      <c r="S145" s="12">
        <f>S140*'DATA - Awards Matrices'!$E$55</f>
        <v>13225</v>
      </c>
      <c r="T145" s="12">
        <f>T140*'DATA - Awards Matrices'!$F$55</f>
        <v>0</v>
      </c>
      <c r="U145" s="12">
        <f>U140*'DATA - Awards Matrices'!$G$55</f>
        <v>0</v>
      </c>
      <c r="V145" s="12">
        <f>V140*'DATA - Awards Matrices'!$H$55</f>
        <v>0</v>
      </c>
      <c r="W145" s="12">
        <f>W140*'DATA - Awards Matrices'!$I$55</f>
        <v>0</v>
      </c>
      <c r="X145" s="12">
        <f>X140*'DATA - Awards Matrices'!$J$55</f>
        <v>0</v>
      </c>
      <c r="Y145" s="365">
        <f>Y140*'DATA - Awards Matrices'!$K$55</f>
        <v>0</v>
      </c>
      <c r="Z145" s="12"/>
      <c r="AA145" s="12"/>
      <c r="AB145" s="364">
        <f>AB140*'DATA - Awards Matrices'!$B$55</f>
        <v>0</v>
      </c>
      <c r="AC145" s="12">
        <f>AC140*'DATA - Awards Matrices'!$C$55</f>
        <v>4600</v>
      </c>
      <c r="AD145" s="12">
        <f>AD140*'DATA - Awards Matrices'!$D$55</f>
        <v>0</v>
      </c>
      <c r="AE145" s="12">
        <f>AE140*'DATA - Awards Matrices'!$E$55</f>
        <v>12650</v>
      </c>
      <c r="AF145" s="12">
        <f>AF140*'DATA - Awards Matrices'!$F$55</f>
        <v>0</v>
      </c>
      <c r="AG145" s="12">
        <f>AG140*'DATA - Awards Matrices'!$G$55</f>
        <v>0</v>
      </c>
      <c r="AH145" s="12">
        <f>AH140*'DATA - Awards Matrices'!$H$55</f>
        <v>0</v>
      </c>
      <c r="AI145" s="12">
        <f>AI140*'DATA - Awards Matrices'!$I$55</f>
        <v>0</v>
      </c>
      <c r="AJ145" s="12">
        <f>AJ140*'DATA - Awards Matrices'!$J$55</f>
        <v>0</v>
      </c>
      <c r="AK145" s="365">
        <f>AK140*'DATA - Awards Matrices'!$K$55</f>
        <v>0</v>
      </c>
      <c r="AL145" s="12"/>
      <c r="AM145" s="12"/>
      <c r="AN145" s="364">
        <f>AN140*'DATA - Awards Matrices'!$B$55</f>
        <v>0</v>
      </c>
      <c r="AO145" s="12">
        <f>AO140*'DATA - Awards Matrices'!$C$55</f>
        <v>5750</v>
      </c>
      <c r="AP145" s="12">
        <f>AP140*'DATA - Awards Matrices'!$D$55</f>
        <v>0</v>
      </c>
      <c r="AQ145" s="12">
        <f>AQ140*'DATA - Awards Matrices'!$E$55</f>
        <v>20125</v>
      </c>
      <c r="AR145" s="12">
        <f>AR140*'DATA - Awards Matrices'!$F$55</f>
        <v>0</v>
      </c>
      <c r="AS145" s="12">
        <f>AS140*'DATA - Awards Matrices'!$G$55</f>
        <v>0</v>
      </c>
      <c r="AT145" s="12">
        <f>AT140*'DATA - Awards Matrices'!$H$55</f>
        <v>0</v>
      </c>
      <c r="AU145" s="12">
        <f>AU140*'DATA - Awards Matrices'!$I$55</f>
        <v>0</v>
      </c>
      <c r="AV145" s="12">
        <f>AV140*'DATA - Awards Matrices'!$J$55</f>
        <v>0</v>
      </c>
      <c r="AW145" s="365">
        <f>AW140*'DATA - Awards Matrices'!$K$55</f>
        <v>0</v>
      </c>
      <c r="AX145" s="365"/>
    </row>
    <row r="146" spans="1:50" ht="30.75" thickBot="1" x14ac:dyDescent="0.3">
      <c r="A146" s="480" t="s">
        <v>304</v>
      </c>
      <c r="B146" s="487" t="str">
        <f>B140</f>
        <v>UNM-GA</v>
      </c>
      <c r="C146" s="488"/>
      <c r="D146" s="368">
        <f t="shared" ref="D146:M146" si="108">SUM(D143:D145)</f>
        <v>0</v>
      </c>
      <c r="E146" s="369">
        <f t="shared" si="108"/>
        <v>21275</v>
      </c>
      <c r="F146" s="369">
        <f t="shared" si="108"/>
        <v>0</v>
      </c>
      <c r="G146" s="369">
        <f t="shared" si="108"/>
        <v>89700</v>
      </c>
      <c r="H146" s="369">
        <f t="shared" si="108"/>
        <v>0</v>
      </c>
      <c r="I146" s="369">
        <f t="shared" si="108"/>
        <v>0</v>
      </c>
      <c r="J146" s="369">
        <f t="shared" si="108"/>
        <v>0</v>
      </c>
      <c r="K146" s="369">
        <f t="shared" si="108"/>
        <v>0</v>
      </c>
      <c r="L146" s="369">
        <f t="shared" si="108"/>
        <v>0</v>
      </c>
      <c r="M146" s="370">
        <f t="shared" si="108"/>
        <v>0</v>
      </c>
      <c r="N146" s="489">
        <f>SUM(D146:M146)/'DATA - Awards Matrices'!$L$55</f>
        <v>32.838021778584398</v>
      </c>
      <c r="O146" s="489"/>
      <c r="P146" s="368">
        <f t="shared" ref="P146:Y146" si="109">SUM(P143:P145)</f>
        <v>0</v>
      </c>
      <c r="Q146" s="369">
        <f t="shared" si="109"/>
        <v>28750</v>
      </c>
      <c r="R146" s="369">
        <f t="shared" si="109"/>
        <v>0</v>
      </c>
      <c r="S146" s="369">
        <f t="shared" si="109"/>
        <v>78775</v>
      </c>
      <c r="T146" s="369">
        <f t="shared" si="109"/>
        <v>0</v>
      </c>
      <c r="U146" s="369">
        <f t="shared" si="109"/>
        <v>0</v>
      </c>
      <c r="V146" s="369">
        <f t="shared" si="109"/>
        <v>0</v>
      </c>
      <c r="W146" s="369">
        <f t="shared" si="109"/>
        <v>0</v>
      </c>
      <c r="X146" s="369">
        <f t="shared" si="109"/>
        <v>0</v>
      </c>
      <c r="Y146" s="370">
        <f t="shared" si="109"/>
        <v>0</v>
      </c>
      <c r="Z146" s="489">
        <f>SUM(P146:Y146)/'DATA - Awards Matrices'!$L$55</f>
        <v>31.817150635208716</v>
      </c>
      <c r="AA146" s="489"/>
      <c r="AB146" s="368">
        <f t="shared" ref="AB146:AK146" si="110">SUM(AB143:AB145)</f>
        <v>0</v>
      </c>
      <c r="AC146" s="369">
        <f t="shared" si="110"/>
        <v>20700</v>
      </c>
      <c r="AD146" s="369">
        <f t="shared" si="110"/>
        <v>0</v>
      </c>
      <c r="AE146" s="369">
        <f t="shared" si="110"/>
        <v>74175</v>
      </c>
      <c r="AF146" s="369">
        <f t="shared" si="110"/>
        <v>0</v>
      </c>
      <c r="AG146" s="369">
        <f t="shared" si="110"/>
        <v>0</v>
      </c>
      <c r="AH146" s="369">
        <f t="shared" si="110"/>
        <v>0</v>
      </c>
      <c r="AI146" s="369">
        <f t="shared" si="110"/>
        <v>0</v>
      </c>
      <c r="AJ146" s="369">
        <f t="shared" si="110"/>
        <v>0</v>
      </c>
      <c r="AK146" s="370">
        <f t="shared" si="110"/>
        <v>0</v>
      </c>
      <c r="AL146" s="489">
        <f>SUM(AB146:AK146)/'DATA - Awards Matrices'!$L$55</f>
        <v>28.073956442831218</v>
      </c>
      <c r="AM146" s="489"/>
      <c r="AN146" s="368">
        <f t="shared" ref="AN146:AW146" si="111">SUM(AN143:AN145)</f>
        <v>0</v>
      </c>
      <c r="AO146" s="369">
        <f t="shared" si="111"/>
        <v>25875</v>
      </c>
      <c r="AP146" s="369">
        <f t="shared" si="111"/>
        <v>0</v>
      </c>
      <c r="AQ146" s="369">
        <f t="shared" si="111"/>
        <v>69575</v>
      </c>
      <c r="AR146" s="369">
        <f t="shared" si="111"/>
        <v>0</v>
      </c>
      <c r="AS146" s="369">
        <f t="shared" si="111"/>
        <v>0</v>
      </c>
      <c r="AT146" s="369">
        <f t="shared" si="111"/>
        <v>0</v>
      </c>
      <c r="AU146" s="369">
        <f t="shared" si="111"/>
        <v>0</v>
      </c>
      <c r="AV146" s="369">
        <f t="shared" si="111"/>
        <v>0</v>
      </c>
      <c r="AW146" s="370">
        <f t="shared" si="111"/>
        <v>0</v>
      </c>
      <c r="AX146" s="490">
        <f>SUM(AN146:AW146)/'DATA - Awards Matrices'!$L$55</f>
        <v>28.244101633393832</v>
      </c>
    </row>
    <row r="147" spans="1:50" ht="15.75" thickBot="1" x14ac:dyDescent="0.3">
      <c r="A147" s="502"/>
      <c r="B147" s="503"/>
      <c r="C147" s="504"/>
      <c r="D147" s="505"/>
      <c r="E147" s="506"/>
      <c r="F147" s="506"/>
      <c r="G147" s="506"/>
      <c r="H147" s="506"/>
      <c r="I147" s="506"/>
      <c r="J147" s="506"/>
      <c r="K147" s="506"/>
      <c r="L147" s="506"/>
      <c r="M147" s="507"/>
      <c r="N147" s="508"/>
      <c r="O147" s="508"/>
      <c r="P147" s="505"/>
      <c r="Q147" s="506"/>
      <c r="R147" s="506"/>
      <c r="S147" s="506"/>
      <c r="T147" s="506"/>
      <c r="U147" s="506"/>
      <c r="V147" s="506"/>
      <c r="W147" s="506"/>
      <c r="X147" s="506"/>
      <c r="Y147" s="507"/>
      <c r="Z147" s="508"/>
      <c r="AA147" s="508"/>
      <c r="AB147" s="505"/>
      <c r="AC147" s="506"/>
      <c r="AD147" s="506"/>
      <c r="AE147" s="506"/>
      <c r="AF147" s="506"/>
      <c r="AG147" s="506"/>
      <c r="AH147" s="506"/>
      <c r="AI147" s="506"/>
      <c r="AJ147" s="506"/>
      <c r="AK147" s="507"/>
      <c r="AL147" s="508"/>
      <c r="AM147" s="508"/>
      <c r="AN147" s="505"/>
      <c r="AO147" s="506"/>
      <c r="AP147" s="506"/>
      <c r="AQ147" s="506"/>
      <c r="AR147" s="506"/>
      <c r="AS147" s="506"/>
      <c r="AT147" s="506"/>
      <c r="AU147" s="506"/>
      <c r="AV147" s="506"/>
      <c r="AW147" s="507"/>
      <c r="AX147" s="508"/>
    </row>
    <row r="148" spans="1:50" ht="15" customHeight="1" x14ac:dyDescent="0.25">
      <c r="A148" s="1058" t="s">
        <v>302</v>
      </c>
      <c r="B148" s="304" t="str">
        <f>'RAW DATA-Awards'!B49</f>
        <v>UNM-LA</v>
      </c>
      <c r="C148" s="363" t="str">
        <f>'RAW DATA-Awards'!C49</f>
        <v>1</v>
      </c>
      <c r="D148" s="481">
        <f>'RAW DATA-At-Risk'!D49</f>
        <v>0</v>
      </c>
      <c r="E148" s="482">
        <f>'RAW DATA-At-Risk'!E49</f>
        <v>0</v>
      </c>
      <c r="F148" s="482">
        <f>'RAW DATA-At-Risk'!F49</f>
        <v>0</v>
      </c>
      <c r="G148" s="482">
        <f>'RAW DATA-At-Risk'!G49</f>
        <v>25</v>
      </c>
      <c r="H148" s="482">
        <f>'RAW DATA-At-Risk'!H49</f>
        <v>0</v>
      </c>
      <c r="I148" s="482">
        <f>'RAW DATA-At-Risk'!I49</f>
        <v>0</v>
      </c>
      <c r="J148" s="482">
        <f>'RAW DATA-At-Risk'!J49</f>
        <v>0</v>
      </c>
      <c r="K148" s="482">
        <f>'RAW DATA-At-Risk'!K49</f>
        <v>0</v>
      </c>
      <c r="L148" s="482">
        <f>'RAW DATA-At-Risk'!L49</f>
        <v>0</v>
      </c>
      <c r="M148" s="483">
        <f>'RAW DATA-At-Risk'!M49</f>
        <v>0</v>
      </c>
      <c r="N148" s="482"/>
      <c r="O148" s="482"/>
      <c r="P148" s="481">
        <f>'RAW DATA-At-Risk'!N49</f>
        <v>0</v>
      </c>
      <c r="Q148" s="482">
        <f>'RAW DATA-At-Risk'!O49</f>
        <v>0</v>
      </c>
      <c r="R148" s="482">
        <f>'RAW DATA-At-Risk'!P49</f>
        <v>0</v>
      </c>
      <c r="S148" s="482">
        <f>'RAW DATA-At-Risk'!Q49</f>
        <v>10</v>
      </c>
      <c r="T148" s="482">
        <f>'RAW DATA-At-Risk'!R49</f>
        <v>0</v>
      </c>
      <c r="U148" s="482">
        <f>'RAW DATA-At-Risk'!S49</f>
        <v>0</v>
      </c>
      <c r="V148" s="482">
        <f>'RAW DATA-At-Risk'!T49</f>
        <v>0</v>
      </c>
      <c r="W148" s="482">
        <f>'RAW DATA-At-Risk'!U49</f>
        <v>0</v>
      </c>
      <c r="X148" s="482">
        <f>'RAW DATA-At-Risk'!V49</f>
        <v>0</v>
      </c>
      <c r="Y148" s="483">
        <f>'RAW DATA-At-Risk'!W49</f>
        <v>0</v>
      </c>
      <c r="Z148" s="482"/>
      <c r="AA148" s="482"/>
      <c r="AB148" s="481">
        <f>'RAW DATA-At-Risk'!X49</f>
        <v>0</v>
      </c>
      <c r="AC148" s="482">
        <f>'RAW DATA-At-Risk'!Y49</f>
        <v>0</v>
      </c>
      <c r="AD148" s="482">
        <f>'RAW DATA-At-Risk'!Z49</f>
        <v>0</v>
      </c>
      <c r="AE148" s="482">
        <f>'RAW DATA-At-Risk'!AA49</f>
        <v>10</v>
      </c>
      <c r="AF148" s="482">
        <f>'RAW DATA-At-Risk'!AB49</f>
        <v>0</v>
      </c>
      <c r="AG148" s="482">
        <f>'RAW DATA-At-Risk'!AC49</f>
        <v>0</v>
      </c>
      <c r="AH148" s="482">
        <f>'RAW DATA-At-Risk'!AD49</f>
        <v>0</v>
      </c>
      <c r="AI148" s="482">
        <f>'RAW DATA-At-Risk'!AE49</f>
        <v>0</v>
      </c>
      <c r="AJ148" s="482">
        <f>'RAW DATA-At-Risk'!AF49</f>
        <v>0</v>
      </c>
      <c r="AK148" s="483">
        <f>'RAW DATA-At-Risk'!AG49</f>
        <v>0</v>
      </c>
      <c r="AL148" s="482"/>
      <c r="AM148" s="482"/>
      <c r="AN148" s="481">
        <f>'RAW DATA-At-Risk'!AH49</f>
        <v>0</v>
      </c>
      <c r="AO148" s="482">
        <f>'RAW DATA-At-Risk'!AI49</f>
        <v>0</v>
      </c>
      <c r="AP148" s="482">
        <f>'RAW DATA-At-Risk'!AJ49</f>
        <v>0</v>
      </c>
      <c r="AQ148" s="482">
        <f>'RAW DATA-At-Risk'!AK49</f>
        <v>19</v>
      </c>
      <c r="AR148" s="482">
        <f>'RAW DATA-At-Risk'!AL49</f>
        <v>0</v>
      </c>
      <c r="AS148" s="482">
        <f>'RAW DATA-At-Risk'!AM49</f>
        <v>0</v>
      </c>
      <c r="AT148" s="482">
        <f>'RAW DATA-At-Risk'!AN49</f>
        <v>0</v>
      </c>
      <c r="AU148" s="482">
        <f>'RAW DATA-At-Risk'!AO49</f>
        <v>0</v>
      </c>
      <c r="AV148" s="482">
        <f>'RAW DATA-At-Risk'!AP49</f>
        <v>0</v>
      </c>
      <c r="AW148" s="483">
        <f>'RAW DATA-At-Risk'!AQ49</f>
        <v>0</v>
      </c>
      <c r="AX148" s="483"/>
    </row>
    <row r="149" spans="1:50" x14ac:dyDescent="0.25">
      <c r="A149" s="1059"/>
      <c r="B149" s="484" t="str">
        <f>'RAW DATA-Awards'!B50</f>
        <v>UNM-LA</v>
      </c>
      <c r="C149" s="485" t="str">
        <f>'RAW DATA-Awards'!C50</f>
        <v>2</v>
      </c>
      <c r="D149" s="364">
        <f>'RAW DATA-At-Risk'!D50</f>
        <v>0</v>
      </c>
      <c r="E149" s="12">
        <f>'RAW DATA-At-Risk'!E50</f>
        <v>0</v>
      </c>
      <c r="F149" s="12">
        <f>'RAW DATA-At-Risk'!F50</f>
        <v>0</v>
      </c>
      <c r="G149" s="12">
        <f>'RAW DATA-At-Risk'!G50</f>
        <v>2</v>
      </c>
      <c r="H149" s="12">
        <f>'RAW DATA-At-Risk'!H50</f>
        <v>0</v>
      </c>
      <c r="I149" s="12">
        <f>'RAW DATA-At-Risk'!I50</f>
        <v>0</v>
      </c>
      <c r="J149" s="12">
        <f>'RAW DATA-At-Risk'!J50</f>
        <v>0</v>
      </c>
      <c r="K149" s="12">
        <f>'RAW DATA-At-Risk'!K50</f>
        <v>0</v>
      </c>
      <c r="L149" s="12">
        <f>'RAW DATA-At-Risk'!L50</f>
        <v>0</v>
      </c>
      <c r="M149" s="365">
        <f>'RAW DATA-At-Risk'!M50</f>
        <v>0</v>
      </c>
      <c r="N149" s="12"/>
      <c r="O149" s="12"/>
      <c r="P149" s="364">
        <f>'RAW DATA-At-Risk'!N50</f>
        <v>0</v>
      </c>
      <c r="Q149" s="12">
        <f>'RAW DATA-At-Risk'!O50</f>
        <v>0</v>
      </c>
      <c r="R149" s="12">
        <f>'RAW DATA-At-Risk'!P50</f>
        <v>0</v>
      </c>
      <c r="S149" s="12">
        <f>'RAW DATA-At-Risk'!Q50</f>
        <v>2</v>
      </c>
      <c r="T149" s="12">
        <f>'RAW DATA-At-Risk'!R50</f>
        <v>0</v>
      </c>
      <c r="U149" s="12">
        <f>'RAW DATA-At-Risk'!S50</f>
        <v>0</v>
      </c>
      <c r="V149" s="12">
        <f>'RAW DATA-At-Risk'!T50</f>
        <v>0</v>
      </c>
      <c r="W149" s="12">
        <f>'RAW DATA-At-Risk'!U50</f>
        <v>0</v>
      </c>
      <c r="X149" s="12">
        <f>'RAW DATA-At-Risk'!V50</f>
        <v>0</v>
      </c>
      <c r="Y149" s="365">
        <f>'RAW DATA-At-Risk'!W50</f>
        <v>0</v>
      </c>
      <c r="Z149" s="12"/>
      <c r="AA149" s="12"/>
      <c r="AB149" s="364">
        <f>'RAW DATA-At-Risk'!X50</f>
        <v>0</v>
      </c>
      <c r="AC149" s="12">
        <f>'RAW DATA-At-Risk'!Y50</f>
        <v>0</v>
      </c>
      <c r="AD149" s="12">
        <f>'RAW DATA-At-Risk'!Z50</f>
        <v>0</v>
      </c>
      <c r="AE149" s="12">
        <f>'RAW DATA-At-Risk'!AA50</f>
        <v>7</v>
      </c>
      <c r="AF149" s="12">
        <f>'RAW DATA-At-Risk'!AB50</f>
        <v>0</v>
      </c>
      <c r="AG149" s="12">
        <f>'RAW DATA-At-Risk'!AC50</f>
        <v>0</v>
      </c>
      <c r="AH149" s="12">
        <f>'RAW DATA-At-Risk'!AD50</f>
        <v>0</v>
      </c>
      <c r="AI149" s="12">
        <f>'RAW DATA-At-Risk'!AE50</f>
        <v>0</v>
      </c>
      <c r="AJ149" s="12">
        <f>'RAW DATA-At-Risk'!AF50</f>
        <v>0</v>
      </c>
      <c r="AK149" s="365">
        <f>'RAW DATA-At-Risk'!AG50</f>
        <v>0</v>
      </c>
      <c r="AL149" s="12"/>
      <c r="AM149" s="12"/>
      <c r="AN149" s="364">
        <f>'RAW DATA-At-Risk'!AH50</f>
        <v>0</v>
      </c>
      <c r="AO149" s="12">
        <f>'RAW DATA-At-Risk'!AI50</f>
        <v>0</v>
      </c>
      <c r="AP149" s="12">
        <f>'RAW DATA-At-Risk'!AJ50</f>
        <v>0</v>
      </c>
      <c r="AQ149" s="12">
        <f>'RAW DATA-At-Risk'!AK50</f>
        <v>7</v>
      </c>
      <c r="AR149" s="12">
        <f>'RAW DATA-At-Risk'!AL50</f>
        <v>0</v>
      </c>
      <c r="AS149" s="12">
        <f>'RAW DATA-At-Risk'!AM50</f>
        <v>0</v>
      </c>
      <c r="AT149" s="12">
        <f>'RAW DATA-At-Risk'!AN50</f>
        <v>0</v>
      </c>
      <c r="AU149" s="12">
        <f>'RAW DATA-At-Risk'!AO50</f>
        <v>0</v>
      </c>
      <c r="AV149" s="12">
        <f>'RAW DATA-At-Risk'!AP50</f>
        <v>0</v>
      </c>
      <c r="AW149" s="365">
        <f>'RAW DATA-At-Risk'!AQ50</f>
        <v>0</v>
      </c>
      <c r="AX149" s="365"/>
    </row>
    <row r="150" spans="1:50" ht="15.75" thickBot="1" x14ac:dyDescent="0.3">
      <c r="A150" s="1060"/>
      <c r="B150" s="484" t="str">
        <f>'RAW DATA-Awards'!B51</f>
        <v>UNM-LA</v>
      </c>
      <c r="C150" s="485" t="str">
        <f>'RAW DATA-Awards'!C51</f>
        <v>3</v>
      </c>
      <c r="D150" s="364">
        <f>'RAW DATA-At-Risk'!D51</f>
        <v>0</v>
      </c>
      <c r="E150" s="12">
        <f>'RAW DATA-At-Risk'!E51</f>
        <v>0</v>
      </c>
      <c r="F150" s="12">
        <f>'RAW DATA-At-Risk'!F51</f>
        <v>0</v>
      </c>
      <c r="G150" s="12">
        <f>'RAW DATA-At-Risk'!G51</f>
        <v>0</v>
      </c>
      <c r="H150" s="12">
        <f>'RAW DATA-At-Risk'!H51</f>
        <v>0</v>
      </c>
      <c r="I150" s="12">
        <f>'RAW DATA-At-Risk'!I51</f>
        <v>0</v>
      </c>
      <c r="J150" s="12">
        <f>'RAW DATA-At-Risk'!J51</f>
        <v>0</v>
      </c>
      <c r="K150" s="12">
        <f>'RAW DATA-At-Risk'!K51</f>
        <v>0</v>
      </c>
      <c r="L150" s="12">
        <f>'RAW DATA-At-Risk'!L51</f>
        <v>0</v>
      </c>
      <c r="M150" s="365">
        <f>'RAW DATA-At-Risk'!M51</f>
        <v>0</v>
      </c>
      <c r="N150" s="12"/>
      <c r="O150" s="12"/>
      <c r="P150" s="364">
        <f>'RAW DATA-At-Risk'!N51</f>
        <v>0</v>
      </c>
      <c r="Q150" s="12">
        <f>'RAW DATA-At-Risk'!O51</f>
        <v>0</v>
      </c>
      <c r="R150" s="12">
        <f>'RAW DATA-At-Risk'!P51</f>
        <v>0</v>
      </c>
      <c r="S150" s="12">
        <f>'RAW DATA-At-Risk'!Q51</f>
        <v>0</v>
      </c>
      <c r="T150" s="12">
        <f>'RAW DATA-At-Risk'!R51</f>
        <v>0</v>
      </c>
      <c r="U150" s="12">
        <f>'RAW DATA-At-Risk'!S51</f>
        <v>0</v>
      </c>
      <c r="V150" s="12">
        <f>'RAW DATA-At-Risk'!T51</f>
        <v>0</v>
      </c>
      <c r="W150" s="12">
        <f>'RAW DATA-At-Risk'!U51</f>
        <v>0</v>
      </c>
      <c r="X150" s="12">
        <f>'RAW DATA-At-Risk'!V51</f>
        <v>0</v>
      </c>
      <c r="Y150" s="365">
        <f>'RAW DATA-At-Risk'!W51</f>
        <v>0</v>
      </c>
      <c r="Z150" s="12"/>
      <c r="AA150" s="12"/>
      <c r="AB150" s="364">
        <f>'RAW DATA-At-Risk'!X51</f>
        <v>0</v>
      </c>
      <c r="AC150" s="12">
        <f>'RAW DATA-At-Risk'!Y51</f>
        <v>0</v>
      </c>
      <c r="AD150" s="12">
        <f>'RAW DATA-At-Risk'!Z51</f>
        <v>0</v>
      </c>
      <c r="AE150" s="12">
        <f>'RAW DATA-At-Risk'!AA51</f>
        <v>0</v>
      </c>
      <c r="AF150" s="12">
        <f>'RAW DATA-At-Risk'!AB51</f>
        <v>0</v>
      </c>
      <c r="AG150" s="12">
        <f>'RAW DATA-At-Risk'!AC51</f>
        <v>0</v>
      </c>
      <c r="AH150" s="12">
        <f>'RAW DATA-At-Risk'!AD51</f>
        <v>0</v>
      </c>
      <c r="AI150" s="12">
        <f>'RAW DATA-At-Risk'!AE51</f>
        <v>0</v>
      </c>
      <c r="AJ150" s="12">
        <f>'RAW DATA-At-Risk'!AF51</f>
        <v>0</v>
      </c>
      <c r="AK150" s="365">
        <f>'RAW DATA-At-Risk'!AG51</f>
        <v>0</v>
      </c>
      <c r="AL150" s="12"/>
      <c r="AM150" s="12"/>
      <c r="AN150" s="364">
        <f>'RAW DATA-At-Risk'!AH51</f>
        <v>0</v>
      </c>
      <c r="AO150" s="12">
        <f>'RAW DATA-At-Risk'!AI51</f>
        <v>0</v>
      </c>
      <c r="AP150" s="12">
        <f>'RAW DATA-At-Risk'!AJ51</f>
        <v>0</v>
      </c>
      <c r="AQ150" s="12">
        <f>'RAW DATA-At-Risk'!AK51</f>
        <v>0</v>
      </c>
      <c r="AR150" s="12">
        <f>'RAW DATA-At-Risk'!AL51</f>
        <v>0</v>
      </c>
      <c r="AS150" s="12">
        <f>'RAW DATA-At-Risk'!AM51</f>
        <v>0</v>
      </c>
      <c r="AT150" s="12">
        <f>'RAW DATA-At-Risk'!AN51</f>
        <v>0</v>
      </c>
      <c r="AU150" s="12">
        <f>'RAW DATA-At-Risk'!AO51</f>
        <v>0</v>
      </c>
      <c r="AV150" s="12">
        <f>'RAW DATA-At-Risk'!AP51</f>
        <v>0</v>
      </c>
      <c r="AW150" s="365">
        <f>'RAW DATA-At-Risk'!AQ51</f>
        <v>0</v>
      </c>
      <c r="AX150" s="365"/>
    </row>
    <row r="151" spans="1:50" x14ac:dyDescent="0.25">
      <c r="A151" s="486"/>
      <c r="B151" s="484"/>
      <c r="C151" s="485"/>
      <c r="D151" s="366">
        <f t="shared" ref="D151:M151" si="112">SUM(D148:D150)</f>
        <v>0</v>
      </c>
      <c r="E151" s="11">
        <f t="shared" si="112"/>
        <v>0</v>
      </c>
      <c r="F151" s="11">
        <f t="shared" si="112"/>
        <v>0</v>
      </c>
      <c r="G151" s="11">
        <f t="shared" si="112"/>
        <v>27</v>
      </c>
      <c r="H151" s="11">
        <f t="shared" si="112"/>
        <v>0</v>
      </c>
      <c r="I151" s="11">
        <f t="shared" si="112"/>
        <v>0</v>
      </c>
      <c r="J151" s="11">
        <f t="shared" si="112"/>
        <v>0</v>
      </c>
      <c r="K151" s="11">
        <f t="shared" si="112"/>
        <v>0</v>
      </c>
      <c r="L151" s="11">
        <f t="shared" si="112"/>
        <v>0</v>
      </c>
      <c r="M151" s="367">
        <f t="shared" si="112"/>
        <v>0</v>
      </c>
      <c r="N151" s="12"/>
      <c r="O151" s="12"/>
      <c r="P151" s="366">
        <f t="shared" ref="P151:Y151" si="113">SUM(P148:P150)</f>
        <v>0</v>
      </c>
      <c r="Q151" s="11">
        <f t="shared" si="113"/>
        <v>0</v>
      </c>
      <c r="R151" s="11">
        <f t="shared" si="113"/>
        <v>0</v>
      </c>
      <c r="S151" s="11">
        <f t="shared" si="113"/>
        <v>12</v>
      </c>
      <c r="T151" s="11">
        <f t="shared" si="113"/>
        <v>0</v>
      </c>
      <c r="U151" s="11">
        <f t="shared" si="113"/>
        <v>0</v>
      </c>
      <c r="V151" s="11">
        <f t="shared" si="113"/>
        <v>0</v>
      </c>
      <c r="W151" s="11">
        <f t="shared" si="113"/>
        <v>0</v>
      </c>
      <c r="X151" s="11">
        <f t="shared" si="113"/>
        <v>0</v>
      </c>
      <c r="Y151" s="367">
        <f t="shared" si="113"/>
        <v>0</v>
      </c>
      <c r="Z151" s="12"/>
      <c r="AA151" s="12"/>
      <c r="AB151" s="366">
        <f t="shared" ref="AB151:AK151" si="114">SUM(AB148:AB150)</f>
        <v>0</v>
      </c>
      <c r="AC151" s="11">
        <f t="shared" si="114"/>
        <v>0</v>
      </c>
      <c r="AD151" s="11">
        <f t="shared" si="114"/>
        <v>0</v>
      </c>
      <c r="AE151" s="11">
        <f t="shared" si="114"/>
        <v>17</v>
      </c>
      <c r="AF151" s="11">
        <f t="shared" si="114"/>
        <v>0</v>
      </c>
      <c r="AG151" s="11">
        <f t="shared" si="114"/>
        <v>0</v>
      </c>
      <c r="AH151" s="11">
        <f t="shared" si="114"/>
        <v>0</v>
      </c>
      <c r="AI151" s="11">
        <f t="shared" si="114"/>
        <v>0</v>
      </c>
      <c r="AJ151" s="11">
        <f t="shared" si="114"/>
        <v>0</v>
      </c>
      <c r="AK151" s="367">
        <f t="shared" si="114"/>
        <v>0</v>
      </c>
      <c r="AL151" s="12"/>
      <c r="AM151" s="12"/>
      <c r="AN151" s="366">
        <f t="shared" ref="AN151:AW151" si="115">SUM(AN148:AN150)</f>
        <v>0</v>
      </c>
      <c r="AO151" s="11">
        <f t="shared" si="115"/>
        <v>0</v>
      </c>
      <c r="AP151" s="11">
        <f t="shared" si="115"/>
        <v>0</v>
      </c>
      <c r="AQ151" s="11">
        <f t="shared" si="115"/>
        <v>26</v>
      </c>
      <c r="AR151" s="11">
        <f t="shared" si="115"/>
        <v>0</v>
      </c>
      <c r="AS151" s="11">
        <f t="shared" si="115"/>
        <v>0</v>
      </c>
      <c r="AT151" s="11">
        <f t="shared" si="115"/>
        <v>0</v>
      </c>
      <c r="AU151" s="11">
        <f t="shared" si="115"/>
        <v>0</v>
      </c>
      <c r="AV151" s="11">
        <f t="shared" si="115"/>
        <v>0</v>
      </c>
      <c r="AW151" s="367">
        <f t="shared" si="115"/>
        <v>0</v>
      </c>
      <c r="AX151" s="365"/>
    </row>
    <row r="152" spans="1:50" ht="15.75" thickBot="1" x14ac:dyDescent="0.3">
      <c r="A152" s="486"/>
      <c r="B152" s="484"/>
      <c r="C152" s="485"/>
      <c r="D152" s="364"/>
      <c r="E152" s="12"/>
      <c r="F152" s="12"/>
      <c r="G152" s="12"/>
      <c r="H152" s="12"/>
      <c r="I152" s="12"/>
      <c r="J152" s="12"/>
      <c r="K152" s="12"/>
      <c r="L152" s="12"/>
      <c r="M152" s="365"/>
      <c r="N152" s="12"/>
      <c r="O152" s="12"/>
      <c r="P152" s="364"/>
      <c r="Q152" s="12"/>
      <c r="R152" s="12"/>
      <c r="S152" s="12"/>
      <c r="T152" s="12"/>
      <c r="U152" s="12"/>
      <c r="V152" s="12"/>
      <c r="W152" s="12"/>
      <c r="X152" s="12"/>
      <c r="Y152" s="365"/>
      <c r="Z152" s="12"/>
      <c r="AA152" s="12"/>
      <c r="AB152" s="364"/>
      <c r="AC152" s="12"/>
      <c r="AD152" s="12"/>
      <c r="AE152" s="12"/>
      <c r="AF152" s="12"/>
      <c r="AG152" s="12"/>
      <c r="AH152" s="12"/>
      <c r="AI152" s="12"/>
      <c r="AJ152" s="12"/>
      <c r="AK152" s="365"/>
      <c r="AL152" s="12"/>
      <c r="AM152" s="12"/>
      <c r="AN152" s="364"/>
      <c r="AO152" s="12"/>
      <c r="AP152" s="12"/>
      <c r="AQ152" s="12"/>
      <c r="AR152" s="12"/>
      <c r="AS152" s="12"/>
      <c r="AT152" s="12"/>
      <c r="AU152" s="12"/>
      <c r="AV152" s="12"/>
      <c r="AW152" s="365"/>
      <c r="AX152" s="365"/>
    </row>
    <row r="153" spans="1:50" ht="15" customHeight="1" x14ac:dyDescent="0.25">
      <c r="A153" s="1058" t="s">
        <v>303</v>
      </c>
      <c r="B153" s="484" t="s">
        <v>64</v>
      </c>
      <c r="C153" s="485" t="s">
        <v>95</v>
      </c>
      <c r="D153" s="364">
        <f>D148*'DATA - Awards Matrices'!$B$53</f>
        <v>0</v>
      </c>
      <c r="E153" s="12">
        <f>E148*'DATA - Awards Matrices'!$C$53</f>
        <v>0</v>
      </c>
      <c r="F153" s="12">
        <f>F148*'DATA - Awards Matrices'!$D$53</f>
        <v>0</v>
      </c>
      <c r="G153" s="12">
        <f>G148*'DATA - Awards Matrices'!$E$53</f>
        <v>14375</v>
      </c>
      <c r="H153" s="12">
        <f>H148*'DATA - Awards Matrices'!$F$53</f>
        <v>0</v>
      </c>
      <c r="I153" s="12">
        <f>I148*'DATA - Awards Matrices'!$G$53</f>
        <v>0</v>
      </c>
      <c r="J153" s="12">
        <f>J148*'DATA - Awards Matrices'!$H$53</f>
        <v>0</v>
      </c>
      <c r="K153" s="12">
        <f>K148*'DATA - Awards Matrices'!$I$53</f>
        <v>0</v>
      </c>
      <c r="L153" s="12">
        <f>L148*'DATA - Awards Matrices'!$J$53</f>
        <v>0</v>
      </c>
      <c r="M153" s="365">
        <f>M148*'DATA - Awards Matrices'!$K$53</f>
        <v>0</v>
      </c>
      <c r="N153" s="12"/>
      <c r="O153" s="12"/>
      <c r="P153" s="364">
        <f>P148*'DATA - Awards Matrices'!$B$53</f>
        <v>0</v>
      </c>
      <c r="Q153" s="12">
        <f>Q148*'DATA - Awards Matrices'!$C$53</f>
        <v>0</v>
      </c>
      <c r="R153" s="12">
        <f>R148*'DATA - Awards Matrices'!$D$53</f>
        <v>0</v>
      </c>
      <c r="S153" s="12">
        <f>S148*'DATA - Awards Matrices'!$E$53</f>
        <v>5750</v>
      </c>
      <c r="T153" s="12">
        <f>T148*'DATA - Awards Matrices'!$F$53</f>
        <v>0</v>
      </c>
      <c r="U153" s="12">
        <f>U148*'DATA - Awards Matrices'!$G$53</f>
        <v>0</v>
      </c>
      <c r="V153" s="12">
        <f>V148*'DATA - Awards Matrices'!$H$53</f>
        <v>0</v>
      </c>
      <c r="W153" s="12">
        <f>W148*'DATA - Awards Matrices'!$I$53</f>
        <v>0</v>
      </c>
      <c r="X153" s="12">
        <f>X148*'DATA - Awards Matrices'!$J$53</f>
        <v>0</v>
      </c>
      <c r="Y153" s="365">
        <f>Y148*'DATA - Awards Matrices'!$K$53</f>
        <v>0</v>
      </c>
      <c r="Z153" s="12"/>
      <c r="AA153" s="12"/>
      <c r="AB153" s="364">
        <f>AB148*'DATA - Awards Matrices'!$B$53</f>
        <v>0</v>
      </c>
      <c r="AC153" s="12">
        <f>AC148*'DATA - Awards Matrices'!$C$53</f>
        <v>0</v>
      </c>
      <c r="AD153" s="12">
        <f>AD148*'DATA - Awards Matrices'!$D$53</f>
        <v>0</v>
      </c>
      <c r="AE153" s="12">
        <f>AE148*'DATA - Awards Matrices'!$E$53</f>
        <v>5750</v>
      </c>
      <c r="AF153" s="12">
        <f>AF148*'DATA - Awards Matrices'!$F$53</f>
        <v>0</v>
      </c>
      <c r="AG153" s="12">
        <f>AG148*'DATA - Awards Matrices'!$G$53</f>
        <v>0</v>
      </c>
      <c r="AH153" s="12">
        <f>AH148*'DATA - Awards Matrices'!$H$53</f>
        <v>0</v>
      </c>
      <c r="AI153" s="12">
        <f>AI148*'DATA - Awards Matrices'!$I$53</f>
        <v>0</v>
      </c>
      <c r="AJ153" s="12">
        <f>AJ148*'DATA - Awards Matrices'!$J$53</f>
        <v>0</v>
      </c>
      <c r="AK153" s="365">
        <f>AK148*'DATA - Awards Matrices'!$K$53</f>
        <v>0</v>
      </c>
      <c r="AL153" s="12"/>
      <c r="AM153" s="12"/>
      <c r="AN153" s="364">
        <f>AN148*'DATA - Awards Matrices'!$B$53</f>
        <v>0</v>
      </c>
      <c r="AO153" s="12">
        <f>AO148*'DATA - Awards Matrices'!$C$53</f>
        <v>0</v>
      </c>
      <c r="AP153" s="12">
        <f>AP148*'DATA - Awards Matrices'!$D$53</f>
        <v>0</v>
      </c>
      <c r="AQ153" s="12">
        <f>AQ148*'DATA - Awards Matrices'!$E$53</f>
        <v>10925</v>
      </c>
      <c r="AR153" s="12">
        <f>AR148*'DATA - Awards Matrices'!$F$53</f>
        <v>0</v>
      </c>
      <c r="AS153" s="12">
        <f>AS148*'DATA - Awards Matrices'!$G$53</f>
        <v>0</v>
      </c>
      <c r="AT153" s="12">
        <f>AT148*'DATA - Awards Matrices'!$H$53</f>
        <v>0</v>
      </c>
      <c r="AU153" s="12">
        <f>AU148*'DATA - Awards Matrices'!$I$53</f>
        <v>0</v>
      </c>
      <c r="AV153" s="12">
        <f>AV148*'DATA - Awards Matrices'!$J$53</f>
        <v>0</v>
      </c>
      <c r="AW153" s="365">
        <f>AW148*'DATA - Awards Matrices'!$K$53</f>
        <v>0</v>
      </c>
      <c r="AX153" s="365"/>
    </row>
    <row r="154" spans="1:50" x14ac:dyDescent="0.25">
      <c r="A154" s="1059"/>
      <c r="B154" s="484" t="s">
        <v>64</v>
      </c>
      <c r="C154" s="485" t="s">
        <v>94</v>
      </c>
      <c r="D154" s="364">
        <f>D149*'DATA - Awards Matrices'!$B$54</f>
        <v>0</v>
      </c>
      <c r="E154" s="12">
        <f>E149*'DATA - Awards Matrices'!$C$54</f>
        <v>0</v>
      </c>
      <c r="F154" s="12">
        <f>F149*'DATA - Awards Matrices'!$D$54</f>
        <v>0</v>
      </c>
      <c r="G154" s="12">
        <f>G149*'DATA - Awards Matrices'!$E$54</f>
        <v>1150</v>
      </c>
      <c r="H154" s="12">
        <f>H149*'DATA - Awards Matrices'!$F$54</f>
        <v>0</v>
      </c>
      <c r="I154" s="12">
        <f>I149*'DATA - Awards Matrices'!$G$54</f>
        <v>0</v>
      </c>
      <c r="J154" s="12">
        <f>J149*'DATA - Awards Matrices'!$H$54</f>
        <v>0</v>
      </c>
      <c r="K154" s="12">
        <f>K149*'DATA - Awards Matrices'!$I$54</f>
        <v>0</v>
      </c>
      <c r="L154" s="12">
        <f>L149*'DATA - Awards Matrices'!$J$54</f>
        <v>0</v>
      </c>
      <c r="M154" s="365">
        <f>M149*'DATA - Awards Matrices'!$K$54</f>
        <v>0</v>
      </c>
      <c r="N154" s="12"/>
      <c r="O154" s="12"/>
      <c r="P154" s="364">
        <f>P149*'DATA - Awards Matrices'!$B$54</f>
        <v>0</v>
      </c>
      <c r="Q154" s="12">
        <f>Q149*'DATA - Awards Matrices'!$C$54</f>
        <v>0</v>
      </c>
      <c r="R154" s="12">
        <f>R149*'DATA - Awards Matrices'!$D$54</f>
        <v>0</v>
      </c>
      <c r="S154" s="12">
        <f>S149*'DATA - Awards Matrices'!$E$54</f>
        <v>1150</v>
      </c>
      <c r="T154" s="12">
        <f>T149*'DATA - Awards Matrices'!$F$54</f>
        <v>0</v>
      </c>
      <c r="U154" s="12">
        <f>U149*'DATA - Awards Matrices'!$G$54</f>
        <v>0</v>
      </c>
      <c r="V154" s="12">
        <f>V149*'DATA - Awards Matrices'!$H$54</f>
        <v>0</v>
      </c>
      <c r="W154" s="12">
        <f>W149*'DATA - Awards Matrices'!$I$54</f>
        <v>0</v>
      </c>
      <c r="X154" s="12">
        <f>X149*'DATA - Awards Matrices'!$J$54</f>
        <v>0</v>
      </c>
      <c r="Y154" s="365">
        <f>Y149*'DATA - Awards Matrices'!$K$54</f>
        <v>0</v>
      </c>
      <c r="Z154" s="12"/>
      <c r="AA154" s="12"/>
      <c r="AB154" s="364">
        <f>AB149*'DATA - Awards Matrices'!$B$54</f>
        <v>0</v>
      </c>
      <c r="AC154" s="12">
        <f>AC149*'DATA - Awards Matrices'!$C$54</f>
        <v>0</v>
      </c>
      <c r="AD154" s="12">
        <f>AD149*'DATA - Awards Matrices'!$D$54</f>
        <v>0</v>
      </c>
      <c r="AE154" s="12">
        <f>AE149*'DATA - Awards Matrices'!$E$54</f>
        <v>4025</v>
      </c>
      <c r="AF154" s="12">
        <f>AF149*'DATA - Awards Matrices'!$F$54</f>
        <v>0</v>
      </c>
      <c r="AG154" s="12">
        <f>AG149*'DATA - Awards Matrices'!$G$54</f>
        <v>0</v>
      </c>
      <c r="AH154" s="12">
        <f>AH149*'DATA - Awards Matrices'!$H$54</f>
        <v>0</v>
      </c>
      <c r="AI154" s="12">
        <f>AI149*'DATA - Awards Matrices'!$I$54</f>
        <v>0</v>
      </c>
      <c r="AJ154" s="12">
        <f>AJ149*'DATA - Awards Matrices'!$J$54</f>
        <v>0</v>
      </c>
      <c r="AK154" s="365">
        <f>AK149*'DATA - Awards Matrices'!$K$54</f>
        <v>0</v>
      </c>
      <c r="AL154" s="12"/>
      <c r="AM154" s="12"/>
      <c r="AN154" s="364">
        <f>AN149*'DATA - Awards Matrices'!$B$54</f>
        <v>0</v>
      </c>
      <c r="AO154" s="12">
        <f>AO149*'DATA - Awards Matrices'!$C$54</f>
        <v>0</v>
      </c>
      <c r="AP154" s="12">
        <f>AP149*'DATA - Awards Matrices'!$D$54</f>
        <v>0</v>
      </c>
      <c r="AQ154" s="12">
        <f>AQ149*'DATA - Awards Matrices'!$E$54</f>
        <v>4025</v>
      </c>
      <c r="AR154" s="12">
        <f>AR149*'DATA - Awards Matrices'!$F$54</f>
        <v>0</v>
      </c>
      <c r="AS154" s="12">
        <f>AS149*'DATA - Awards Matrices'!$G$54</f>
        <v>0</v>
      </c>
      <c r="AT154" s="12">
        <f>AT149*'DATA - Awards Matrices'!$H$54</f>
        <v>0</v>
      </c>
      <c r="AU154" s="12">
        <f>AU149*'DATA - Awards Matrices'!$I$54</f>
        <v>0</v>
      </c>
      <c r="AV154" s="12">
        <f>AV149*'DATA - Awards Matrices'!$J$54</f>
        <v>0</v>
      </c>
      <c r="AW154" s="365">
        <f>AW149*'DATA - Awards Matrices'!$K$54</f>
        <v>0</v>
      </c>
      <c r="AX154" s="365"/>
    </row>
    <row r="155" spans="1:50" ht="15.75" thickBot="1" x14ac:dyDescent="0.3">
      <c r="A155" s="1060"/>
      <c r="B155" s="484" t="s">
        <v>64</v>
      </c>
      <c r="C155" s="485" t="s">
        <v>93</v>
      </c>
      <c r="D155" s="364">
        <f>D150*'DATA - Awards Matrices'!$B$55</f>
        <v>0</v>
      </c>
      <c r="E155" s="12">
        <f>E150*'DATA - Awards Matrices'!$C$55</f>
        <v>0</v>
      </c>
      <c r="F155" s="12">
        <f>F150*'DATA - Awards Matrices'!$D$55</f>
        <v>0</v>
      </c>
      <c r="G155" s="12">
        <f>G150*'DATA - Awards Matrices'!$E$55</f>
        <v>0</v>
      </c>
      <c r="H155" s="12">
        <f>H150*'DATA - Awards Matrices'!$F$55</f>
        <v>0</v>
      </c>
      <c r="I155" s="12">
        <f>I150*'DATA - Awards Matrices'!$G$55</f>
        <v>0</v>
      </c>
      <c r="J155" s="12">
        <f>J150*'DATA - Awards Matrices'!$H$55</f>
        <v>0</v>
      </c>
      <c r="K155" s="12">
        <f>K150*'DATA - Awards Matrices'!$I$55</f>
        <v>0</v>
      </c>
      <c r="L155" s="12">
        <f>L150*'DATA - Awards Matrices'!$J$55</f>
        <v>0</v>
      </c>
      <c r="M155" s="365">
        <f>M150*'DATA - Awards Matrices'!$K$55</f>
        <v>0</v>
      </c>
      <c r="N155" s="12"/>
      <c r="O155" s="12"/>
      <c r="P155" s="364">
        <f>P150*'DATA - Awards Matrices'!$B$55</f>
        <v>0</v>
      </c>
      <c r="Q155" s="12">
        <f>Q150*'DATA - Awards Matrices'!$C$55</f>
        <v>0</v>
      </c>
      <c r="R155" s="12">
        <f>R150*'DATA - Awards Matrices'!$D$55</f>
        <v>0</v>
      </c>
      <c r="S155" s="12">
        <f>S150*'DATA - Awards Matrices'!$E$55</f>
        <v>0</v>
      </c>
      <c r="T155" s="12">
        <f>T150*'DATA - Awards Matrices'!$F$55</f>
        <v>0</v>
      </c>
      <c r="U155" s="12">
        <f>U150*'DATA - Awards Matrices'!$G$55</f>
        <v>0</v>
      </c>
      <c r="V155" s="12">
        <f>V150*'DATA - Awards Matrices'!$H$55</f>
        <v>0</v>
      </c>
      <c r="W155" s="12">
        <f>W150*'DATA - Awards Matrices'!$I$55</f>
        <v>0</v>
      </c>
      <c r="X155" s="12">
        <f>X150*'DATA - Awards Matrices'!$J$55</f>
        <v>0</v>
      </c>
      <c r="Y155" s="365">
        <f>Y150*'DATA - Awards Matrices'!$K$55</f>
        <v>0</v>
      </c>
      <c r="Z155" s="12"/>
      <c r="AA155" s="12"/>
      <c r="AB155" s="364">
        <f>AB150*'DATA - Awards Matrices'!$B$55</f>
        <v>0</v>
      </c>
      <c r="AC155" s="12">
        <f>AC150*'DATA - Awards Matrices'!$C$55</f>
        <v>0</v>
      </c>
      <c r="AD155" s="12">
        <f>AD150*'DATA - Awards Matrices'!$D$55</f>
        <v>0</v>
      </c>
      <c r="AE155" s="12">
        <f>AE150*'DATA - Awards Matrices'!$E$55</f>
        <v>0</v>
      </c>
      <c r="AF155" s="12">
        <f>AF150*'DATA - Awards Matrices'!$F$55</f>
        <v>0</v>
      </c>
      <c r="AG155" s="12">
        <f>AG150*'DATA - Awards Matrices'!$G$55</f>
        <v>0</v>
      </c>
      <c r="AH155" s="12">
        <f>AH150*'DATA - Awards Matrices'!$H$55</f>
        <v>0</v>
      </c>
      <c r="AI155" s="12">
        <f>AI150*'DATA - Awards Matrices'!$I$55</f>
        <v>0</v>
      </c>
      <c r="AJ155" s="12">
        <f>AJ150*'DATA - Awards Matrices'!$J$55</f>
        <v>0</v>
      </c>
      <c r="AK155" s="365">
        <f>AK150*'DATA - Awards Matrices'!$K$55</f>
        <v>0</v>
      </c>
      <c r="AL155" s="12"/>
      <c r="AM155" s="12"/>
      <c r="AN155" s="364">
        <f>AN150*'DATA - Awards Matrices'!$B$55</f>
        <v>0</v>
      </c>
      <c r="AO155" s="12">
        <f>AO150*'DATA - Awards Matrices'!$C$55</f>
        <v>0</v>
      </c>
      <c r="AP155" s="12">
        <f>AP150*'DATA - Awards Matrices'!$D$55</f>
        <v>0</v>
      </c>
      <c r="AQ155" s="12">
        <f>AQ150*'DATA - Awards Matrices'!$E$55</f>
        <v>0</v>
      </c>
      <c r="AR155" s="12">
        <f>AR150*'DATA - Awards Matrices'!$F$55</f>
        <v>0</v>
      </c>
      <c r="AS155" s="12">
        <f>AS150*'DATA - Awards Matrices'!$G$55</f>
        <v>0</v>
      </c>
      <c r="AT155" s="12">
        <f>AT150*'DATA - Awards Matrices'!$H$55</f>
        <v>0</v>
      </c>
      <c r="AU155" s="12">
        <f>AU150*'DATA - Awards Matrices'!$I$55</f>
        <v>0</v>
      </c>
      <c r="AV155" s="12">
        <f>AV150*'DATA - Awards Matrices'!$J$55</f>
        <v>0</v>
      </c>
      <c r="AW155" s="365">
        <f>AW150*'DATA - Awards Matrices'!$K$55</f>
        <v>0</v>
      </c>
      <c r="AX155" s="365"/>
    </row>
    <row r="156" spans="1:50" ht="30.75" thickBot="1" x14ac:dyDescent="0.3">
      <c r="A156" s="480" t="s">
        <v>304</v>
      </c>
      <c r="B156" s="487" t="str">
        <f>B150</f>
        <v>UNM-LA</v>
      </c>
      <c r="C156" s="488"/>
      <c r="D156" s="368">
        <f t="shared" ref="D156:M156" si="116">SUM(D153:D155)</f>
        <v>0</v>
      </c>
      <c r="E156" s="369">
        <f t="shared" si="116"/>
        <v>0</v>
      </c>
      <c r="F156" s="369">
        <f t="shared" si="116"/>
        <v>0</v>
      </c>
      <c r="G156" s="369">
        <f t="shared" si="116"/>
        <v>15525</v>
      </c>
      <c r="H156" s="369">
        <f t="shared" si="116"/>
        <v>0</v>
      </c>
      <c r="I156" s="369">
        <f t="shared" si="116"/>
        <v>0</v>
      </c>
      <c r="J156" s="369">
        <f t="shared" si="116"/>
        <v>0</v>
      </c>
      <c r="K156" s="369">
        <f t="shared" si="116"/>
        <v>0</v>
      </c>
      <c r="L156" s="369">
        <f t="shared" si="116"/>
        <v>0</v>
      </c>
      <c r="M156" s="370">
        <f t="shared" si="116"/>
        <v>0</v>
      </c>
      <c r="N156" s="489">
        <f>SUM(D156:M156)/'DATA - Awards Matrices'!$L$55</f>
        <v>4.5939201451905634</v>
      </c>
      <c r="O156" s="489"/>
      <c r="P156" s="368">
        <f t="shared" ref="P156:Y156" si="117">SUM(P153:P155)</f>
        <v>0</v>
      </c>
      <c r="Q156" s="369">
        <f t="shared" si="117"/>
        <v>0</v>
      </c>
      <c r="R156" s="369">
        <f t="shared" si="117"/>
        <v>0</v>
      </c>
      <c r="S156" s="369">
        <f t="shared" si="117"/>
        <v>6900</v>
      </c>
      <c r="T156" s="369">
        <f t="shared" si="117"/>
        <v>0</v>
      </c>
      <c r="U156" s="369">
        <f t="shared" si="117"/>
        <v>0</v>
      </c>
      <c r="V156" s="369">
        <f t="shared" si="117"/>
        <v>0</v>
      </c>
      <c r="W156" s="369">
        <f t="shared" si="117"/>
        <v>0</v>
      </c>
      <c r="X156" s="369">
        <f t="shared" si="117"/>
        <v>0</v>
      </c>
      <c r="Y156" s="370">
        <f t="shared" si="117"/>
        <v>0</v>
      </c>
      <c r="Z156" s="489">
        <f>SUM(P156:Y156)/'DATA - Awards Matrices'!$L$55</f>
        <v>2.0417422867513615</v>
      </c>
      <c r="AA156" s="489"/>
      <c r="AB156" s="368">
        <f t="shared" ref="AB156:AK156" si="118">SUM(AB153:AB155)</f>
        <v>0</v>
      </c>
      <c r="AC156" s="369">
        <f t="shared" si="118"/>
        <v>0</v>
      </c>
      <c r="AD156" s="369">
        <f t="shared" si="118"/>
        <v>0</v>
      </c>
      <c r="AE156" s="369">
        <f t="shared" si="118"/>
        <v>9775</v>
      </c>
      <c r="AF156" s="369">
        <f t="shared" si="118"/>
        <v>0</v>
      </c>
      <c r="AG156" s="369">
        <f t="shared" si="118"/>
        <v>0</v>
      </c>
      <c r="AH156" s="369">
        <f t="shared" si="118"/>
        <v>0</v>
      </c>
      <c r="AI156" s="369">
        <f t="shared" si="118"/>
        <v>0</v>
      </c>
      <c r="AJ156" s="369">
        <f t="shared" si="118"/>
        <v>0</v>
      </c>
      <c r="AK156" s="370">
        <f t="shared" si="118"/>
        <v>0</v>
      </c>
      <c r="AL156" s="489">
        <f>SUM(AB156:AK156)/'DATA - Awards Matrices'!$L$55</f>
        <v>2.8924682395644288</v>
      </c>
      <c r="AM156" s="489"/>
      <c r="AN156" s="368">
        <f t="shared" ref="AN156:AW156" si="119">SUM(AN153:AN155)</f>
        <v>0</v>
      </c>
      <c r="AO156" s="369">
        <f t="shared" si="119"/>
        <v>0</v>
      </c>
      <c r="AP156" s="369">
        <f t="shared" si="119"/>
        <v>0</v>
      </c>
      <c r="AQ156" s="369">
        <f t="shared" si="119"/>
        <v>14950</v>
      </c>
      <c r="AR156" s="369">
        <f t="shared" si="119"/>
        <v>0</v>
      </c>
      <c r="AS156" s="369">
        <f t="shared" si="119"/>
        <v>0</v>
      </c>
      <c r="AT156" s="369">
        <f t="shared" si="119"/>
        <v>0</v>
      </c>
      <c r="AU156" s="369">
        <f t="shared" si="119"/>
        <v>0</v>
      </c>
      <c r="AV156" s="369">
        <f t="shared" si="119"/>
        <v>0</v>
      </c>
      <c r="AW156" s="370">
        <f t="shared" si="119"/>
        <v>0</v>
      </c>
      <c r="AX156" s="490">
        <f>SUM(AN156:AW156)/'DATA - Awards Matrices'!$L$55</f>
        <v>4.4237749546279499</v>
      </c>
    </row>
    <row r="157" spans="1:50" ht="15.75" thickBot="1" x14ac:dyDescent="0.3">
      <c r="A157" s="502"/>
      <c r="B157" s="503"/>
      <c r="C157" s="504"/>
      <c r="D157" s="505"/>
      <c r="E157" s="506"/>
      <c r="F157" s="506"/>
      <c r="G157" s="506"/>
      <c r="H157" s="506"/>
      <c r="I157" s="506"/>
      <c r="J157" s="506"/>
      <c r="K157" s="506"/>
      <c r="L157" s="506"/>
      <c r="M157" s="507"/>
      <c r="N157" s="508"/>
      <c r="O157" s="508"/>
      <c r="P157" s="505"/>
      <c r="Q157" s="506"/>
      <c r="R157" s="506"/>
      <c r="S157" s="506"/>
      <c r="T157" s="506"/>
      <c r="U157" s="506"/>
      <c r="V157" s="506"/>
      <c r="W157" s="506"/>
      <c r="X157" s="506"/>
      <c r="Y157" s="507"/>
      <c r="Z157" s="508"/>
      <c r="AA157" s="508"/>
      <c r="AB157" s="505"/>
      <c r="AC157" s="506"/>
      <c r="AD157" s="506"/>
      <c r="AE157" s="506"/>
      <c r="AF157" s="506"/>
      <c r="AG157" s="506"/>
      <c r="AH157" s="506"/>
      <c r="AI157" s="506"/>
      <c r="AJ157" s="506"/>
      <c r="AK157" s="507"/>
      <c r="AL157" s="508"/>
      <c r="AM157" s="508"/>
      <c r="AN157" s="505"/>
      <c r="AO157" s="506"/>
      <c r="AP157" s="506"/>
      <c r="AQ157" s="506"/>
      <c r="AR157" s="506"/>
      <c r="AS157" s="506"/>
      <c r="AT157" s="506"/>
      <c r="AU157" s="506"/>
      <c r="AV157" s="506"/>
      <c r="AW157" s="507"/>
      <c r="AX157" s="508"/>
    </row>
    <row r="158" spans="1:50" ht="15" customHeight="1" x14ac:dyDescent="0.25">
      <c r="A158" s="1058" t="s">
        <v>302</v>
      </c>
      <c r="B158" s="304" t="str">
        <f>'RAW DATA-Awards'!B52</f>
        <v>UNM-TA</v>
      </c>
      <c r="C158" s="363" t="str">
        <f>'RAW DATA-Awards'!C52</f>
        <v>1</v>
      </c>
      <c r="D158" s="481">
        <f>'RAW DATA-At-Risk'!D52</f>
        <v>0</v>
      </c>
      <c r="E158" s="482">
        <f>'RAW DATA-At-Risk'!E52</f>
        <v>8</v>
      </c>
      <c r="F158" s="482">
        <f>'RAW DATA-At-Risk'!F52</f>
        <v>0</v>
      </c>
      <c r="G158" s="482">
        <f>'RAW DATA-At-Risk'!G52</f>
        <v>31</v>
      </c>
      <c r="H158" s="482">
        <f>'RAW DATA-At-Risk'!H52</f>
        <v>0</v>
      </c>
      <c r="I158" s="482">
        <f>'RAW DATA-At-Risk'!I52</f>
        <v>0</v>
      </c>
      <c r="J158" s="482">
        <f>'RAW DATA-At-Risk'!J52</f>
        <v>0</v>
      </c>
      <c r="K158" s="482">
        <f>'RAW DATA-At-Risk'!K52</f>
        <v>0</v>
      </c>
      <c r="L158" s="482">
        <f>'RAW DATA-At-Risk'!L52</f>
        <v>0</v>
      </c>
      <c r="M158" s="483">
        <f>'RAW DATA-At-Risk'!M52</f>
        <v>0</v>
      </c>
      <c r="N158" s="482"/>
      <c r="O158" s="482"/>
      <c r="P158" s="481">
        <f>'RAW DATA-At-Risk'!N52</f>
        <v>0</v>
      </c>
      <c r="Q158" s="482">
        <f>'RAW DATA-At-Risk'!O52</f>
        <v>6</v>
      </c>
      <c r="R158" s="482">
        <f>'RAW DATA-At-Risk'!P52</f>
        <v>0</v>
      </c>
      <c r="S158" s="482">
        <f>'RAW DATA-At-Risk'!Q52</f>
        <v>43</v>
      </c>
      <c r="T158" s="482">
        <f>'RAW DATA-At-Risk'!R52</f>
        <v>0</v>
      </c>
      <c r="U158" s="482">
        <f>'RAW DATA-At-Risk'!S52</f>
        <v>0</v>
      </c>
      <c r="V158" s="482">
        <f>'RAW DATA-At-Risk'!T52</f>
        <v>0</v>
      </c>
      <c r="W158" s="482">
        <f>'RAW DATA-At-Risk'!U52</f>
        <v>0</v>
      </c>
      <c r="X158" s="482">
        <f>'RAW DATA-At-Risk'!V52</f>
        <v>0</v>
      </c>
      <c r="Y158" s="483">
        <f>'RAW DATA-At-Risk'!W52</f>
        <v>0</v>
      </c>
      <c r="Z158" s="482"/>
      <c r="AA158" s="482"/>
      <c r="AB158" s="481">
        <f>'RAW DATA-At-Risk'!X52</f>
        <v>0</v>
      </c>
      <c r="AC158" s="482">
        <f>'RAW DATA-At-Risk'!Y52</f>
        <v>13</v>
      </c>
      <c r="AD158" s="482">
        <f>'RAW DATA-At-Risk'!Z52</f>
        <v>0</v>
      </c>
      <c r="AE158" s="482">
        <f>'RAW DATA-At-Risk'!AA52</f>
        <v>54</v>
      </c>
      <c r="AF158" s="482">
        <f>'RAW DATA-At-Risk'!AB52</f>
        <v>0</v>
      </c>
      <c r="AG158" s="482">
        <f>'RAW DATA-At-Risk'!AC52</f>
        <v>0</v>
      </c>
      <c r="AH158" s="482">
        <f>'RAW DATA-At-Risk'!AD52</f>
        <v>0</v>
      </c>
      <c r="AI158" s="482">
        <f>'RAW DATA-At-Risk'!AE52</f>
        <v>0</v>
      </c>
      <c r="AJ158" s="482">
        <f>'RAW DATA-At-Risk'!AF52</f>
        <v>0</v>
      </c>
      <c r="AK158" s="483">
        <f>'RAW DATA-At-Risk'!AG52</f>
        <v>0</v>
      </c>
      <c r="AL158" s="482"/>
      <c r="AM158" s="482"/>
      <c r="AN158" s="481">
        <f>'RAW DATA-At-Risk'!AH52</f>
        <v>0</v>
      </c>
      <c r="AO158" s="482">
        <f>'RAW DATA-At-Risk'!AI52</f>
        <v>8</v>
      </c>
      <c r="AP158" s="482">
        <f>'RAW DATA-At-Risk'!AJ52</f>
        <v>0</v>
      </c>
      <c r="AQ158" s="482">
        <f>'RAW DATA-At-Risk'!AK52</f>
        <v>71</v>
      </c>
      <c r="AR158" s="482">
        <f>'RAW DATA-At-Risk'!AL52</f>
        <v>0</v>
      </c>
      <c r="AS158" s="482">
        <f>'RAW DATA-At-Risk'!AM52</f>
        <v>0</v>
      </c>
      <c r="AT158" s="482">
        <f>'RAW DATA-At-Risk'!AN52</f>
        <v>0</v>
      </c>
      <c r="AU158" s="482">
        <f>'RAW DATA-At-Risk'!AO52</f>
        <v>0</v>
      </c>
      <c r="AV158" s="482">
        <f>'RAW DATA-At-Risk'!AP52</f>
        <v>0</v>
      </c>
      <c r="AW158" s="483">
        <f>'RAW DATA-At-Risk'!AQ52</f>
        <v>0</v>
      </c>
      <c r="AX158" s="483"/>
    </row>
    <row r="159" spans="1:50" x14ac:dyDescent="0.25">
      <c r="A159" s="1059"/>
      <c r="B159" s="484" t="str">
        <f>'RAW DATA-Awards'!B53</f>
        <v>UNM-TA</v>
      </c>
      <c r="C159" s="485" t="str">
        <f>'RAW DATA-Awards'!C53</f>
        <v>2</v>
      </c>
      <c r="D159" s="364">
        <f>'RAW DATA-At-Risk'!D53</f>
        <v>0</v>
      </c>
      <c r="E159" s="12">
        <f>'RAW DATA-At-Risk'!E53</f>
        <v>10</v>
      </c>
      <c r="F159" s="12">
        <f>'RAW DATA-At-Risk'!F53</f>
        <v>0</v>
      </c>
      <c r="G159" s="12">
        <f>'RAW DATA-At-Risk'!G53</f>
        <v>0</v>
      </c>
      <c r="H159" s="12">
        <f>'RAW DATA-At-Risk'!H53</f>
        <v>0</v>
      </c>
      <c r="I159" s="12">
        <f>'RAW DATA-At-Risk'!I53</f>
        <v>0</v>
      </c>
      <c r="J159" s="12">
        <f>'RAW DATA-At-Risk'!J53</f>
        <v>0</v>
      </c>
      <c r="K159" s="12">
        <f>'RAW DATA-At-Risk'!K53</f>
        <v>0</v>
      </c>
      <c r="L159" s="12">
        <f>'RAW DATA-At-Risk'!L53</f>
        <v>0</v>
      </c>
      <c r="M159" s="365">
        <f>'RAW DATA-At-Risk'!M53</f>
        <v>0</v>
      </c>
      <c r="N159" s="12"/>
      <c r="O159" s="12"/>
      <c r="P159" s="364">
        <f>'RAW DATA-At-Risk'!N53</f>
        <v>0</v>
      </c>
      <c r="Q159" s="12">
        <f>'RAW DATA-At-Risk'!O53</f>
        <v>10</v>
      </c>
      <c r="R159" s="12">
        <f>'RAW DATA-At-Risk'!P53</f>
        <v>0</v>
      </c>
      <c r="S159" s="12">
        <f>'RAW DATA-At-Risk'!Q53</f>
        <v>1</v>
      </c>
      <c r="T159" s="12">
        <f>'RAW DATA-At-Risk'!R53</f>
        <v>0</v>
      </c>
      <c r="U159" s="12">
        <f>'RAW DATA-At-Risk'!S53</f>
        <v>0</v>
      </c>
      <c r="V159" s="12">
        <f>'RAW DATA-At-Risk'!T53</f>
        <v>0</v>
      </c>
      <c r="W159" s="12">
        <f>'RAW DATA-At-Risk'!U53</f>
        <v>0</v>
      </c>
      <c r="X159" s="12">
        <f>'RAW DATA-At-Risk'!V53</f>
        <v>0</v>
      </c>
      <c r="Y159" s="365">
        <f>'RAW DATA-At-Risk'!W53</f>
        <v>0</v>
      </c>
      <c r="Z159" s="12"/>
      <c r="AA159" s="12"/>
      <c r="AB159" s="364">
        <f>'RAW DATA-At-Risk'!X53</f>
        <v>0</v>
      </c>
      <c r="AC159" s="12">
        <f>'RAW DATA-At-Risk'!Y53</f>
        <v>15</v>
      </c>
      <c r="AD159" s="12">
        <f>'RAW DATA-At-Risk'!Z53</f>
        <v>0</v>
      </c>
      <c r="AE159" s="12">
        <f>'RAW DATA-At-Risk'!AA53</f>
        <v>2</v>
      </c>
      <c r="AF159" s="12">
        <f>'RAW DATA-At-Risk'!AB53</f>
        <v>0</v>
      </c>
      <c r="AG159" s="12">
        <f>'RAW DATA-At-Risk'!AC53</f>
        <v>0</v>
      </c>
      <c r="AH159" s="12">
        <f>'RAW DATA-At-Risk'!AD53</f>
        <v>0</v>
      </c>
      <c r="AI159" s="12">
        <f>'RAW DATA-At-Risk'!AE53</f>
        <v>0</v>
      </c>
      <c r="AJ159" s="12">
        <f>'RAW DATA-At-Risk'!AF53</f>
        <v>0</v>
      </c>
      <c r="AK159" s="365">
        <f>'RAW DATA-At-Risk'!AG53</f>
        <v>0</v>
      </c>
      <c r="AL159" s="12"/>
      <c r="AM159" s="12"/>
      <c r="AN159" s="364">
        <f>'RAW DATA-At-Risk'!AH53</f>
        <v>0</v>
      </c>
      <c r="AO159" s="12">
        <f>'RAW DATA-At-Risk'!AI53</f>
        <v>19</v>
      </c>
      <c r="AP159" s="12">
        <f>'RAW DATA-At-Risk'!AJ53</f>
        <v>0</v>
      </c>
      <c r="AQ159" s="12">
        <f>'RAW DATA-At-Risk'!AK53</f>
        <v>0</v>
      </c>
      <c r="AR159" s="12">
        <f>'RAW DATA-At-Risk'!AL53</f>
        <v>0</v>
      </c>
      <c r="AS159" s="12">
        <f>'RAW DATA-At-Risk'!AM53</f>
        <v>0</v>
      </c>
      <c r="AT159" s="12">
        <f>'RAW DATA-At-Risk'!AN53</f>
        <v>0</v>
      </c>
      <c r="AU159" s="12">
        <f>'RAW DATA-At-Risk'!AO53</f>
        <v>0</v>
      </c>
      <c r="AV159" s="12">
        <f>'RAW DATA-At-Risk'!AP53</f>
        <v>0</v>
      </c>
      <c r="AW159" s="365">
        <f>'RAW DATA-At-Risk'!AQ53</f>
        <v>0</v>
      </c>
      <c r="AX159" s="365"/>
    </row>
    <row r="160" spans="1:50" ht="15.75" thickBot="1" x14ac:dyDescent="0.3">
      <c r="A160" s="1060"/>
      <c r="B160" s="484" t="str">
        <f>'RAW DATA-Awards'!B54</f>
        <v>UNM-TA</v>
      </c>
      <c r="C160" s="485" t="str">
        <f>'RAW DATA-Awards'!C54</f>
        <v>3</v>
      </c>
      <c r="D160" s="364">
        <f>'RAW DATA-At-Risk'!D54</f>
        <v>9</v>
      </c>
      <c r="E160" s="12">
        <f>'RAW DATA-At-Risk'!E54</f>
        <v>7</v>
      </c>
      <c r="F160" s="12">
        <f>'RAW DATA-At-Risk'!F54</f>
        <v>0</v>
      </c>
      <c r="G160" s="12">
        <f>'RAW DATA-At-Risk'!G54</f>
        <v>0</v>
      </c>
      <c r="H160" s="12">
        <f>'RAW DATA-At-Risk'!H54</f>
        <v>0</v>
      </c>
      <c r="I160" s="12">
        <f>'RAW DATA-At-Risk'!I54</f>
        <v>0</v>
      </c>
      <c r="J160" s="12">
        <f>'RAW DATA-At-Risk'!J54</f>
        <v>0</v>
      </c>
      <c r="K160" s="12">
        <f>'RAW DATA-At-Risk'!K54</f>
        <v>0</v>
      </c>
      <c r="L160" s="12">
        <f>'RAW DATA-At-Risk'!L54</f>
        <v>0</v>
      </c>
      <c r="M160" s="365">
        <f>'RAW DATA-At-Risk'!M54</f>
        <v>0</v>
      </c>
      <c r="N160" s="12"/>
      <c r="O160" s="12"/>
      <c r="P160" s="364">
        <f>'RAW DATA-At-Risk'!N54</f>
        <v>8</v>
      </c>
      <c r="Q160" s="12">
        <f>'RAW DATA-At-Risk'!O54</f>
        <v>6</v>
      </c>
      <c r="R160" s="12">
        <f>'RAW DATA-At-Risk'!P54</f>
        <v>0</v>
      </c>
      <c r="S160" s="12">
        <f>'RAW DATA-At-Risk'!Q54</f>
        <v>7</v>
      </c>
      <c r="T160" s="12">
        <f>'RAW DATA-At-Risk'!R54</f>
        <v>0</v>
      </c>
      <c r="U160" s="12">
        <f>'RAW DATA-At-Risk'!S54</f>
        <v>0</v>
      </c>
      <c r="V160" s="12">
        <f>'RAW DATA-At-Risk'!T54</f>
        <v>0</v>
      </c>
      <c r="W160" s="12">
        <f>'RAW DATA-At-Risk'!U54</f>
        <v>0</v>
      </c>
      <c r="X160" s="12">
        <f>'RAW DATA-At-Risk'!V54</f>
        <v>0</v>
      </c>
      <c r="Y160" s="365">
        <f>'RAW DATA-At-Risk'!W54</f>
        <v>0</v>
      </c>
      <c r="Z160" s="12"/>
      <c r="AA160" s="12"/>
      <c r="AB160" s="364">
        <f>'RAW DATA-At-Risk'!X54</f>
        <v>10</v>
      </c>
      <c r="AC160" s="12">
        <f>'RAW DATA-At-Risk'!Y54</f>
        <v>7</v>
      </c>
      <c r="AD160" s="12">
        <f>'RAW DATA-At-Risk'!Z54</f>
        <v>0</v>
      </c>
      <c r="AE160" s="12">
        <f>'RAW DATA-At-Risk'!AA54</f>
        <v>0</v>
      </c>
      <c r="AF160" s="12">
        <f>'RAW DATA-At-Risk'!AB54</f>
        <v>0</v>
      </c>
      <c r="AG160" s="12">
        <f>'RAW DATA-At-Risk'!AC54</f>
        <v>0</v>
      </c>
      <c r="AH160" s="12">
        <f>'RAW DATA-At-Risk'!AD54</f>
        <v>0</v>
      </c>
      <c r="AI160" s="12">
        <f>'RAW DATA-At-Risk'!AE54</f>
        <v>0</v>
      </c>
      <c r="AJ160" s="12">
        <f>'RAW DATA-At-Risk'!AF54</f>
        <v>0</v>
      </c>
      <c r="AK160" s="365">
        <f>'RAW DATA-At-Risk'!AG54</f>
        <v>0</v>
      </c>
      <c r="AL160" s="12"/>
      <c r="AM160" s="12"/>
      <c r="AN160" s="364">
        <f>'RAW DATA-At-Risk'!AH54</f>
        <v>5</v>
      </c>
      <c r="AO160" s="12">
        <f>'RAW DATA-At-Risk'!AI54</f>
        <v>10</v>
      </c>
      <c r="AP160" s="12">
        <f>'RAW DATA-At-Risk'!AJ54</f>
        <v>0</v>
      </c>
      <c r="AQ160" s="12">
        <f>'RAW DATA-At-Risk'!AK54</f>
        <v>3</v>
      </c>
      <c r="AR160" s="12">
        <f>'RAW DATA-At-Risk'!AL54</f>
        <v>0</v>
      </c>
      <c r="AS160" s="12">
        <f>'RAW DATA-At-Risk'!AM54</f>
        <v>0</v>
      </c>
      <c r="AT160" s="12">
        <f>'RAW DATA-At-Risk'!AN54</f>
        <v>0</v>
      </c>
      <c r="AU160" s="12">
        <f>'RAW DATA-At-Risk'!AO54</f>
        <v>0</v>
      </c>
      <c r="AV160" s="12">
        <f>'RAW DATA-At-Risk'!AP54</f>
        <v>0</v>
      </c>
      <c r="AW160" s="365">
        <f>'RAW DATA-At-Risk'!AQ54</f>
        <v>0</v>
      </c>
      <c r="AX160" s="365"/>
    </row>
    <row r="161" spans="1:50" x14ac:dyDescent="0.25">
      <c r="A161" s="486"/>
      <c r="B161" s="484"/>
      <c r="C161" s="485"/>
      <c r="D161" s="366">
        <f t="shared" ref="D161:M161" si="120">SUM(D158:D160)</f>
        <v>9</v>
      </c>
      <c r="E161" s="11">
        <f t="shared" si="120"/>
        <v>25</v>
      </c>
      <c r="F161" s="11">
        <f t="shared" si="120"/>
        <v>0</v>
      </c>
      <c r="G161" s="11">
        <f t="shared" si="120"/>
        <v>31</v>
      </c>
      <c r="H161" s="11">
        <f t="shared" si="120"/>
        <v>0</v>
      </c>
      <c r="I161" s="11">
        <f t="shared" si="120"/>
        <v>0</v>
      </c>
      <c r="J161" s="11">
        <f t="shared" si="120"/>
        <v>0</v>
      </c>
      <c r="K161" s="11">
        <f t="shared" si="120"/>
        <v>0</v>
      </c>
      <c r="L161" s="11">
        <f t="shared" si="120"/>
        <v>0</v>
      </c>
      <c r="M161" s="367">
        <f t="shared" si="120"/>
        <v>0</v>
      </c>
      <c r="N161" s="12"/>
      <c r="O161" s="12"/>
      <c r="P161" s="366">
        <f t="shared" ref="P161:Y161" si="121">SUM(P158:P160)</f>
        <v>8</v>
      </c>
      <c r="Q161" s="11">
        <f t="shared" si="121"/>
        <v>22</v>
      </c>
      <c r="R161" s="11">
        <f t="shared" si="121"/>
        <v>0</v>
      </c>
      <c r="S161" s="11">
        <f t="shared" si="121"/>
        <v>51</v>
      </c>
      <c r="T161" s="11">
        <f t="shared" si="121"/>
        <v>0</v>
      </c>
      <c r="U161" s="11">
        <f t="shared" si="121"/>
        <v>0</v>
      </c>
      <c r="V161" s="11">
        <f t="shared" si="121"/>
        <v>0</v>
      </c>
      <c r="W161" s="11">
        <f t="shared" si="121"/>
        <v>0</v>
      </c>
      <c r="X161" s="11">
        <f t="shared" si="121"/>
        <v>0</v>
      </c>
      <c r="Y161" s="367">
        <f t="shared" si="121"/>
        <v>0</v>
      </c>
      <c r="Z161" s="12"/>
      <c r="AA161" s="12"/>
      <c r="AB161" s="366">
        <f t="shared" ref="AB161:AK161" si="122">SUM(AB158:AB160)</f>
        <v>10</v>
      </c>
      <c r="AC161" s="11">
        <f t="shared" si="122"/>
        <v>35</v>
      </c>
      <c r="AD161" s="11">
        <f t="shared" si="122"/>
        <v>0</v>
      </c>
      <c r="AE161" s="11">
        <f t="shared" si="122"/>
        <v>56</v>
      </c>
      <c r="AF161" s="11">
        <f t="shared" si="122"/>
        <v>0</v>
      </c>
      <c r="AG161" s="11">
        <f t="shared" si="122"/>
        <v>0</v>
      </c>
      <c r="AH161" s="11">
        <f t="shared" si="122"/>
        <v>0</v>
      </c>
      <c r="AI161" s="11">
        <f t="shared" si="122"/>
        <v>0</v>
      </c>
      <c r="AJ161" s="11">
        <f t="shared" si="122"/>
        <v>0</v>
      </c>
      <c r="AK161" s="367">
        <f t="shared" si="122"/>
        <v>0</v>
      </c>
      <c r="AL161" s="12"/>
      <c r="AM161" s="12"/>
      <c r="AN161" s="366">
        <f t="shared" ref="AN161:AW161" si="123">SUM(AN158:AN160)</f>
        <v>5</v>
      </c>
      <c r="AO161" s="11">
        <f t="shared" si="123"/>
        <v>37</v>
      </c>
      <c r="AP161" s="11">
        <f t="shared" si="123"/>
        <v>0</v>
      </c>
      <c r="AQ161" s="11">
        <f t="shared" si="123"/>
        <v>74</v>
      </c>
      <c r="AR161" s="11">
        <f t="shared" si="123"/>
        <v>0</v>
      </c>
      <c r="AS161" s="11">
        <f t="shared" si="123"/>
        <v>0</v>
      </c>
      <c r="AT161" s="11">
        <f t="shared" si="123"/>
        <v>0</v>
      </c>
      <c r="AU161" s="11">
        <f t="shared" si="123"/>
        <v>0</v>
      </c>
      <c r="AV161" s="11">
        <f t="shared" si="123"/>
        <v>0</v>
      </c>
      <c r="AW161" s="367">
        <f t="shared" si="123"/>
        <v>0</v>
      </c>
      <c r="AX161" s="365"/>
    </row>
    <row r="162" spans="1:50" ht="15.75" thickBot="1" x14ac:dyDescent="0.3">
      <c r="A162" s="486"/>
      <c r="B162" s="484"/>
      <c r="C162" s="485"/>
      <c r="D162" s="364"/>
      <c r="E162" s="12"/>
      <c r="F162" s="12"/>
      <c r="G162" s="12"/>
      <c r="H162" s="12"/>
      <c r="I162" s="12"/>
      <c r="J162" s="12"/>
      <c r="K162" s="12"/>
      <c r="L162" s="12"/>
      <c r="M162" s="365"/>
      <c r="N162" s="12"/>
      <c r="O162" s="12"/>
      <c r="P162" s="364"/>
      <c r="Q162" s="12"/>
      <c r="R162" s="12"/>
      <c r="S162" s="12"/>
      <c r="T162" s="12"/>
      <c r="U162" s="12"/>
      <c r="V162" s="12"/>
      <c r="W162" s="12"/>
      <c r="X162" s="12"/>
      <c r="Y162" s="365"/>
      <c r="Z162" s="12"/>
      <c r="AA162" s="12"/>
      <c r="AB162" s="364"/>
      <c r="AC162" s="12"/>
      <c r="AD162" s="12"/>
      <c r="AE162" s="12"/>
      <c r="AF162" s="12"/>
      <c r="AG162" s="12"/>
      <c r="AH162" s="12"/>
      <c r="AI162" s="12"/>
      <c r="AJ162" s="12"/>
      <c r="AK162" s="365"/>
      <c r="AL162" s="12"/>
      <c r="AM162" s="12"/>
      <c r="AN162" s="364"/>
      <c r="AO162" s="12"/>
      <c r="AP162" s="12"/>
      <c r="AQ162" s="12"/>
      <c r="AR162" s="12"/>
      <c r="AS162" s="12"/>
      <c r="AT162" s="12"/>
      <c r="AU162" s="12"/>
      <c r="AV162" s="12"/>
      <c r="AW162" s="365"/>
      <c r="AX162" s="365"/>
    </row>
    <row r="163" spans="1:50" ht="15" customHeight="1" x14ac:dyDescent="0.25">
      <c r="A163" s="1058" t="s">
        <v>303</v>
      </c>
      <c r="B163" s="484" t="s">
        <v>66</v>
      </c>
      <c r="C163" s="485" t="s">
        <v>95</v>
      </c>
      <c r="D163" s="364">
        <f>D158*'DATA - Awards Matrices'!$B$53</f>
        <v>0</v>
      </c>
      <c r="E163" s="12">
        <f>E158*'DATA - Awards Matrices'!$C$53</f>
        <v>4600</v>
      </c>
      <c r="F163" s="12">
        <f>F158*'DATA - Awards Matrices'!$D$53</f>
        <v>0</v>
      </c>
      <c r="G163" s="12">
        <f>G158*'DATA - Awards Matrices'!$E$53</f>
        <v>17825</v>
      </c>
      <c r="H163" s="12">
        <f>H158*'DATA - Awards Matrices'!$F$53</f>
        <v>0</v>
      </c>
      <c r="I163" s="12">
        <f>I158*'DATA - Awards Matrices'!$G$53</f>
        <v>0</v>
      </c>
      <c r="J163" s="12">
        <f>J158*'DATA - Awards Matrices'!$H$53</f>
        <v>0</v>
      </c>
      <c r="K163" s="12">
        <f>K158*'DATA - Awards Matrices'!$I$53</f>
        <v>0</v>
      </c>
      <c r="L163" s="12">
        <f>L158*'DATA - Awards Matrices'!$J$53</f>
        <v>0</v>
      </c>
      <c r="M163" s="365">
        <f>M158*'DATA - Awards Matrices'!$K$53</f>
        <v>0</v>
      </c>
      <c r="N163" s="12"/>
      <c r="O163" s="12"/>
      <c r="P163" s="364">
        <f>P158*'DATA - Awards Matrices'!$B$53</f>
        <v>0</v>
      </c>
      <c r="Q163" s="12">
        <f>Q158*'DATA - Awards Matrices'!$C$53</f>
        <v>3450</v>
      </c>
      <c r="R163" s="12">
        <f>R158*'DATA - Awards Matrices'!$D$53</f>
        <v>0</v>
      </c>
      <c r="S163" s="12">
        <f>S158*'DATA - Awards Matrices'!$E$53</f>
        <v>24725</v>
      </c>
      <c r="T163" s="12">
        <f>T158*'DATA - Awards Matrices'!$F$53</f>
        <v>0</v>
      </c>
      <c r="U163" s="12">
        <f>U158*'DATA - Awards Matrices'!$G$53</f>
        <v>0</v>
      </c>
      <c r="V163" s="12">
        <f>V158*'DATA - Awards Matrices'!$H$53</f>
        <v>0</v>
      </c>
      <c r="W163" s="12">
        <f>W158*'DATA - Awards Matrices'!$I$53</f>
        <v>0</v>
      </c>
      <c r="X163" s="12">
        <f>X158*'DATA - Awards Matrices'!$J$53</f>
        <v>0</v>
      </c>
      <c r="Y163" s="365">
        <f>Y158*'DATA - Awards Matrices'!$K$53</f>
        <v>0</v>
      </c>
      <c r="Z163" s="12"/>
      <c r="AA163" s="12"/>
      <c r="AB163" s="364">
        <f>AB158*'DATA - Awards Matrices'!$B$53</f>
        <v>0</v>
      </c>
      <c r="AC163" s="12">
        <f>AC158*'DATA - Awards Matrices'!$C$53</f>
        <v>7475</v>
      </c>
      <c r="AD163" s="12">
        <f>AD158*'DATA - Awards Matrices'!$D$53</f>
        <v>0</v>
      </c>
      <c r="AE163" s="12">
        <f>AE158*'DATA - Awards Matrices'!$E$53</f>
        <v>31050</v>
      </c>
      <c r="AF163" s="12">
        <f>AF158*'DATA - Awards Matrices'!$F$53</f>
        <v>0</v>
      </c>
      <c r="AG163" s="12">
        <f>AG158*'DATA - Awards Matrices'!$G$53</f>
        <v>0</v>
      </c>
      <c r="AH163" s="12">
        <f>AH158*'DATA - Awards Matrices'!$H$53</f>
        <v>0</v>
      </c>
      <c r="AI163" s="12">
        <f>AI158*'DATA - Awards Matrices'!$I$53</f>
        <v>0</v>
      </c>
      <c r="AJ163" s="12">
        <f>AJ158*'DATA - Awards Matrices'!$J$53</f>
        <v>0</v>
      </c>
      <c r="AK163" s="365">
        <f>AK158*'DATA - Awards Matrices'!$K$53</f>
        <v>0</v>
      </c>
      <c r="AL163" s="12"/>
      <c r="AM163" s="12"/>
      <c r="AN163" s="364">
        <f>AN158*'DATA - Awards Matrices'!$B$53</f>
        <v>0</v>
      </c>
      <c r="AO163" s="12">
        <f>AO158*'DATA - Awards Matrices'!$C$53</f>
        <v>4600</v>
      </c>
      <c r="AP163" s="12">
        <f>AP158*'DATA - Awards Matrices'!$D$53</f>
        <v>0</v>
      </c>
      <c r="AQ163" s="12">
        <f>AQ158*'DATA - Awards Matrices'!$E$53</f>
        <v>40825</v>
      </c>
      <c r="AR163" s="12">
        <f>AR158*'DATA - Awards Matrices'!$F$53</f>
        <v>0</v>
      </c>
      <c r="AS163" s="12">
        <f>AS158*'DATA - Awards Matrices'!$G$53</f>
        <v>0</v>
      </c>
      <c r="AT163" s="12">
        <f>AT158*'DATA - Awards Matrices'!$H$53</f>
        <v>0</v>
      </c>
      <c r="AU163" s="12">
        <f>AU158*'DATA - Awards Matrices'!$I$53</f>
        <v>0</v>
      </c>
      <c r="AV163" s="12">
        <f>AV158*'DATA - Awards Matrices'!$J$53</f>
        <v>0</v>
      </c>
      <c r="AW163" s="365">
        <f>AW158*'DATA - Awards Matrices'!$K$53</f>
        <v>0</v>
      </c>
      <c r="AX163" s="365"/>
    </row>
    <row r="164" spans="1:50" x14ac:dyDescent="0.25">
      <c r="A164" s="1059"/>
      <c r="B164" s="484" t="s">
        <v>66</v>
      </c>
      <c r="C164" s="485" t="s">
        <v>94</v>
      </c>
      <c r="D164" s="364">
        <f>D159*'DATA - Awards Matrices'!$B$54</f>
        <v>0</v>
      </c>
      <c r="E164" s="12">
        <f>E159*'DATA - Awards Matrices'!$C$54</f>
        <v>5750</v>
      </c>
      <c r="F164" s="12">
        <f>F159*'DATA - Awards Matrices'!$D$54</f>
        <v>0</v>
      </c>
      <c r="G164" s="12">
        <f>G159*'DATA - Awards Matrices'!$E$54</f>
        <v>0</v>
      </c>
      <c r="H164" s="12">
        <f>H159*'DATA - Awards Matrices'!$F$54</f>
        <v>0</v>
      </c>
      <c r="I164" s="12">
        <f>I159*'DATA - Awards Matrices'!$G$54</f>
        <v>0</v>
      </c>
      <c r="J164" s="12">
        <f>J159*'DATA - Awards Matrices'!$H$54</f>
        <v>0</v>
      </c>
      <c r="K164" s="12">
        <f>K159*'DATA - Awards Matrices'!$I$54</f>
        <v>0</v>
      </c>
      <c r="L164" s="12">
        <f>L159*'DATA - Awards Matrices'!$J$54</f>
        <v>0</v>
      </c>
      <c r="M164" s="365">
        <f>M159*'DATA - Awards Matrices'!$K$54</f>
        <v>0</v>
      </c>
      <c r="N164" s="12"/>
      <c r="O164" s="12"/>
      <c r="P164" s="364">
        <f>P159*'DATA - Awards Matrices'!$B$54</f>
        <v>0</v>
      </c>
      <c r="Q164" s="12">
        <f>Q159*'DATA - Awards Matrices'!$C$54</f>
        <v>5750</v>
      </c>
      <c r="R164" s="12">
        <f>R159*'DATA - Awards Matrices'!$D$54</f>
        <v>0</v>
      </c>
      <c r="S164" s="12">
        <f>S159*'DATA - Awards Matrices'!$E$54</f>
        <v>575</v>
      </c>
      <c r="T164" s="12">
        <f>T159*'DATA - Awards Matrices'!$F$54</f>
        <v>0</v>
      </c>
      <c r="U164" s="12">
        <f>U159*'DATA - Awards Matrices'!$G$54</f>
        <v>0</v>
      </c>
      <c r="V164" s="12">
        <f>V159*'DATA - Awards Matrices'!$H$54</f>
        <v>0</v>
      </c>
      <c r="W164" s="12">
        <f>W159*'DATA - Awards Matrices'!$I$54</f>
        <v>0</v>
      </c>
      <c r="X164" s="12">
        <f>X159*'DATA - Awards Matrices'!$J$54</f>
        <v>0</v>
      </c>
      <c r="Y164" s="365">
        <f>Y159*'DATA - Awards Matrices'!$K$54</f>
        <v>0</v>
      </c>
      <c r="Z164" s="12"/>
      <c r="AA164" s="12"/>
      <c r="AB164" s="364">
        <f>AB159*'DATA - Awards Matrices'!$B$54</f>
        <v>0</v>
      </c>
      <c r="AC164" s="12">
        <f>AC159*'DATA - Awards Matrices'!$C$54</f>
        <v>8625</v>
      </c>
      <c r="AD164" s="12">
        <f>AD159*'DATA - Awards Matrices'!$D$54</f>
        <v>0</v>
      </c>
      <c r="AE164" s="12">
        <f>AE159*'DATA - Awards Matrices'!$E$54</f>
        <v>1150</v>
      </c>
      <c r="AF164" s="12">
        <f>AF159*'DATA - Awards Matrices'!$F$54</f>
        <v>0</v>
      </c>
      <c r="AG164" s="12">
        <f>AG159*'DATA - Awards Matrices'!$G$54</f>
        <v>0</v>
      </c>
      <c r="AH164" s="12">
        <f>AH159*'DATA - Awards Matrices'!$H$54</f>
        <v>0</v>
      </c>
      <c r="AI164" s="12">
        <f>AI159*'DATA - Awards Matrices'!$I$54</f>
        <v>0</v>
      </c>
      <c r="AJ164" s="12">
        <f>AJ159*'DATA - Awards Matrices'!$J$54</f>
        <v>0</v>
      </c>
      <c r="AK164" s="365">
        <f>AK159*'DATA - Awards Matrices'!$K$54</f>
        <v>0</v>
      </c>
      <c r="AL164" s="12"/>
      <c r="AM164" s="12"/>
      <c r="AN164" s="364">
        <f>AN159*'DATA - Awards Matrices'!$B$54</f>
        <v>0</v>
      </c>
      <c r="AO164" s="12">
        <f>AO159*'DATA - Awards Matrices'!$C$54</f>
        <v>10925</v>
      </c>
      <c r="AP164" s="12">
        <f>AP159*'DATA - Awards Matrices'!$D$54</f>
        <v>0</v>
      </c>
      <c r="AQ164" s="12">
        <f>AQ159*'DATA - Awards Matrices'!$E$54</f>
        <v>0</v>
      </c>
      <c r="AR164" s="12">
        <f>AR159*'DATA - Awards Matrices'!$F$54</f>
        <v>0</v>
      </c>
      <c r="AS164" s="12">
        <f>AS159*'DATA - Awards Matrices'!$G$54</f>
        <v>0</v>
      </c>
      <c r="AT164" s="12">
        <f>AT159*'DATA - Awards Matrices'!$H$54</f>
        <v>0</v>
      </c>
      <c r="AU164" s="12">
        <f>AU159*'DATA - Awards Matrices'!$I$54</f>
        <v>0</v>
      </c>
      <c r="AV164" s="12">
        <f>AV159*'DATA - Awards Matrices'!$J$54</f>
        <v>0</v>
      </c>
      <c r="AW164" s="365">
        <f>AW159*'DATA - Awards Matrices'!$K$54</f>
        <v>0</v>
      </c>
      <c r="AX164" s="365"/>
    </row>
    <row r="165" spans="1:50" ht="15.75" thickBot="1" x14ac:dyDescent="0.3">
      <c r="A165" s="1060"/>
      <c r="B165" s="484" t="s">
        <v>66</v>
      </c>
      <c r="C165" s="485" t="s">
        <v>93</v>
      </c>
      <c r="D165" s="364">
        <f>D160*'DATA - Awards Matrices'!$B$55</f>
        <v>5175</v>
      </c>
      <c r="E165" s="12">
        <f>E160*'DATA - Awards Matrices'!$C$55</f>
        <v>4025</v>
      </c>
      <c r="F165" s="12">
        <f>F160*'DATA - Awards Matrices'!$D$55</f>
        <v>0</v>
      </c>
      <c r="G165" s="12">
        <f>G160*'DATA - Awards Matrices'!$E$55</f>
        <v>0</v>
      </c>
      <c r="H165" s="12">
        <f>H160*'DATA - Awards Matrices'!$F$55</f>
        <v>0</v>
      </c>
      <c r="I165" s="12">
        <f>I160*'DATA - Awards Matrices'!$G$55</f>
        <v>0</v>
      </c>
      <c r="J165" s="12">
        <f>J160*'DATA - Awards Matrices'!$H$55</f>
        <v>0</v>
      </c>
      <c r="K165" s="12">
        <f>K160*'DATA - Awards Matrices'!$I$55</f>
        <v>0</v>
      </c>
      <c r="L165" s="12">
        <f>L160*'DATA - Awards Matrices'!$J$55</f>
        <v>0</v>
      </c>
      <c r="M165" s="365">
        <f>M160*'DATA - Awards Matrices'!$K$55</f>
        <v>0</v>
      </c>
      <c r="N165" s="12"/>
      <c r="O165" s="12"/>
      <c r="P165" s="364">
        <f>P160*'DATA - Awards Matrices'!$B$55</f>
        <v>4600</v>
      </c>
      <c r="Q165" s="12">
        <f>Q160*'DATA - Awards Matrices'!$C$55</f>
        <v>3450</v>
      </c>
      <c r="R165" s="12">
        <f>R160*'DATA - Awards Matrices'!$D$55</f>
        <v>0</v>
      </c>
      <c r="S165" s="12">
        <f>S160*'DATA - Awards Matrices'!$E$55</f>
        <v>4025</v>
      </c>
      <c r="T165" s="12">
        <f>T160*'DATA - Awards Matrices'!$F$55</f>
        <v>0</v>
      </c>
      <c r="U165" s="12">
        <f>U160*'DATA - Awards Matrices'!$G$55</f>
        <v>0</v>
      </c>
      <c r="V165" s="12">
        <f>V160*'DATA - Awards Matrices'!$H$55</f>
        <v>0</v>
      </c>
      <c r="W165" s="12">
        <f>W160*'DATA - Awards Matrices'!$I$55</f>
        <v>0</v>
      </c>
      <c r="X165" s="12">
        <f>X160*'DATA - Awards Matrices'!$J$55</f>
        <v>0</v>
      </c>
      <c r="Y165" s="365">
        <f>Y160*'DATA - Awards Matrices'!$K$55</f>
        <v>0</v>
      </c>
      <c r="Z165" s="12"/>
      <c r="AA165" s="12"/>
      <c r="AB165" s="364">
        <f>AB160*'DATA - Awards Matrices'!$B$55</f>
        <v>5750</v>
      </c>
      <c r="AC165" s="12">
        <f>AC160*'DATA - Awards Matrices'!$C$55</f>
        <v>4025</v>
      </c>
      <c r="AD165" s="12">
        <f>AD160*'DATA - Awards Matrices'!$D$55</f>
        <v>0</v>
      </c>
      <c r="AE165" s="12">
        <f>AE160*'DATA - Awards Matrices'!$E$55</f>
        <v>0</v>
      </c>
      <c r="AF165" s="12">
        <f>AF160*'DATA - Awards Matrices'!$F$55</f>
        <v>0</v>
      </c>
      <c r="AG165" s="12">
        <f>AG160*'DATA - Awards Matrices'!$G$55</f>
        <v>0</v>
      </c>
      <c r="AH165" s="12">
        <f>AH160*'DATA - Awards Matrices'!$H$55</f>
        <v>0</v>
      </c>
      <c r="AI165" s="12">
        <f>AI160*'DATA - Awards Matrices'!$I$55</f>
        <v>0</v>
      </c>
      <c r="AJ165" s="12">
        <f>AJ160*'DATA - Awards Matrices'!$J$55</f>
        <v>0</v>
      </c>
      <c r="AK165" s="365">
        <f>AK160*'DATA - Awards Matrices'!$K$55</f>
        <v>0</v>
      </c>
      <c r="AL165" s="12"/>
      <c r="AM165" s="12"/>
      <c r="AN165" s="364">
        <f>AN160*'DATA - Awards Matrices'!$B$55</f>
        <v>2875</v>
      </c>
      <c r="AO165" s="12">
        <f>AO160*'DATA - Awards Matrices'!$C$55</f>
        <v>5750</v>
      </c>
      <c r="AP165" s="12">
        <f>AP160*'DATA - Awards Matrices'!$D$55</f>
        <v>0</v>
      </c>
      <c r="AQ165" s="12">
        <f>AQ160*'DATA - Awards Matrices'!$E$55</f>
        <v>1725</v>
      </c>
      <c r="AR165" s="12">
        <f>AR160*'DATA - Awards Matrices'!$F$55</f>
        <v>0</v>
      </c>
      <c r="AS165" s="12">
        <f>AS160*'DATA - Awards Matrices'!$G$55</f>
        <v>0</v>
      </c>
      <c r="AT165" s="12">
        <f>AT160*'DATA - Awards Matrices'!$H$55</f>
        <v>0</v>
      </c>
      <c r="AU165" s="12">
        <f>AU160*'DATA - Awards Matrices'!$I$55</f>
        <v>0</v>
      </c>
      <c r="AV165" s="12">
        <f>AV160*'DATA - Awards Matrices'!$J$55</f>
        <v>0</v>
      </c>
      <c r="AW165" s="365">
        <f>AW160*'DATA - Awards Matrices'!$K$55</f>
        <v>0</v>
      </c>
      <c r="AX165" s="365"/>
    </row>
    <row r="166" spans="1:50" ht="30.75" thickBot="1" x14ac:dyDescent="0.3">
      <c r="A166" s="480" t="s">
        <v>304</v>
      </c>
      <c r="B166" s="487" t="str">
        <f>B160</f>
        <v>UNM-TA</v>
      </c>
      <c r="C166" s="488"/>
      <c r="D166" s="368">
        <f t="shared" ref="D166:M166" si="124">SUM(D163:D165)</f>
        <v>5175</v>
      </c>
      <c r="E166" s="369">
        <f t="shared" si="124"/>
        <v>14375</v>
      </c>
      <c r="F166" s="369">
        <f t="shared" si="124"/>
        <v>0</v>
      </c>
      <c r="G166" s="369">
        <f t="shared" si="124"/>
        <v>17825</v>
      </c>
      <c r="H166" s="369">
        <f t="shared" si="124"/>
        <v>0</v>
      </c>
      <c r="I166" s="369">
        <f t="shared" si="124"/>
        <v>0</v>
      </c>
      <c r="J166" s="369">
        <f t="shared" si="124"/>
        <v>0</v>
      </c>
      <c r="K166" s="369">
        <f t="shared" si="124"/>
        <v>0</v>
      </c>
      <c r="L166" s="369">
        <f t="shared" si="124"/>
        <v>0</v>
      </c>
      <c r="M166" s="370">
        <f t="shared" si="124"/>
        <v>0</v>
      </c>
      <c r="N166" s="489">
        <f>SUM(D166:M166)/'DATA - Awards Matrices'!$L$55</f>
        <v>11.059437386569874</v>
      </c>
      <c r="O166" s="489"/>
      <c r="P166" s="368">
        <f t="shared" ref="P166:Y166" si="125">SUM(P163:P165)</f>
        <v>4600</v>
      </c>
      <c r="Q166" s="369">
        <f t="shared" si="125"/>
        <v>12650</v>
      </c>
      <c r="R166" s="369">
        <f t="shared" si="125"/>
        <v>0</v>
      </c>
      <c r="S166" s="369">
        <f t="shared" si="125"/>
        <v>29325</v>
      </c>
      <c r="T166" s="369">
        <f t="shared" si="125"/>
        <v>0</v>
      </c>
      <c r="U166" s="369">
        <f t="shared" si="125"/>
        <v>0</v>
      </c>
      <c r="V166" s="369">
        <f t="shared" si="125"/>
        <v>0</v>
      </c>
      <c r="W166" s="369">
        <f t="shared" si="125"/>
        <v>0</v>
      </c>
      <c r="X166" s="369">
        <f t="shared" si="125"/>
        <v>0</v>
      </c>
      <c r="Y166" s="370">
        <f t="shared" si="125"/>
        <v>0</v>
      </c>
      <c r="Z166" s="489">
        <f>SUM(P166:Y166)/'DATA - Awards Matrices'!$L$55</f>
        <v>13.781760435571689</v>
      </c>
      <c r="AA166" s="489"/>
      <c r="AB166" s="368">
        <f t="shared" ref="AB166:AK166" si="126">SUM(AB163:AB165)</f>
        <v>5750</v>
      </c>
      <c r="AC166" s="369">
        <f t="shared" si="126"/>
        <v>20125</v>
      </c>
      <c r="AD166" s="369">
        <f t="shared" si="126"/>
        <v>0</v>
      </c>
      <c r="AE166" s="369">
        <f t="shared" si="126"/>
        <v>32200</v>
      </c>
      <c r="AF166" s="369">
        <f t="shared" si="126"/>
        <v>0</v>
      </c>
      <c r="AG166" s="369">
        <f t="shared" si="126"/>
        <v>0</v>
      </c>
      <c r="AH166" s="369">
        <f t="shared" si="126"/>
        <v>0</v>
      </c>
      <c r="AI166" s="369">
        <f t="shared" si="126"/>
        <v>0</v>
      </c>
      <c r="AJ166" s="369">
        <f t="shared" si="126"/>
        <v>0</v>
      </c>
      <c r="AK166" s="370">
        <f t="shared" si="126"/>
        <v>0</v>
      </c>
      <c r="AL166" s="489">
        <f>SUM(AB166:AK166)/'DATA - Awards Matrices'!$L$55</f>
        <v>17.18466424682396</v>
      </c>
      <c r="AM166" s="489"/>
      <c r="AN166" s="368">
        <f t="shared" ref="AN166:AW166" si="127">SUM(AN163:AN165)</f>
        <v>2875</v>
      </c>
      <c r="AO166" s="369">
        <f t="shared" si="127"/>
        <v>21275</v>
      </c>
      <c r="AP166" s="369">
        <f t="shared" si="127"/>
        <v>0</v>
      </c>
      <c r="AQ166" s="369">
        <f t="shared" si="127"/>
        <v>42550</v>
      </c>
      <c r="AR166" s="369">
        <f t="shared" si="127"/>
        <v>0</v>
      </c>
      <c r="AS166" s="369">
        <f t="shared" si="127"/>
        <v>0</v>
      </c>
      <c r="AT166" s="369">
        <f t="shared" si="127"/>
        <v>0</v>
      </c>
      <c r="AU166" s="369">
        <f t="shared" si="127"/>
        <v>0</v>
      </c>
      <c r="AV166" s="369">
        <f t="shared" si="127"/>
        <v>0</v>
      </c>
      <c r="AW166" s="370">
        <f t="shared" si="127"/>
        <v>0</v>
      </c>
      <c r="AX166" s="490">
        <f>SUM(AN166:AW166)/'DATA - Awards Matrices'!$L$55</f>
        <v>19.736842105263161</v>
      </c>
    </row>
    <row r="167" spans="1:50" ht="15.75" thickBot="1" x14ac:dyDescent="0.3">
      <c r="A167" s="502"/>
      <c r="B167" s="503"/>
      <c r="C167" s="504"/>
      <c r="D167" s="505"/>
      <c r="E167" s="506"/>
      <c r="F167" s="506"/>
      <c r="G167" s="506"/>
      <c r="H167" s="506"/>
      <c r="I167" s="506"/>
      <c r="J167" s="506"/>
      <c r="K167" s="506"/>
      <c r="L167" s="506"/>
      <c r="M167" s="507"/>
      <c r="N167" s="508"/>
      <c r="O167" s="508"/>
      <c r="P167" s="505"/>
      <c r="Q167" s="506"/>
      <c r="R167" s="506"/>
      <c r="S167" s="506"/>
      <c r="T167" s="506"/>
      <c r="U167" s="506"/>
      <c r="V167" s="506"/>
      <c r="W167" s="506"/>
      <c r="X167" s="506"/>
      <c r="Y167" s="507"/>
      <c r="Z167" s="508"/>
      <c r="AA167" s="508"/>
      <c r="AB167" s="505"/>
      <c r="AC167" s="506"/>
      <c r="AD167" s="506"/>
      <c r="AE167" s="506"/>
      <c r="AF167" s="506"/>
      <c r="AG167" s="506"/>
      <c r="AH167" s="506"/>
      <c r="AI167" s="506"/>
      <c r="AJ167" s="506"/>
      <c r="AK167" s="507"/>
      <c r="AL167" s="508"/>
      <c r="AM167" s="508"/>
      <c r="AN167" s="505"/>
      <c r="AO167" s="506"/>
      <c r="AP167" s="506"/>
      <c r="AQ167" s="506"/>
      <c r="AR167" s="506"/>
      <c r="AS167" s="506"/>
      <c r="AT167" s="506"/>
      <c r="AU167" s="506"/>
      <c r="AV167" s="506"/>
      <c r="AW167" s="507"/>
      <c r="AX167" s="508"/>
    </row>
    <row r="168" spans="1:50" ht="15" customHeight="1" x14ac:dyDescent="0.25">
      <c r="A168" s="1058" t="s">
        <v>302</v>
      </c>
      <c r="B168" s="304" t="str">
        <f>'RAW DATA-Awards'!B55</f>
        <v>UNM-VA</v>
      </c>
      <c r="C168" s="363" t="str">
        <f>'RAW DATA-Awards'!C55</f>
        <v>1</v>
      </c>
      <c r="D168" s="481">
        <f>'RAW DATA-At-Risk'!D55</f>
        <v>0</v>
      </c>
      <c r="E168" s="482">
        <f>'RAW DATA-At-Risk'!E55</f>
        <v>5</v>
      </c>
      <c r="F168" s="482">
        <f>'RAW DATA-At-Risk'!F55</f>
        <v>0</v>
      </c>
      <c r="G168" s="482">
        <f>'RAW DATA-At-Risk'!G55</f>
        <v>127</v>
      </c>
      <c r="H168" s="482">
        <f>'RAW DATA-At-Risk'!H55</f>
        <v>0</v>
      </c>
      <c r="I168" s="482">
        <f>'RAW DATA-At-Risk'!I55</f>
        <v>0</v>
      </c>
      <c r="J168" s="482">
        <f>'RAW DATA-At-Risk'!J55</f>
        <v>0</v>
      </c>
      <c r="K168" s="482">
        <f>'RAW DATA-At-Risk'!K55</f>
        <v>0</v>
      </c>
      <c r="L168" s="482">
        <f>'RAW DATA-At-Risk'!L55</f>
        <v>0</v>
      </c>
      <c r="M168" s="483">
        <f>'RAW DATA-At-Risk'!M55</f>
        <v>0</v>
      </c>
      <c r="N168" s="482"/>
      <c r="O168" s="482"/>
      <c r="P168" s="481">
        <f>'RAW DATA-At-Risk'!N55</f>
        <v>0</v>
      </c>
      <c r="Q168" s="482">
        <f>'RAW DATA-At-Risk'!O55</f>
        <v>2</v>
      </c>
      <c r="R168" s="482">
        <f>'RAW DATA-At-Risk'!P55</f>
        <v>0</v>
      </c>
      <c r="S168" s="482">
        <f>'RAW DATA-At-Risk'!Q55</f>
        <v>137</v>
      </c>
      <c r="T168" s="482">
        <f>'RAW DATA-At-Risk'!R55</f>
        <v>0</v>
      </c>
      <c r="U168" s="482">
        <f>'RAW DATA-At-Risk'!S55</f>
        <v>0</v>
      </c>
      <c r="V168" s="482">
        <f>'RAW DATA-At-Risk'!T55</f>
        <v>0</v>
      </c>
      <c r="W168" s="482">
        <f>'RAW DATA-At-Risk'!U55</f>
        <v>0</v>
      </c>
      <c r="X168" s="482">
        <f>'RAW DATA-At-Risk'!V55</f>
        <v>0</v>
      </c>
      <c r="Y168" s="483">
        <f>'RAW DATA-At-Risk'!W55</f>
        <v>0</v>
      </c>
      <c r="Z168" s="482"/>
      <c r="AA168" s="482"/>
      <c r="AB168" s="481">
        <f>'RAW DATA-At-Risk'!X55</f>
        <v>0</v>
      </c>
      <c r="AC168" s="482">
        <f>'RAW DATA-At-Risk'!Y55</f>
        <v>0</v>
      </c>
      <c r="AD168" s="482">
        <f>'RAW DATA-At-Risk'!Z55</f>
        <v>0</v>
      </c>
      <c r="AE168" s="482">
        <f>'RAW DATA-At-Risk'!AA55</f>
        <v>109</v>
      </c>
      <c r="AF168" s="482">
        <f>'RAW DATA-At-Risk'!AB55</f>
        <v>0</v>
      </c>
      <c r="AG168" s="482">
        <f>'RAW DATA-At-Risk'!AC55</f>
        <v>0</v>
      </c>
      <c r="AH168" s="482">
        <f>'RAW DATA-At-Risk'!AD55</f>
        <v>0</v>
      </c>
      <c r="AI168" s="482">
        <f>'RAW DATA-At-Risk'!AE55</f>
        <v>0</v>
      </c>
      <c r="AJ168" s="482">
        <f>'RAW DATA-At-Risk'!AF55</f>
        <v>0</v>
      </c>
      <c r="AK168" s="483">
        <f>'RAW DATA-At-Risk'!AG55</f>
        <v>0</v>
      </c>
      <c r="AL168" s="482"/>
      <c r="AM168" s="482"/>
      <c r="AN168" s="481">
        <f>'RAW DATA-At-Risk'!AH55</f>
        <v>0</v>
      </c>
      <c r="AO168" s="482">
        <f>'RAW DATA-At-Risk'!AI55</f>
        <v>1</v>
      </c>
      <c r="AP168" s="482">
        <f>'RAW DATA-At-Risk'!AJ55</f>
        <v>0</v>
      </c>
      <c r="AQ168" s="482">
        <f>'RAW DATA-At-Risk'!AK55</f>
        <v>97</v>
      </c>
      <c r="AR168" s="482">
        <f>'RAW DATA-At-Risk'!AL55</f>
        <v>0</v>
      </c>
      <c r="AS168" s="482">
        <f>'RAW DATA-At-Risk'!AM55</f>
        <v>0</v>
      </c>
      <c r="AT168" s="482">
        <f>'RAW DATA-At-Risk'!AN55</f>
        <v>0</v>
      </c>
      <c r="AU168" s="482">
        <f>'RAW DATA-At-Risk'!AO55</f>
        <v>0</v>
      </c>
      <c r="AV168" s="482">
        <f>'RAW DATA-At-Risk'!AP55</f>
        <v>0</v>
      </c>
      <c r="AW168" s="483">
        <f>'RAW DATA-At-Risk'!AQ55</f>
        <v>0</v>
      </c>
      <c r="AX168" s="483"/>
    </row>
    <row r="169" spans="1:50" x14ac:dyDescent="0.25">
      <c r="A169" s="1059"/>
      <c r="B169" s="484" t="str">
        <f>'RAW DATA-Awards'!B56</f>
        <v>UNM-VA</v>
      </c>
      <c r="C169" s="485" t="str">
        <f>'RAW DATA-Awards'!C56</f>
        <v>2</v>
      </c>
      <c r="D169" s="364">
        <f>'RAW DATA-At-Risk'!D56</f>
        <v>0</v>
      </c>
      <c r="E169" s="12">
        <f>'RAW DATA-At-Risk'!E56</f>
        <v>4</v>
      </c>
      <c r="F169" s="12">
        <f>'RAW DATA-At-Risk'!F56</f>
        <v>0</v>
      </c>
      <c r="G169" s="12">
        <f>'RAW DATA-At-Risk'!G56</f>
        <v>4</v>
      </c>
      <c r="H169" s="12">
        <f>'RAW DATA-At-Risk'!H56</f>
        <v>0</v>
      </c>
      <c r="I169" s="12">
        <f>'RAW DATA-At-Risk'!I56</f>
        <v>0</v>
      </c>
      <c r="J169" s="12">
        <f>'RAW DATA-At-Risk'!J56</f>
        <v>0</v>
      </c>
      <c r="K169" s="12">
        <f>'RAW DATA-At-Risk'!K56</f>
        <v>0</v>
      </c>
      <c r="L169" s="12">
        <f>'RAW DATA-At-Risk'!L56</f>
        <v>0</v>
      </c>
      <c r="M169" s="365">
        <f>'RAW DATA-At-Risk'!M56</f>
        <v>0</v>
      </c>
      <c r="N169" s="12"/>
      <c r="O169" s="12"/>
      <c r="P169" s="364">
        <f>'RAW DATA-At-Risk'!N56</f>
        <v>0</v>
      </c>
      <c r="Q169" s="12">
        <f>'RAW DATA-At-Risk'!O56</f>
        <v>2</v>
      </c>
      <c r="R169" s="12">
        <f>'RAW DATA-At-Risk'!P56</f>
        <v>0</v>
      </c>
      <c r="S169" s="12">
        <f>'RAW DATA-At-Risk'!Q56</f>
        <v>6</v>
      </c>
      <c r="T169" s="12">
        <f>'RAW DATA-At-Risk'!R56</f>
        <v>0</v>
      </c>
      <c r="U169" s="12">
        <f>'RAW DATA-At-Risk'!S56</f>
        <v>0</v>
      </c>
      <c r="V169" s="12">
        <f>'RAW DATA-At-Risk'!T56</f>
        <v>0</v>
      </c>
      <c r="W169" s="12">
        <f>'RAW DATA-At-Risk'!U56</f>
        <v>0</v>
      </c>
      <c r="X169" s="12">
        <f>'RAW DATA-At-Risk'!V56</f>
        <v>0</v>
      </c>
      <c r="Y169" s="365">
        <f>'RAW DATA-At-Risk'!W56</f>
        <v>0</v>
      </c>
      <c r="Z169" s="12"/>
      <c r="AA169" s="12"/>
      <c r="AB169" s="364">
        <f>'RAW DATA-At-Risk'!X56</f>
        <v>0</v>
      </c>
      <c r="AC169" s="12">
        <f>'RAW DATA-At-Risk'!Y56</f>
        <v>2</v>
      </c>
      <c r="AD169" s="12">
        <f>'RAW DATA-At-Risk'!Z56</f>
        <v>0</v>
      </c>
      <c r="AE169" s="12">
        <f>'RAW DATA-At-Risk'!AA56</f>
        <v>5</v>
      </c>
      <c r="AF169" s="12">
        <f>'RAW DATA-At-Risk'!AB56</f>
        <v>0</v>
      </c>
      <c r="AG169" s="12">
        <f>'RAW DATA-At-Risk'!AC56</f>
        <v>0</v>
      </c>
      <c r="AH169" s="12">
        <f>'RAW DATA-At-Risk'!AD56</f>
        <v>0</v>
      </c>
      <c r="AI169" s="12">
        <f>'RAW DATA-At-Risk'!AE56</f>
        <v>0</v>
      </c>
      <c r="AJ169" s="12">
        <f>'RAW DATA-At-Risk'!AF56</f>
        <v>0</v>
      </c>
      <c r="AK169" s="365">
        <f>'RAW DATA-At-Risk'!AG56</f>
        <v>0</v>
      </c>
      <c r="AL169" s="12"/>
      <c r="AM169" s="12"/>
      <c r="AN169" s="364">
        <f>'RAW DATA-At-Risk'!AH56</f>
        <v>0</v>
      </c>
      <c r="AO169" s="12">
        <f>'RAW DATA-At-Risk'!AI56</f>
        <v>0</v>
      </c>
      <c r="AP169" s="12">
        <f>'RAW DATA-At-Risk'!AJ56</f>
        <v>0</v>
      </c>
      <c r="AQ169" s="12">
        <f>'RAW DATA-At-Risk'!AK56</f>
        <v>6</v>
      </c>
      <c r="AR169" s="12">
        <f>'RAW DATA-At-Risk'!AL56</f>
        <v>0</v>
      </c>
      <c r="AS169" s="12">
        <f>'RAW DATA-At-Risk'!AM56</f>
        <v>0</v>
      </c>
      <c r="AT169" s="12">
        <f>'RAW DATA-At-Risk'!AN56</f>
        <v>0</v>
      </c>
      <c r="AU169" s="12">
        <f>'RAW DATA-At-Risk'!AO56</f>
        <v>0</v>
      </c>
      <c r="AV169" s="12">
        <f>'RAW DATA-At-Risk'!AP56</f>
        <v>0</v>
      </c>
      <c r="AW169" s="365">
        <f>'RAW DATA-At-Risk'!AQ56</f>
        <v>0</v>
      </c>
      <c r="AX169" s="365"/>
    </row>
    <row r="170" spans="1:50" ht="15.75" thickBot="1" x14ac:dyDescent="0.3">
      <c r="A170" s="1060"/>
      <c r="B170" s="484" t="str">
        <f>'RAW DATA-Awards'!B57</f>
        <v>UNM-VA</v>
      </c>
      <c r="C170" s="485" t="str">
        <f>'RAW DATA-Awards'!C57</f>
        <v>3</v>
      </c>
      <c r="D170" s="364">
        <f>'RAW DATA-At-Risk'!D57</f>
        <v>0</v>
      </c>
      <c r="E170" s="12">
        <f>'RAW DATA-At-Risk'!E57</f>
        <v>0</v>
      </c>
      <c r="F170" s="12">
        <f>'RAW DATA-At-Risk'!F57</f>
        <v>0</v>
      </c>
      <c r="G170" s="12">
        <f>'RAW DATA-At-Risk'!G57</f>
        <v>12</v>
      </c>
      <c r="H170" s="12">
        <f>'RAW DATA-At-Risk'!H57</f>
        <v>0</v>
      </c>
      <c r="I170" s="12">
        <f>'RAW DATA-At-Risk'!I57</f>
        <v>0</v>
      </c>
      <c r="J170" s="12">
        <f>'RAW DATA-At-Risk'!J57</f>
        <v>0</v>
      </c>
      <c r="K170" s="12">
        <f>'RAW DATA-At-Risk'!K57</f>
        <v>0</v>
      </c>
      <c r="L170" s="12">
        <f>'RAW DATA-At-Risk'!L57</f>
        <v>0</v>
      </c>
      <c r="M170" s="365">
        <f>'RAW DATA-At-Risk'!M57</f>
        <v>0</v>
      </c>
      <c r="N170" s="12"/>
      <c r="O170" s="12"/>
      <c r="P170" s="364">
        <f>'RAW DATA-At-Risk'!N57</f>
        <v>0</v>
      </c>
      <c r="Q170" s="12">
        <f>'RAW DATA-At-Risk'!O57</f>
        <v>36</v>
      </c>
      <c r="R170" s="12">
        <f>'RAW DATA-At-Risk'!P57</f>
        <v>0</v>
      </c>
      <c r="S170" s="12">
        <f>'RAW DATA-At-Risk'!Q57</f>
        <v>8</v>
      </c>
      <c r="T170" s="12">
        <f>'RAW DATA-At-Risk'!R57</f>
        <v>0</v>
      </c>
      <c r="U170" s="12">
        <f>'RAW DATA-At-Risk'!S57</f>
        <v>0</v>
      </c>
      <c r="V170" s="12">
        <f>'RAW DATA-At-Risk'!T57</f>
        <v>0</v>
      </c>
      <c r="W170" s="12">
        <f>'RAW DATA-At-Risk'!U57</f>
        <v>0</v>
      </c>
      <c r="X170" s="12">
        <f>'RAW DATA-At-Risk'!V57</f>
        <v>0</v>
      </c>
      <c r="Y170" s="365">
        <f>'RAW DATA-At-Risk'!W57</f>
        <v>0</v>
      </c>
      <c r="Z170" s="12"/>
      <c r="AA170" s="12"/>
      <c r="AB170" s="364">
        <f>'RAW DATA-At-Risk'!X57</f>
        <v>26</v>
      </c>
      <c r="AC170" s="12">
        <f>'RAW DATA-At-Risk'!Y57</f>
        <v>0</v>
      </c>
      <c r="AD170" s="12">
        <f>'RAW DATA-At-Risk'!Z57</f>
        <v>0</v>
      </c>
      <c r="AE170" s="12">
        <f>'RAW DATA-At-Risk'!AA57</f>
        <v>10</v>
      </c>
      <c r="AF170" s="12">
        <f>'RAW DATA-At-Risk'!AB57</f>
        <v>0</v>
      </c>
      <c r="AG170" s="12">
        <f>'RAW DATA-At-Risk'!AC57</f>
        <v>0</v>
      </c>
      <c r="AH170" s="12">
        <f>'RAW DATA-At-Risk'!AD57</f>
        <v>0</v>
      </c>
      <c r="AI170" s="12">
        <f>'RAW DATA-At-Risk'!AE57</f>
        <v>0</v>
      </c>
      <c r="AJ170" s="12">
        <f>'RAW DATA-At-Risk'!AF57</f>
        <v>0</v>
      </c>
      <c r="AK170" s="365">
        <f>'RAW DATA-At-Risk'!AG57</f>
        <v>0</v>
      </c>
      <c r="AL170" s="12"/>
      <c r="AM170" s="12"/>
      <c r="AN170" s="364">
        <f>'RAW DATA-At-Risk'!AH57</f>
        <v>34</v>
      </c>
      <c r="AO170" s="12">
        <f>'RAW DATA-At-Risk'!AI57</f>
        <v>2</v>
      </c>
      <c r="AP170" s="12">
        <f>'RAW DATA-At-Risk'!AJ57</f>
        <v>0</v>
      </c>
      <c r="AQ170" s="12">
        <f>'RAW DATA-At-Risk'!AK57</f>
        <v>13</v>
      </c>
      <c r="AR170" s="12">
        <f>'RAW DATA-At-Risk'!AL57</f>
        <v>0</v>
      </c>
      <c r="AS170" s="12">
        <f>'RAW DATA-At-Risk'!AM57</f>
        <v>0</v>
      </c>
      <c r="AT170" s="12">
        <f>'RAW DATA-At-Risk'!AN57</f>
        <v>0</v>
      </c>
      <c r="AU170" s="12">
        <f>'RAW DATA-At-Risk'!AO57</f>
        <v>0</v>
      </c>
      <c r="AV170" s="12">
        <f>'RAW DATA-At-Risk'!AP57</f>
        <v>0</v>
      </c>
      <c r="AW170" s="365">
        <f>'RAW DATA-At-Risk'!AQ57</f>
        <v>0</v>
      </c>
      <c r="AX170" s="365"/>
    </row>
    <row r="171" spans="1:50" x14ac:dyDescent="0.25">
      <c r="A171" s="486"/>
      <c r="B171" s="484"/>
      <c r="C171" s="485"/>
      <c r="D171" s="366">
        <f t="shared" ref="D171:M171" si="128">SUM(D168:D170)</f>
        <v>0</v>
      </c>
      <c r="E171" s="11">
        <f t="shared" si="128"/>
        <v>9</v>
      </c>
      <c r="F171" s="11">
        <f t="shared" si="128"/>
        <v>0</v>
      </c>
      <c r="G171" s="11">
        <f t="shared" si="128"/>
        <v>143</v>
      </c>
      <c r="H171" s="11">
        <f t="shared" si="128"/>
        <v>0</v>
      </c>
      <c r="I171" s="11">
        <f t="shared" si="128"/>
        <v>0</v>
      </c>
      <c r="J171" s="11">
        <f t="shared" si="128"/>
        <v>0</v>
      </c>
      <c r="K171" s="11">
        <f t="shared" si="128"/>
        <v>0</v>
      </c>
      <c r="L171" s="11">
        <f t="shared" si="128"/>
        <v>0</v>
      </c>
      <c r="M171" s="367">
        <f t="shared" si="128"/>
        <v>0</v>
      </c>
      <c r="N171" s="12"/>
      <c r="O171" s="12"/>
      <c r="P171" s="366">
        <f t="shared" ref="P171:Y171" si="129">SUM(P168:P170)</f>
        <v>0</v>
      </c>
      <c r="Q171" s="11">
        <f t="shared" si="129"/>
        <v>40</v>
      </c>
      <c r="R171" s="11">
        <f t="shared" si="129"/>
        <v>0</v>
      </c>
      <c r="S171" s="11">
        <f t="shared" si="129"/>
        <v>151</v>
      </c>
      <c r="T171" s="11">
        <f t="shared" si="129"/>
        <v>0</v>
      </c>
      <c r="U171" s="11">
        <f t="shared" si="129"/>
        <v>0</v>
      </c>
      <c r="V171" s="11">
        <f t="shared" si="129"/>
        <v>0</v>
      </c>
      <c r="W171" s="11">
        <f t="shared" si="129"/>
        <v>0</v>
      </c>
      <c r="X171" s="11">
        <f t="shared" si="129"/>
        <v>0</v>
      </c>
      <c r="Y171" s="367">
        <f t="shared" si="129"/>
        <v>0</v>
      </c>
      <c r="Z171" s="12"/>
      <c r="AA171" s="12"/>
      <c r="AB171" s="366">
        <f t="shared" ref="AB171:AK171" si="130">SUM(AB168:AB170)</f>
        <v>26</v>
      </c>
      <c r="AC171" s="11">
        <f t="shared" si="130"/>
        <v>2</v>
      </c>
      <c r="AD171" s="11">
        <f t="shared" si="130"/>
        <v>0</v>
      </c>
      <c r="AE171" s="11">
        <f t="shared" si="130"/>
        <v>124</v>
      </c>
      <c r="AF171" s="11">
        <f t="shared" si="130"/>
        <v>0</v>
      </c>
      <c r="AG171" s="11">
        <f t="shared" si="130"/>
        <v>0</v>
      </c>
      <c r="AH171" s="11">
        <f t="shared" si="130"/>
        <v>0</v>
      </c>
      <c r="AI171" s="11">
        <f t="shared" si="130"/>
        <v>0</v>
      </c>
      <c r="AJ171" s="11">
        <f t="shared" si="130"/>
        <v>0</v>
      </c>
      <c r="AK171" s="367">
        <f t="shared" si="130"/>
        <v>0</v>
      </c>
      <c r="AL171" s="12"/>
      <c r="AM171" s="12"/>
      <c r="AN171" s="366">
        <f t="shared" ref="AN171:AW171" si="131">SUM(AN168:AN170)</f>
        <v>34</v>
      </c>
      <c r="AO171" s="11">
        <f t="shared" si="131"/>
        <v>3</v>
      </c>
      <c r="AP171" s="11">
        <f t="shared" si="131"/>
        <v>0</v>
      </c>
      <c r="AQ171" s="11">
        <f t="shared" si="131"/>
        <v>116</v>
      </c>
      <c r="AR171" s="11">
        <f t="shared" si="131"/>
        <v>0</v>
      </c>
      <c r="AS171" s="11">
        <f t="shared" si="131"/>
        <v>0</v>
      </c>
      <c r="AT171" s="11">
        <f t="shared" si="131"/>
        <v>0</v>
      </c>
      <c r="AU171" s="11">
        <f t="shared" si="131"/>
        <v>0</v>
      </c>
      <c r="AV171" s="11">
        <f t="shared" si="131"/>
        <v>0</v>
      </c>
      <c r="AW171" s="367">
        <f t="shared" si="131"/>
        <v>0</v>
      </c>
      <c r="AX171" s="365"/>
    </row>
    <row r="172" spans="1:50" ht="15.75" thickBot="1" x14ac:dyDescent="0.3">
      <c r="A172" s="486"/>
      <c r="B172" s="484"/>
      <c r="C172" s="485"/>
      <c r="D172" s="364"/>
      <c r="E172" s="12"/>
      <c r="F172" s="12"/>
      <c r="G172" s="12"/>
      <c r="H172" s="12"/>
      <c r="I172" s="12"/>
      <c r="J172" s="12"/>
      <c r="K172" s="12"/>
      <c r="L172" s="12"/>
      <c r="M172" s="365"/>
      <c r="N172" s="12"/>
      <c r="O172" s="12"/>
      <c r="P172" s="364"/>
      <c r="Q172" s="12"/>
      <c r="R172" s="12"/>
      <c r="S172" s="12"/>
      <c r="T172" s="12"/>
      <c r="U172" s="12"/>
      <c r="V172" s="12"/>
      <c r="W172" s="12"/>
      <c r="X172" s="12"/>
      <c r="Y172" s="365"/>
      <c r="Z172" s="12"/>
      <c r="AA172" s="12"/>
      <c r="AB172" s="364"/>
      <c r="AC172" s="12"/>
      <c r="AD172" s="12"/>
      <c r="AE172" s="12"/>
      <c r="AF172" s="12"/>
      <c r="AG172" s="12"/>
      <c r="AH172" s="12"/>
      <c r="AI172" s="12"/>
      <c r="AJ172" s="12"/>
      <c r="AK172" s="365"/>
      <c r="AL172" s="12"/>
      <c r="AM172" s="12"/>
      <c r="AN172" s="364"/>
      <c r="AO172" s="12"/>
      <c r="AP172" s="12"/>
      <c r="AQ172" s="12"/>
      <c r="AR172" s="12"/>
      <c r="AS172" s="12"/>
      <c r="AT172" s="12"/>
      <c r="AU172" s="12"/>
      <c r="AV172" s="12"/>
      <c r="AW172" s="365"/>
      <c r="AX172" s="365"/>
    </row>
    <row r="173" spans="1:50" ht="15" customHeight="1" x14ac:dyDescent="0.25">
      <c r="A173" s="1058" t="s">
        <v>303</v>
      </c>
      <c r="B173" s="484" t="s">
        <v>68</v>
      </c>
      <c r="C173" s="485" t="s">
        <v>95</v>
      </c>
      <c r="D173" s="364">
        <f>D168*'DATA - Awards Matrices'!$B$53</f>
        <v>0</v>
      </c>
      <c r="E173" s="12">
        <f>E168*'DATA - Awards Matrices'!$C$53</f>
        <v>2875</v>
      </c>
      <c r="F173" s="12">
        <f>F168*'DATA - Awards Matrices'!$D$53</f>
        <v>0</v>
      </c>
      <c r="G173" s="12">
        <f>G168*'DATA - Awards Matrices'!$E$53</f>
        <v>73025</v>
      </c>
      <c r="H173" s="12">
        <f>H168*'DATA - Awards Matrices'!$F$53</f>
        <v>0</v>
      </c>
      <c r="I173" s="12">
        <f>I168*'DATA - Awards Matrices'!$G$53</f>
        <v>0</v>
      </c>
      <c r="J173" s="12">
        <f>J168*'DATA - Awards Matrices'!$H$53</f>
        <v>0</v>
      </c>
      <c r="K173" s="12">
        <f>K168*'DATA - Awards Matrices'!$I$53</f>
        <v>0</v>
      </c>
      <c r="L173" s="12">
        <f>L168*'DATA - Awards Matrices'!$J$53</f>
        <v>0</v>
      </c>
      <c r="M173" s="365">
        <f>M168*'DATA - Awards Matrices'!$K$53</f>
        <v>0</v>
      </c>
      <c r="N173" s="12"/>
      <c r="O173" s="12"/>
      <c r="P173" s="364">
        <f>P168*'DATA - Awards Matrices'!$B$53</f>
        <v>0</v>
      </c>
      <c r="Q173" s="12">
        <f>Q168*'DATA - Awards Matrices'!$C$53</f>
        <v>1150</v>
      </c>
      <c r="R173" s="12">
        <f>R168*'DATA - Awards Matrices'!$D$53</f>
        <v>0</v>
      </c>
      <c r="S173" s="12">
        <f>S168*'DATA - Awards Matrices'!$E$53</f>
        <v>78775</v>
      </c>
      <c r="T173" s="12">
        <f>T168*'DATA - Awards Matrices'!$F$53</f>
        <v>0</v>
      </c>
      <c r="U173" s="12">
        <f>U168*'DATA - Awards Matrices'!$G$53</f>
        <v>0</v>
      </c>
      <c r="V173" s="12">
        <f>V168*'DATA - Awards Matrices'!$H$53</f>
        <v>0</v>
      </c>
      <c r="W173" s="12">
        <f>W168*'DATA - Awards Matrices'!$I$53</f>
        <v>0</v>
      </c>
      <c r="X173" s="12">
        <f>X168*'DATA - Awards Matrices'!$J$53</f>
        <v>0</v>
      </c>
      <c r="Y173" s="365">
        <f>Y168*'DATA - Awards Matrices'!$K$53</f>
        <v>0</v>
      </c>
      <c r="Z173" s="12"/>
      <c r="AA173" s="12"/>
      <c r="AB173" s="364">
        <f>AB168*'DATA - Awards Matrices'!$B$53</f>
        <v>0</v>
      </c>
      <c r="AC173" s="12">
        <f>AC168*'DATA - Awards Matrices'!$C$53</f>
        <v>0</v>
      </c>
      <c r="AD173" s="12">
        <f>AD168*'DATA - Awards Matrices'!$D$53</f>
        <v>0</v>
      </c>
      <c r="AE173" s="12">
        <f>AE168*'DATA - Awards Matrices'!$E$53</f>
        <v>62675</v>
      </c>
      <c r="AF173" s="12">
        <f>AF168*'DATA - Awards Matrices'!$F$53</f>
        <v>0</v>
      </c>
      <c r="AG173" s="12">
        <f>AG168*'DATA - Awards Matrices'!$G$53</f>
        <v>0</v>
      </c>
      <c r="AH173" s="12">
        <f>AH168*'DATA - Awards Matrices'!$H$53</f>
        <v>0</v>
      </c>
      <c r="AI173" s="12">
        <f>AI168*'DATA - Awards Matrices'!$I$53</f>
        <v>0</v>
      </c>
      <c r="AJ173" s="12">
        <f>AJ168*'DATA - Awards Matrices'!$J$53</f>
        <v>0</v>
      </c>
      <c r="AK173" s="365">
        <f>AK168*'DATA - Awards Matrices'!$K$53</f>
        <v>0</v>
      </c>
      <c r="AL173" s="12"/>
      <c r="AM173" s="12"/>
      <c r="AN173" s="364">
        <f>AN168*'DATA - Awards Matrices'!$B$53</f>
        <v>0</v>
      </c>
      <c r="AO173" s="12">
        <f>AO168*'DATA - Awards Matrices'!$C$53</f>
        <v>575</v>
      </c>
      <c r="AP173" s="12">
        <f>AP168*'DATA - Awards Matrices'!$D$53</f>
        <v>0</v>
      </c>
      <c r="AQ173" s="12">
        <f>AQ168*'DATA - Awards Matrices'!$E$53</f>
        <v>55775</v>
      </c>
      <c r="AR173" s="12">
        <f>AR168*'DATA - Awards Matrices'!$F$53</f>
        <v>0</v>
      </c>
      <c r="AS173" s="12">
        <f>AS168*'DATA - Awards Matrices'!$G$53</f>
        <v>0</v>
      </c>
      <c r="AT173" s="12">
        <f>AT168*'DATA - Awards Matrices'!$H$53</f>
        <v>0</v>
      </c>
      <c r="AU173" s="12">
        <f>AU168*'DATA - Awards Matrices'!$I$53</f>
        <v>0</v>
      </c>
      <c r="AV173" s="12">
        <f>AV168*'DATA - Awards Matrices'!$J$53</f>
        <v>0</v>
      </c>
      <c r="AW173" s="365">
        <f>AW168*'DATA - Awards Matrices'!$K$53</f>
        <v>0</v>
      </c>
      <c r="AX173" s="365"/>
    </row>
    <row r="174" spans="1:50" x14ac:dyDescent="0.25">
      <c r="A174" s="1059"/>
      <c r="B174" s="484" t="s">
        <v>68</v>
      </c>
      <c r="C174" s="485" t="s">
        <v>94</v>
      </c>
      <c r="D174" s="364">
        <f>D169*'DATA - Awards Matrices'!$B$54</f>
        <v>0</v>
      </c>
      <c r="E174" s="12">
        <f>E169*'DATA - Awards Matrices'!$C$54</f>
        <v>2300</v>
      </c>
      <c r="F174" s="12">
        <f>F169*'DATA - Awards Matrices'!$D$54</f>
        <v>0</v>
      </c>
      <c r="G174" s="12">
        <f>G169*'DATA - Awards Matrices'!$E$54</f>
        <v>2300</v>
      </c>
      <c r="H174" s="12">
        <f>H169*'DATA - Awards Matrices'!$F$54</f>
        <v>0</v>
      </c>
      <c r="I174" s="12">
        <f>I169*'DATA - Awards Matrices'!$G$54</f>
        <v>0</v>
      </c>
      <c r="J174" s="12">
        <f>J169*'DATA - Awards Matrices'!$H$54</f>
        <v>0</v>
      </c>
      <c r="K174" s="12">
        <f>K169*'DATA - Awards Matrices'!$I$54</f>
        <v>0</v>
      </c>
      <c r="L174" s="12">
        <f>L169*'DATA - Awards Matrices'!$J$54</f>
        <v>0</v>
      </c>
      <c r="M174" s="365">
        <f>M169*'DATA - Awards Matrices'!$K$54</f>
        <v>0</v>
      </c>
      <c r="N174" s="12"/>
      <c r="O174" s="12"/>
      <c r="P174" s="364">
        <f>P169*'DATA - Awards Matrices'!$B$54</f>
        <v>0</v>
      </c>
      <c r="Q174" s="12">
        <f>Q169*'DATA - Awards Matrices'!$C$54</f>
        <v>1150</v>
      </c>
      <c r="R174" s="12">
        <f>R169*'DATA - Awards Matrices'!$D$54</f>
        <v>0</v>
      </c>
      <c r="S174" s="12">
        <f>S169*'DATA - Awards Matrices'!$E$54</f>
        <v>3450</v>
      </c>
      <c r="T174" s="12">
        <f>T169*'DATA - Awards Matrices'!$F$54</f>
        <v>0</v>
      </c>
      <c r="U174" s="12">
        <f>U169*'DATA - Awards Matrices'!$G$54</f>
        <v>0</v>
      </c>
      <c r="V174" s="12">
        <f>V169*'DATA - Awards Matrices'!$H$54</f>
        <v>0</v>
      </c>
      <c r="W174" s="12">
        <f>W169*'DATA - Awards Matrices'!$I$54</f>
        <v>0</v>
      </c>
      <c r="X174" s="12">
        <f>X169*'DATA - Awards Matrices'!$J$54</f>
        <v>0</v>
      </c>
      <c r="Y174" s="365">
        <f>Y169*'DATA - Awards Matrices'!$K$54</f>
        <v>0</v>
      </c>
      <c r="Z174" s="12"/>
      <c r="AA174" s="12"/>
      <c r="AB174" s="364">
        <f>AB169*'DATA - Awards Matrices'!$B$54</f>
        <v>0</v>
      </c>
      <c r="AC174" s="12">
        <f>AC169*'DATA - Awards Matrices'!$C$54</f>
        <v>1150</v>
      </c>
      <c r="AD174" s="12">
        <f>AD169*'DATA - Awards Matrices'!$D$54</f>
        <v>0</v>
      </c>
      <c r="AE174" s="12">
        <f>AE169*'DATA - Awards Matrices'!$E$54</f>
        <v>2875</v>
      </c>
      <c r="AF174" s="12">
        <f>AF169*'DATA - Awards Matrices'!$F$54</f>
        <v>0</v>
      </c>
      <c r="AG174" s="12">
        <f>AG169*'DATA - Awards Matrices'!$G$54</f>
        <v>0</v>
      </c>
      <c r="AH174" s="12">
        <f>AH169*'DATA - Awards Matrices'!$H$54</f>
        <v>0</v>
      </c>
      <c r="AI174" s="12">
        <f>AI169*'DATA - Awards Matrices'!$I$54</f>
        <v>0</v>
      </c>
      <c r="AJ174" s="12">
        <f>AJ169*'DATA - Awards Matrices'!$J$54</f>
        <v>0</v>
      </c>
      <c r="AK174" s="365">
        <f>AK169*'DATA - Awards Matrices'!$K$54</f>
        <v>0</v>
      </c>
      <c r="AL174" s="12"/>
      <c r="AM174" s="12"/>
      <c r="AN174" s="364">
        <f>AN169*'DATA - Awards Matrices'!$B$54</f>
        <v>0</v>
      </c>
      <c r="AO174" s="12">
        <f>AO169*'DATA - Awards Matrices'!$C$54</f>
        <v>0</v>
      </c>
      <c r="AP174" s="12">
        <f>AP169*'DATA - Awards Matrices'!$D$54</f>
        <v>0</v>
      </c>
      <c r="AQ174" s="12">
        <f>AQ169*'DATA - Awards Matrices'!$E$54</f>
        <v>3450</v>
      </c>
      <c r="AR174" s="12">
        <f>AR169*'DATA - Awards Matrices'!$F$54</f>
        <v>0</v>
      </c>
      <c r="AS174" s="12">
        <f>AS169*'DATA - Awards Matrices'!$G$54</f>
        <v>0</v>
      </c>
      <c r="AT174" s="12">
        <f>AT169*'DATA - Awards Matrices'!$H$54</f>
        <v>0</v>
      </c>
      <c r="AU174" s="12">
        <f>AU169*'DATA - Awards Matrices'!$I$54</f>
        <v>0</v>
      </c>
      <c r="AV174" s="12">
        <f>AV169*'DATA - Awards Matrices'!$J$54</f>
        <v>0</v>
      </c>
      <c r="AW174" s="365">
        <f>AW169*'DATA - Awards Matrices'!$K$54</f>
        <v>0</v>
      </c>
      <c r="AX174" s="365"/>
    </row>
    <row r="175" spans="1:50" ht="15.75" thickBot="1" x14ac:dyDescent="0.3">
      <c r="A175" s="1060"/>
      <c r="B175" s="484" t="s">
        <v>68</v>
      </c>
      <c r="C175" s="485" t="s">
        <v>93</v>
      </c>
      <c r="D175" s="364">
        <f>D170*'DATA - Awards Matrices'!$B$55</f>
        <v>0</v>
      </c>
      <c r="E175" s="12">
        <f>E170*'DATA - Awards Matrices'!$C$55</f>
        <v>0</v>
      </c>
      <c r="F175" s="12">
        <f>F170*'DATA - Awards Matrices'!$D$55</f>
        <v>0</v>
      </c>
      <c r="G175" s="12">
        <f>G170*'DATA - Awards Matrices'!$E$55</f>
        <v>6900</v>
      </c>
      <c r="H175" s="12">
        <f>H170*'DATA - Awards Matrices'!$F$55</f>
        <v>0</v>
      </c>
      <c r="I175" s="12">
        <f>I170*'DATA - Awards Matrices'!$G$55</f>
        <v>0</v>
      </c>
      <c r="J175" s="12">
        <f>J170*'DATA - Awards Matrices'!$H$55</f>
        <v>0</v>
      </c>
      <c r="K175" s="12">
        <f>K170*'DATA - Awards Matrices'!$I$55</f>
        <v>0</v>
      </c>
      <c r="L175" s="12">
        <f>L170*'DATA - Awards Matrices'!$J$55</f>
        <v>0</v>
      </c>
      <c r="M175" s="365">
        <f>M170*'DATA - Awards Matrices'!$K$55</f>
        <v>0</v>
      </c>
      <c r="N175" s="12"/>
      <c r="O175" s="12"/>
      <c r="P175" s="364">
        <f>P170*'DATA - Awards Matrices'!$B$55</f>
        <v>0</v>
      </c>
      <c r="Q175" s="12">
        <f>Q170*'DATA - Awards Matrices'!$C$55</f>
        <v>20700</v>
      </c>
      <c r="R175" s="12">
        <f>R170*'DATA - Awards Matrices'!$D$55</f>
        <v>0</v>
      </c>
      <c r="S175" s="12">
        <f>S170*'DATA - Awards Matrices'!$E$55</f>
        <v>4600</v>
      </c>
      <c r="T175" s="12">
        <f>T170*'DATA - Awards Matrices'!$F$55</f>
        <v>0</v>
      </c>
      <c r="U175" s="12">
        <f>U170*'DATA - Awards Matrices'!$G$55</f>
        <v>0</v>
      </c>
      <c r="V175" s="12">
        <f>V170*'DATA - Awards Matrices'!$H$55</f>
        <v>0</v>
      </c>
      <c r="W175" s="12">
        <f>W170*'DATA - Awards Matrices'!$I$55</f>
        <v>0</v>
      </c>
      <c r="X175" s="12">
        <f>X170*'DATA - Awards Matrices'!$J$55</f>
        <v>0</v>
      </c>
      <c r="Y175" s="365">
        <f>Y170*'DATA - Awards Matrices'!$K$55</f>
        <v>0</v>
      </c>
      <c r="Z175" s="12"/>
      <c r="AA175" s="12"/>
      <c r="AB175" s="364">
        <f>AB170*'DATA - Awards Matrices'!$B$55</f>
        <v>14950</v>
      </c>
      <c r="AC175" s="12">
        <f>AC170*'DATA - Awards Matrices'!$C$55</f>
        <v>0</v>
      </c>
      <c r="AD175" s="12">
        <f>AD170*'DATA - Awards Matrices'!$D$55</f>
        <v>0</v>
      </c>
      <c r="AE175" s="12">
        <f>AE170*'DATA - Awards Matrices'!$E$55</f>
        <v>5750</v>
      </c>
      <c r="AF175" s="12">
        <f>AF170*'DATA - Awards Matrices'!$F$55</f>
        <v>0</v>
      </c>
      <c r="AG175" s="12">
        <f>AG170*'DATA - Awards Matrices'!$G$55</f>
        <v>0</v>
      </c>
      <c r="AH175" s="12">
        <f>AH170*'DATA - Awards Matrices'!$H$55</f>
        <v>0</v>
      </c>
      <c r="AI175" s="12">
        <f>AI170*'DATA - Awards Matrices'!$I$55</f>
        <v>0</v>
      </c>
      <c r="AJ175" s="12">
        <f>AJ170*'DATA - Awards Matrices'!$J$55</f>
        <v>0</v>
      </c>
      <c r="AK175" s="365">
        <f>AK170*'DATA - Awards Matrices'!$K$55</f>
        <v>0</v>
      </c>
      <c r="AL175" s="12"/>
      <c r="AM175" s="12"/>
      <c r="AN175" s="364">
        <f>AN170*'DATA - Awards Matrices'!$B$55</f>
        <v>19550</v>
      </c>
      <c r="AO175" s="12">
        <f>AO170*'DATA - Awards Matrices'!$C$55</f>
        <v>1150</v>
      </c>
      <c r="AP175" s="12">
        <f>AP170*'DATA - Awards Matrices'!$D$55</f>
        <v>0</v>
      </c>
      <c r="AQ175" s="12">
        <f>AQ170*'DATA - Awards Matrices'!$E$55</f>
        <v>7475</v>
      </c>
      <c r="AR175" s="12">
        <f>AR170*'DATA - Awards Matrices'!$F$55</f>
        <v>0</v>
      </c>
      <c r="AS175" s="12">
        <f>AS170*'DATA - Awards Matrices'!$G$55</f>
        <v>0</v>
      </c>
      <c r="AT175" s="12">
        <f>AT170*'DATA - Awards Matrices'!$H$55</f>
        <v>0</v>
      </c>
      <c r="AU175" s="12">
        <f>AU170*'DATA - Awards Matrices'!$I$55</f>
        <v>0</v>
      </c>
      <c r="AV175" s="12">
        <f>AV170*'DATA - Awards Matrices'!$J$55</f>
        <v>0</v>
      </c>
      <c r="AW175" s="365">
        <f>AW170*'DATA - Awards Matrices'!$K$55</f>
        <v>0</v>
      </c>
      <c r="AX175" s="365"/>
    </row>
    <row r="176" spans="1:50" ht="30.75" thickBot="1" x14ac:dyDescent="0.3">
      <c r="A176" s="480" t="s">
        <v>304</v>
      </c>
      <c r="B176" s="487" t="str">
        <f>B170</f>
        <v>UNM-VA</v>
      </c>
      <c r="C176" s="488"/>
      <c r="D176" s="368">
        <f t="shared" ref="D176:M176" si="132">SUM(D173:D175)</f>
        <v>0</v>
      </c>
      <c r="E176" s="369">
        <f t="shared" si="132"/>
        <v>5175</v>
      </c>
      <c r="F176" s="369">
        <f t="shared" si="132"/>
        <v>0</v>
      </c>
      <c r="G176" s="369">
        <f t="shared" si="132"/>
        <v>82225</v>
      </c>
      <c r="H176" s="369">
        <f t="shared" si="132"/>
        <v>0</v>
      </c>
      <c r="I176" s="369">
        <f t="shared" si="132"/>
        <v>0</v>
      </c>
      <c r="J176" s="369">
        <f t="shared" si="132"/>
        <v>0</v>
      </c>
      <c r="K176" s="369">
        <f t="shared" si="132"/>
        <v>0</v>
      </c>
      <c r="L176" s="369">
        <f t="shared" si="132"/>
        <v>0</v>
      </c>
      <c r="M176" s="370">
        <f t="shared" si="132"/>
        <v>0</v>
      </c>
      <c r="N176" s="489">
        <f>SUM(D176:M176)/'DATA - Awards Matrices'!$L$55</f>
        <v>25.862068965517246</v>
      </c>
      <c r="O176" s="489"/>
      <c r="P176" s="368">
        <f t="shared" ref="P176:Y176" si="133">SUM(P173:P175)</f>
        <v>0</v>
      </c>
      <c r="Q176" s="369">
        <f t="shared" si="133"/>
        <v>23000</v>
      </c>
      <c r="R176" s="369">
        <f t="shared" si="133"/>
        <v>0</v>
      </c>
      <c r="S176" s="369">
        <f t="shared" si="133"/>
        <v>86825</v>
      </c>
      <c r="T176" s="369">
        <f t="shared" si="133"/>
        <v>0</v>
      </c>
      <c r="U176" s="369">
        <f t="shared" si="133"/>
        <v>0</v>
      </c>
      <c r="V176" s="369">
        <f t="shared" si="133"/>
        <v>0</v>
      </c>
      <c r="W176" s="369">
        <f t="shared" si="133"/>
        <v>0</v>
      </c>
      <c r="X176" s="369">
        <f t="shared" si="133"/>
        <v>0</v>
      </c>
      <c r="Y176" s="370">
        <f t="shared" si="133"/>
        <v>0</v>
      </c>
      <c r="Z176" s="489">
        <f>SUM(P176:Y176)/'DATA - Awards Matrices'!$L$55</f>
        <v>32.49773139745917</v>
      </c>
      <c r="AA176" s="489"/>
      <c r="AB176" s="368">
        <f t="shared" ref="AB176:AK176" si="134">SUM(AB173:AB175)</f>
        <v>14950</v>
      </c>
      <c r="AC176" s="369">
        <f t="shared" si="134"/>
        <v>1150</v>
      </c>
      <c r="AD176" s="369">
        <f t="shared" si="134"/>
        <v>0</v>
      </c>
      <c r="AE176" s="369">
        <f t="shared" si="134"/>
        <v>71300</v>
      </c>
      <c r="AF176" s="369">
        <f t="shared" si="134"/>
        <v>0</v>
      </c>
      <c r="AG176" s="369">
        <f t="shared" si="134"/>
        <v>0</v>
      </c>
      <c r="AH176" s="369">
        <f t="shared" si="134"/>
        <v>0</v>
      </c>
      <c r="AI176" s="369">
        <f t="shared" si="134"/>
        <v>0</v>
      </c>
      <c r="AJ176" s="369">
        <f t="shared" si="134"/>
        <v>0</v>
      </c>
      <c r="AK176" s="370">
        <f t="shared" si="134"/>
        <v>0</v>
      </c>
      <c r="AL176" s="489">
        <f>SUM(AB176:AK176)/'DATA - Awards Matrices'!$L$55</f>
        <v>25.862068965517246</v>
      </c>
      <c r="AM176" s="489"/>
      <c r="AN176" s="368">
        <f t="shared" ref="AN176:AW176" si="135">SUM(AN173:AN175)</f>
        <v>19550</v>
      </c>
      <c r="AO176" s="369">
        <f t="shared" si="135"/>
        <v>1725</v>
      </c>
      <c r="AP176" s="369">
        <f t="shared" si="135"/>
        <v>0</v>
      </c>
      <c r="AQ176" s="369">
        <f t="shared" si="135"/>
        <v>66700</v>
      </c>
      <c r="AR176" s="369">
        <f t="shared" si="135"/>
        <v>0</v>
      </c>
      <c r="AS176" s="369">
        <f t="shared" si="135"/>
        <v>0</v>
      </c>
      <c r="AT176" s="369">
        <f t="shared" si="135"/>
        <v>0</v>
      </c>
      <c r="AU176" s="369">
        <f t="shared" si="135"/>
        <v>0</v>
      </c>
      <c r="AV176" s="369">
        <f t="shared" si="135"/>
        <v>0</v>
      </c>
      <c r="AW176" s="370">
        <f t="shared" si="135"/>
        <v>0</v>
      </c>
      <c r="AX176" s="490">
        <f>SUM(AN176:AW176)/'DATA - Awards Matrices'!$L$55</f>
        <v>26.032214156079856</v>
      </c>
    </row>
    <row r="177" spans="1:50" ht="15.75" thickBot="1" x14ac:dyDescent="0.3">
      <c r="A177" s="502"/>
      <c r="B177" s="503"/>
      <c r="C177" s="504"/>
      <c r="D177" s="505"/>
      <c r="E177" s="506"/>
      <c r="F177" s="506"/>
      <c r="G177" s="506"/>
      <c r="H177" s="506"/>
      <c r="I177" s="506"/>
      <c r="J177" s="506"/>
      <c r="K177" s="506"/>
      <c r="L177" s="506"/>
      <c r="M177" s="507"/>
      <c r="N177" s="508"/>
      <c r="O177" s="508"/>
      <c r="P177" s="505"/>
      <c r="Q177" s="506"/>
      <c r="R177" s="506"/>
      <c r="S177" s="506"/>
      <c r="T177" s="506"/>
      <c r="U177" s="506"/>
      <c r="V177" s="506"/>
      <c r="W177" s="506"/>
      <c r="X177" s="506"/>
      <c r="Y177" s="507"/>
      <c r="Z177" s="508"/>
      <c r="AA177" s="508"/>
      <c r="AB177" s="505"/>
      <c r="AC177" s="506"/>
      <c r="AD177" s="506"/>
      <c r="AE177" s="506"/>
      <c r="AF177" s="506"/>
      <c r="AG177" s="506"/>
      <c r="AH177" s="506"/>
      <c r="AI177" s="506"/>
      <c r="AJ177" s="506"/>
      <c r="AK177" s="507"/>
      <c r="AL177" s="508"/>
      <c r="AM177" s="508"/>
      <c r="AN177" s="505"/>
      <c r="AO177" s="506"/>
      <c r="AP177" s="506"/>
      <c r="AQ177" s="506"/>
      <c r="AR177" s="506"/>
      <c r="AS177" s="506"/>
      <c r="AT177" s="506"/>
      <c r="AU177" s="506"/>
      <c r="AV177" s="506"/>
      <c r="AW177" s="507"/>
      <c r="AX177" s="508"/>
    </row>
    <row r="178" spans="1:50" ht="15" customHeight="1" x14ac:dyDescent="0.25">
      <c r="A178" s="1058" t="s">
        <v>302</v>
      </c>
      <c r="B178" s="304" t="str">
        <f>'RAW DATA-Awards'!B58</f>
        <v>CNM</v>
      </c>
      <c r="C178" s="363" t="str">
        <f>'RAW DATA-Awards'!C58</f>
        <v>1</v>
      </c>
      <c r="D178" s="481">
        <f>'RAW DATA-At-Risk'!D58</f>
        <v>0</v>
      </c>
      <c r="E178" s="482">
        <f>'RAW DATA-At-Risk'!E58</f>
        <v>398</v>
      </c>
      <c r="F178" s="482">
        <f>'RAW DATA-At-Risk'!F58</f>
        <v>22</v>
      </c>
      <c r="G178" s="482">
        <f>'RAW DATA-At-Risk'!G58</f>
        <v>999</v>
      </c>
      <c r="H178" s="482">
        <f>'RAW DATA-At-Risk'!H58</f>
        <v>0</v>
      </c>
      <c r="I178" s="482">
        <f>'RAW DATA-At-Risk'!I58</f>
        <v>0</v>
      </c>
      <c r="J178" s="482">
        <f>'RAW DATA-At-Risk'!J58</f>
        <v>0</v>
      </c>
      <c r="K178" s="482">
        <f>'RAW DATA-At-Risk'!K58</f>
        <v>0</v>
      </c>
      <c r="L178" s="482">
        <f>'RAW DATA-At-Risk'!L58</f>
        <v>0</v>
      </c>
      <c r="M178" s="483">
        <f>'RAW DATA-At-Risk'!M58</f>
        <v>0</v>
      </c>
      <c r="N178" s="482"/>
      <c r="O178" s="482"/>
      <c r="P178" s="481">
        <f>'RAW DATA-At-Risk'!N58</f>
        <v>3</v>
      </c>
      <c r="Q178" s="482">
        <f>'RAW DATA-At-Risk'!O58</f>
        <v>255</v>
      </c>
      <c r="R178" s="482">
        <f>'RAW DATA-At-Risk'!P58</f>
        <v>26</v>
      </c>
      <c r="S178" s="482">
        <f>'RAW DATA-At-Risk'!Q58</f>
        <v>1010</v>
      </c>
      <c r="T178" s="482">
        <f>'RAW DATA-At-Risk'!R58</f>
        <v>0</v>
      </c>
      <c r="U178" s="482">
        <f>'RAW DATA-At-Risk'!S58</f>
        <v>0</v>
      </c>
      <c r="V178" s="482">
        <f>'RAW DATA-At-Risk'!T58</f>
        <v>0</v>
      </c>
      <c r="W178" s="482">
        <f>'RAW DATA-At-Risk'!U58</f>
        <v>0</v>
      </c>
      <c r="X178" s="482">
        <f>'RAW DATA-At-Risk'!V58</f>
        <v>0</v>
      </c>
      <c r="Y178" s="483">
        <f>'RAW DATA-At-Risk'!W58</f>
        <v>0</v>
      </c>
      <c r="Z178" s="482"/>
      <c r="AA178" s="482"/>
      <c r="AB178" s="481">
        <f>'RAW DATA-At-Risk'!X58</f>
        <v>0</v>
      </c>
      <c r="AC178" s="482">
        <f>'RAW DATA-At-Risk'!Y58</f>
        <v>251</v>
      </c>
      <c r="AD178" s="482">
        <f>'RAW DATA-At-Risk'!Z58</f>
        <v>13</v>
      </c>
      <c r="AE178" s="482">
        <f>'RAW DATA-At-Risk'!AA58</f>
        <v>1811</v>
      </c>
      <c r="AF178" s="482">
        <f>'RAW DATA-At-Risk'!AB58</f>
        <v>0</v>
      </c>
      <c r="AG178" s="482">
        <f>'RAW DATA-At-Risk'!AC58</f>
        <v>0</v>
      </c>
      <c r="AH178" s="482">
        <f>'RAW DATA-At-Risk'!AD58</f>
        <v>0</v>
      </c>
      <c r="AI178" s="482">
        <f>'RAW DATA-At-Risk'!AE58</f>
        <v>0</v>
      </c>
      <c r="AJ178" s="482">
        <f>'RAW DATA-At-Risk'!AF58</f>
        <v>0</v>
      </c>
      <c r="AK178" s="483">
        <f>'RAW DATA-At-Risk'!AG58</f>
        <v>0</v>
      </c>
      <c r="AL178" s="482"/>
      <c r="AM178" s="482"/>
      <c r="AN178" s="481">
        <f>'RAW DATA-At-Risk'!AH58</f>
        <v>0</v>
      </c>
      <c r="AO178" s="482">
        <f>'RAW DATA-At-Risk'!AI58</f>
        <v>161</v>
      </c>
      <c r="AP178" s="482">
        <f>'RAW DATA-At-Risk'!AJ58</f>
        <v>11</v>
      </c>
      <c r="AQ178" s="482">
        <f>'RAW DATA-At-Risk'!AK58</f>
        <v>1425</v>
      </c>
      <c r="AR178" s="482">
        <f>'RAW DATA-At-Risk'!AL58</f>
        <v>0</v>
      </c>
      <c r="AS178" s="482">
        <f>'RAW DATA-At-Risk'!AM58</f>
        <v>0</v>
      </c>
      <c r="AT178" s="482">
        <f>'RAW DATA-At-Risk'!AN58</f>
        <v>0</v>
      </c>
      <c r="AU178" s="482">
        <f>'RAW DATA-At-Risk'!AO58</f>
        <v>0</v>
      </c>
      <c r="AV178" s="482">
        <f>'RAW DATA-At-Risk'!AP58</f>
        <v>0</v>
      </c>
      <c r="AW178" s="483">
        <f>'RAW DATA-At-Risk'!AQ58</f>
        <v>0</v>
      </c>
      <c r="AX178" s="483"/>
    </row>
    <row r="179" spans="1:50" x14ac:dyDescent="0.25">
      <c r="A179" s="1059"/>
      <c r="B179" s="484" t="str">
        <f>'RAW DATA-Awards'!B59</f>
        <v>CNM</v>
      </c>
      <c r="C179" s="485" t="str">
        <f>'RAW DATA-Awards'!C59</f>
        <v>2</v>
      </c>
      <c r="D179" s="364">
        <f>'RAW DATA-At-Risk'!D59</f>
        <v>8</v>
      </c>
      <c r="E179" s="12">
        <f>'RAW DATA-At-Risk'!E59</f>
        <v>299</v>
      </c>
      <c r="F179" s="12">
        <f>'RAW DATA-At-Risk'!F59</f>
        <v>17</v>
      </c>
      <c r="G179" s="12">
        <f>'RAW DATA-At-Risk'!G59</f>
        <v>171</v>
      </c>
      <c r="H179" s="12">
        <f>'RAW DATA-At-Risk'!H59</f>
        <v>0</v>
      </c>
      <c r="I179" s="12">
        <f>'RAW DATA-At-Risk'!I59</f>
        <v>0</v>
      </c>
      <c r="J179" s="12">
        <f>'RAW DATA-At-Risk'!J59</f>
        <v>0</v>
      </c>
      <c r="K179" s="12">
        <f>'RAW DATA-At-Risk'!K59</f>
        <v>0</v>
      </c>
      <c r="L179" s="12">
        <f>'RAW DATA-At-Risk'!L59</f>
        <v>0</v>
      </c>
      <c r="M179" s="365">
        <f>'RAW DATA-At-Risk'!M59</f>
        <v>0</v>
      </c>
      <c r="N179" s="12"/>
      <c r="O179" s="12"/>
      <c r="P179" s="364">
        <f>'RAW DATA-At-Risk'!N59</f>
        <v>6</v>
      </c>
      <c r="Q179" s="12">
        <f>'RAW DATA-At-Risk'!O59</f>
        <v>276</v>
      </c>
      <c r="R179" s="12">
        <f>'RAW DATA-At-Risk'!P59</f>
        <v>15</v>
      </c>
      <c r="S179" s="12">
        <f>'RAW DATA-At-Risk'!Q59</f>
        <v>167</v>
      </c>
      <c r="T179" s="12">
        <f>'RAW DATA-At-Risk'!R59</f>
        <v>0</v>
      </c>
      <c r="U179" s="12">
        <f>'RAW DATA-At-Risk'!S59</f>
        <v>0</v>
      </c>
      <c r="V179" s="12">
        <f>'RAW DATA-At-Risk'!T59</f>
        <v>0</v>
      </c>
      <c r="W179" s="12">
        <f>'RAW DATA-At-Risk'!U59</f>
        <v>0</v>
      </c>
      <c r="X179" s="12">
        <f>'RAW DATA-At-Risk'!V59</f>
        <v>0</v>
      </c>
      <c r="Y179" s="365">
        <f>'RAW DATA-At-Risk'!W59</f>
        <v>0</v>
      </c>
      <c r="Z179" s="12"/>
      <c r="AA179" s="12"/>
      <c r="AB179" s="364">
        <f>'RAW DATA-At-Risk'!X59</f>
        <v>0</v>
      </c>
      <c r="AC179" s="12">
        <f>'RAW DATA-At-Risk'!Y59</f>
        <v>244</v>
      </c>
      <c r="AD179" s="12">
        <f>'RAW DATA-At-Risk'!Z59</f>
        <v>16</v>
      </c>
      <c r="AE179" s="12">
        <f>'RAW DATA-At-Risk'!AA59</f>
        <v>151</v>
      </c>
      <c r="AF179" s="12">
        <f>'RAW DATA-At-Risk'!AB59</f>
        <v>0</v>
      </c>
      <c r="AG179" s="12">
        <f>'RAW DATA-At-Risk'!AC59</f>
        <v>0</v>
      </c>
      <c r="AH179" s="12">
        <f>'RAW DATA-At-Risk'!AD59</f>
        <v>0</v>
      </c>
      <c r="AI179" s="12">
        <f>'RAW DATA-At-Risk'!AE59</f>
        <v>0</v>
      </c>
      <c r="AJ179" s="12">
        <f>'RAW DATA-At-Risk'!AF59</f>
        <v>0</v>
      </c>
      <c r="AK179" s="365">
        <f>'RAW DATA-At-Risk'!AG59</f>
        <v>0</v>
      </c>
      <c r="AL179" s="12"/>
      <c r="AM179" s="12"/>
      <c r="AN179" s="364">
        <f>'RAW DATA-At-Risk'!AH59</f>
        <v>0</v>
      </c>
      <c r="AO179" s="12">
        <f>'RAW DATA-At-Risk'!AI59</f>
        <v>176</v>
      </c>
      <c r="AP179" s="12">
        <f>'RAW DATA-At-Risk'!AJ59</f>
        <v>14</v>
      </c>
      <c r="AQ179" s="12">
        <f>'RAW DATA-At-Risk'!AK59</f>
        <v>172</v>
      </c>
      <c r="AR179" s="12">
        <f>'RAW DATA-At-Risk'!AL59</f>
        <v>0</v>
      </c>
      <c r="AS179" s="12">
        <f>'RAW DATA-At-Risk'!AM59</f>
        <v>0</v>
      </c>
      <c r="AT179" s="12">
        <f>'RAW DATA-At-Risk'!AN59</f>
        <v>0</v>
      </c>
      <c r="AU179" s="12">
        <f>'RAW DATA-At-Risk'!AO59</f>
        <v>0</v>
      </c>
      <c r="AV179" s="12">
        <f>'RAW DATA-At-Risk'!AP59</f>
        <v>0</v>
      </c>
      <c r="AW179" s="365">
        <f>'RAW DATA-At-Risk'!AQ59</f>
        <v>0</v>
      </c>
      <c r="AX179" s="365"/>
    </row>
    <row r="180" spans="1:50" ht="15.75" thickBot="1" x14ac:dyDescent="0.3">
      <c r="A180" s="1060"/>
      <c r="B180" s="484" t="str">
        <f>'RAW DATA-Awards'!B60</f>
        <v>CNM</v>
      </c>
      <c r="C180" s="485" t="str">
        <f>'RAW DATA-Awards'!C60</f>
        <v>3</v>
      </c>
      <c r="D180" s="364">
        <f>'RAW DATA-At-Risk'!D60</f>
        <v>338</v>
      </c>
      <c r="E180" s="12">
        <f>'RAW DATA-At-Risk'!E60</f>
        <v>60</v>
      </c>
      <c r="F180" s="12">
        <f>'RAW DATA-At-Risk'!F60</f>
        <v>0</v>
      </c>
      <c r="G180" s="12">
        <f>'RAW DATA-At-Risk'!G60</f>
        <v>261</v>
      </c>
      <c r="H180" s="12">
        <f>'RAW DATA-At-Risk'!H60</f>
        <v>0</v>
      </c>
      <c r="I180" s="12">
        <f>'RAW DATA-At-Risk'!I60</f>
        <v>0</v>
      </c>
      <c r="J180" s="12">
        <f>'RAW DATA-At-Risk'!J60</f>
        <v>0</v>
      </c>
      <c r="K180" s="12">
        <f>'RAW DATA-At-Risk'!K60</f>
        <v>0</v>
      </c>
      <c r="L180" s="12">
        <f>'RAW DATA-At-Risk'!L60</f>
        <v>0</v>
      </c>
      <c r="M180" s="365">
        <f>'RAW DATA-At-Risk'!M60</f>
        <v>0</v>
      </c>
      <c r="N180" s="12"/>
      <c r="O180" s="12"/>
      <c r="P180" s="364">
        <f>'RAW DATA-At-Risk'!N60</f>
        <v>203</v>
      </c>
      <c r="Q180" s="12">
        <f>'RAW DATA-At-Risk'!O60</f>
        <v>47</v>
      </c>
      <c r="R180" s="12">
        <f>'RAW DATA-At-Risk'!P60</f>
        <v>0</v>
      </c>
      <c r="S180" s="12">
        <f>'RAW DATA-At-Risk'!Q60</f>
        <v>236</v>
      </c>
      <c r="T180" s="12">
        <f>'RAW DATA-At-Risk'!R60</f>
        <v>0</v>
      </c>
      <c r="U180" s="12">
        <f>'RAW DATA-At-Risk'!S60</f>
        <v>0</v>
      </c>
      <c r="V180" s="12">
        <f>'RAW DATA-At-Risk'!T60</f>
        <v>0</v>
      </c>
      <c r="W180" s="12">
        <f>'RAW DATA-At-Risk'!U60</f>
        <v>0</v>
      </c>
      <c r="X180" s="12">
        <f>'RAW DATA-At-Risk'!V60</f>
        <v>0</v>
      </c>
      <c r="Y180" s="365">
        <f>'RAW DATA-At-Risk'!W60</f>
        <v>0</v>
      </c>
      <c r="Z180" s="12"/>
      <c r="AA180" s="12"/>
      <c r="AB180" s="364">
        <f>'RAW DATA-At-Risk'!X60</f>
        <v>181</v>
      </c>
      <c r="AC180" s="12">
        <f>'RAW DATA-At-Risk'!Y60</f>
        <v>80</v>
      </c>
      <c r="AD180" s="12">
        <f>'RAW DATA-At-Risk'!Z60</f>
        <v>0</v>
      </c>
      <c r="AE180" s="12">
        <f>'RAW DATA-At-Risk'!AA60</f>
        <v>222</v>
      </c>
      <c r="AF180" s="12">
        <f>'RAW DATA-At-Risk'!AB60</f>
        <v>0</v>
      </c>
      <c r="AG180" s="12">
        <f>'RAW DATA-At-Risk'!AC60</f>
        <v>0</v>
      </c>
      <c r="AH180" s="12">
        <f>'RAW DATA-At-Risk'!AD60</f>
        <v>0</v>
      </c>
      <c r="AI180" s="12">
        <f>'RAW DATA-At-Risk'!AE60</f>
        <v>0</v>
      </c>
      <c r="AJ180" s="12">
        <f>'RAW DATA-At-Risk'!AF60</f>
        <v>0</v>
      </c>
      <c r="AK180" s="365">
        <f>'RAW DATA-At-Risk'!AG60</f>
        <v>0</v>
      </c>
      <c r="AL180" s="12"/>
      <c r="AM180" s="12"/>
      <c r="AN180" s="364">
        <f>'RAW DATA-At-Risk'!AH60</f>
        <v>170</v>
      </c>
      <c r="AO180" s="12">
        <f>'RAW DATA-At-Risk'!AI60</f>
        <v>90</v>
      </c>
      <c r="AP180" s="12">
        <f>'RAW DATA-At-Risk'!AJ60</f>
        <v>9</v>
      </c>
      <c r="AQ180" s="12">
        <f>'RAW DATA-At-Risk'!AK60</f>
        <v>207</v>
      </c>
      <c r="AR180" s="12">
        <f>'RAW DATA-At-Risk'!AL60</f>
        <v>0</v>
      </c>
      <c r="AS180" s="12">
        <f>'RAW DATA-At-Risk'!AM60</f>
        <v>0</v>
      </c>
      <c r="AT180" s="12">
        <f>'RAW DATA-At-Risk'!AN60</f>
        <v>0</v>
      </c>
      <c r="AU180" s="12">
        <f>'RAW DATA-At-Risk'!AO60</f>
        <v>0</v>
      </c>
      <c r="AV180" s="12">
        <f>'RAW DATA-At-Risk'!AP60</f>
        <v>0</v>
      </c>
      <c r="AW180" s="365">
        <f>'RAW DATA-At-Risk'!AQ60</f>
        <v>0</v>
      </c>
      <c r="AX180" s="365"/>
    </row>
    <row r="181" spans="1:50" x14ac:dyDescent="0.25">
      <c r="A181" s="486"/>
      <c r="B181" s="484"/>
      <c r="C181" s="485"/>
      <c r="D181" s="366">
        <f t="shared" ref="D181:M181" si="136">SUM(D178:D180)</f>
        <v>346</v>
      </c>
      <c r="E181" s="11">
        <f t="shared" si="136"/>
        <v>757</v>
      </c>
      <c r="F181" s="11">
        <f t="shared" si="136"/>
        <v>39</v>
      </c>
      <c r="G181" s="11">
        <f t="shared" si="136"/>
        <v>1431</v>
      </c>
      <c r="H181" s="11">
        <f t="shared" si="136"/>
        <v>0</v>
      </c>
      <c r="I181" s="11">
        <f t="shared" si="136"/>
        <v>0</v>
      </c>
      <c r="J181" s="11">
        <f t="shared" si="136"/>
        <v>0</v>
      </c>
      <c r="K181" s="11">
        <f t="shared" si="136"/>
        <v>0</v>
      </c>
      <c r="L181" s="11">
        <f t="shared" si="136"/>
        <v>0</v>
      </c>
      <c r="M181" s="367">
        <f t="shared" si="136"/>
        <v>0</v>
      </c>
      <c r="N181" s="12"/>
      <c r="O181" s="12"/>
      <c r="P181" s="366">
        <f t="shared" ref="P181:Y181" si="137">SUM(P178:P180)</f>
        <v>212</v>
      </c>
      <c r="Q181" s="11">
        <f t="shared" si="137"/>
        <v>578</v>
      </c>
      <c r="R181" s="11">
        <f t="shared" si="137"/>
        <v>41</v>
      </c>
      <c r="S181" s="11">
        <f t="shared" si="137"/>
        <v>1413</v>
      </c>
      <c r="T181" s="11">
        <f t="shared" si="137"/>
        <v>0</v>
      </c>
      <c r="U181" s="11">
        <f t="shared" si="137"/>
        <v>0</v>
      </c>
      <c r="V181" s="11">
        <f t="shared" si="137"/>
        <v>0</v>
      </c>
      <c r="W181" s="11">
        <f t="shared" si="137"/>
        <v>0</v>
      </c>
      <c r="X181" s="11">
        <f t="shared" si="137"/>
        <v>0</v>
      </c>
      <c r="Y181" s="367">
        <f t="shared" si="137"/>
        <v>0</v>
      </c>
      <c r="Z181" s="12"/>
      <c r="AA181" s="12"/>
      <c r="AB181" s="366">
        <f t="shared" ref="AB181:AK181" si="138">SUM(AB178:AB180)</f>
        <v>181</v>
      </c>
      <c r="AC181" s="11">
        <f t="shared" si="138"/>
        <v>575</v>
      </c>
      <c r="AD181" s="11">
        <f t="shared" si="138"/>
        <v>29</v>
      </c>
      <c r="AE181" s="11">
        <f t="shared" si="138"/>
        <v>2184</v>
      </c>
      <c r="AF181" s="11">
        <f t="shared" si="138"/>
        <v>0</v>
      </c>
      <c r="AG181" s="11">
        <f t="shared" si="138"/>
        <v>0</v>
      </c>
      <c r="AH181" s="11">
        <f t="shared" si="138"/>
        <v>0</v>
      </c>
      <c r="AI181" s="11">
        <f t="shared" si="138"/>
        <v>0</v>
      </c>
      <c r="AJ181" s="11">
        <f t="shared" si="138"/>
        <v>0</v>
      </c>
      <c r="AK181" s="367">
        <f t="shared" si="138"/>
        <v>0</v>
      </c>
      <c r="AL181" s="12"/>
      <c r="AM181" s="12"/>
      <c r="AN181" s="366">
        <f t="shared" ref="AN181:AW181" si="139">SUM(AN178:AN180)</f>
        <v>170</v>
      </c>
      <c r="AO181" s="11">
        <f t="shared" si="139"/>
        <v>427</v>
      </c>
      <c r="AP181" s="11">
        <f t="shared" si="139"/>
        <v>34</v>
      </c>
      <c r="AQ181" s="11">
        <f t="shared" si="139"/>
        <v>1804</v>
      </c>
      <c r="AR181" s="11">
        <f t="shared" si="139"/>
        <v>0</v>
      </c>
      <c r="AS181" s="11">
        <f t="shared" si="139"/>
        <v>0</v>
      </c>
      <c r="AT181" s="11">
        <f t="shared" si="139"/>
        <v>0</v>
      </c>
      <c r="AU181" s="11">
        <f t="shared" si="139"/>
        <v>0</v>
      </c>
      <c r="AV181" s="11">
        <f t="shared" si="139"/>
        <v>0</v>
      </c>
      <c r="AW181" s="367">
        <f t="shared" si="139"/>
        <v>0</v>
      </c>
      <c r="AX181" s="365"/>
    </row>
    <row r="182" spans="1:50" ht="15.75" thickBot="1" x14ac:dyDescent="0.3">
      <c r="A182" s="486"/>
      <c r="B182" s="484"/>
      <c r="C182" s="485"/>
      <c r="D182" s="364"/>
      <c r="E182" s="12"/>
      <c r="F182" s="12"/>
      <c r="G182" s="12"/>
      <c r="H182" s="12"/>
      <c r="I182" s="12"/>
      <c r="J182" s="12"/>
      <c r="K182" s="12"/>
      <c r="L182" s="12"/>
      <c r="M182" s="365"/>
      <c r="N182" s="12"/>
      <c r="O182" s="12"/>
      <c r="P182" s="364"/>
      <c r="Q182" s="12"/>
      <c r="R182" s="12"/>
      <c r="S182" s="12"/>
      <c r="T182" s="12"/>
      <c r="U182" s="12"/>
      <c r="V182" s="12"/>
      <c r="W182" s="12"/>
      <c r="X182" s="12"/>
      <c r="Y182" s="365"/>
      <c r="Z182" s="12"/>
      <c r="AA182" s="12"/>
      <c r="AB182" s="364"/>
      <c r="AC182" s="12"/>
      <c r="AD182" s="12"/>
      <c r="AE182" s="12"/>
      <c r="AF182" s="12"/>
      <c r="AG182" s="12"/>
      <c r="AH182" s="12"/>
      <c r="AI182" s="12"/>
      <c r="AJ182" s="12"/>
      <c r="AK182" s="365"/>
      <c r="AL182" s="12"/>
      <c r="AM182" s="12"/>
      <c r="AN182" s="364"/>
      <c r="AO182" s="12"/>
      <c r="AP182" s="12"/>
      <c r="AQ182" s="12"/>
      <c r="AR182" s="12"/>
      <c r="AS182" s="12"/>
      <c r="AT182" s="12"/>
      <c r="AU182" s="12"/>
      <c r="AV182" s="12"/>
      <c r="AW182" s="365"/>
      <c r="AX182" s="365"/>
    </row>
    <row r="183" spans="1:50" ht="15" customHeight="1" x14ac:dyDescent="0.25">
      <c r="A183" s="1058" t="s">
        <v>303</v>
      </c>
      <c r="B183" s="484" t="s">
        <v>70</v>
      </c>
      <c r="C183" s="485" t="s">
        <v>95</v>
      </c>
      <c r="D183" s="364">
        <f>D178*'DATA - Awards Matrices'!$B$53</f>
        <v>0</v>
      </c>
      <c r="E183" s="12">
        <f>E178*'DATA - Awards Matrices'!$C$53</f>
        <v>228850</v>
      </c>
      <c r="F183" s="12">
        <f>F178*'DATA - Awards Matrices'!$D$53</f>
        <v>12650</v>
      </c>
      <c r="G183" s="12">
        <f>G178*'DATA - Awards Matrices'!$E$53</f>
        <v>574425</v>
      </c>
      <c r="H183" s="12">
        <f>H178*'DATA - Awards Matrices'!$F$53</f>
        <v>0</v>
      </c>
      <c r="I183" s="12">
        <f>I178*'DATA - Awards Matrices'!$G$53</f>
        <v>0</v>
      </c>
      <c r="J183" s="12">
        <f>J178*'DATA - Awards Matrices'!$H$53</f>
        <v>0</v>
      </c>
      <c r="K183" s="12">
        <f>K178*'DATA - Awards Matrices'!$I$53</f>
        <v>0</v>
      </c>
      <c r="L183" s="12">
        <f>L178*'DATA - Awards Matrices'!$J$53</f>
        <v>0</v>
      </c>
      <c r="M183" s="365">
        <f>M178*'DATA - Awards Matrices'!$K$53</f>
        <v>0</v>
      </c>
      <c r="N183" s="12"/>
      <c r="O183" s="12"/>
      <c r="P183" s="364">
        <f>P178*'DATA - Awards Matrices'!$B$53</f>
        <v>1725</v>
      </c>
      <c r="Q183" s="12">
        <f>Q178*'DATA - Awards Matrices'!$C$53</f>
        <v>146625</v>
      </c>
      <c r="R183" s="12">
        <f>R178*'DATA - Awards Matrices'!$D$53</f>
        <v>14950</v>
      </c>
      <c r="S183" s="12">
        <f>S178*'DATA - Awards Matrices'!$E$53</f>
        <v>580750</v>
      </c>
      <c r="T183" s="12">
        <f>T178*'DATA - Awards Matrices'!$F$53</f>
        <v>0</v>
      </c>
      <c r="U183" s="12">
        <f>U178*'DATA - Awards Matrices'!$G$53</f>
        <v>0</v>
      </c>
      <c r="V183" s="12">
        <f>V178*'DATA - Awards Matrices'!$H$53</f>
        <v>0</v>
      </c>
      <c r="W183" s="12">
        <f>W178*'DATA - Awards Matrices'!$I$53</f>
        <v>0</v>
      </c>
      <c r="X183" s="12">
        <f>X178*'DATA - Awards Matrices'!$J$53</f>
        <v>0</v>
      </c>
      <c r="Y183" s="365">
        <f>Y178*'DATA - Awards Matrices'!$K$53</f>
        <v>0</v>
      </c>
      <c r="Z183" s="12"/>
      <c r="AA183" s="12"/>
      <c r="AB183" s="364">
        <f>AB178*'DATA - Awards Matrices'!$B$53</f>
        <v>0</v>
      </c>
      <c r="AC183" s="12">
        <f>AC178*'DATA - Awards Matrices'!$C$53</f>
        <v>144325</v>
      </c>
      <c r="AD183" s="12">
        <f>AD178*'DATA - Awards Matrices'!$D$53</f>
        <v>7475</v>
      </c>
      <c r="AE183" s="12">
        <f>AE178*'DATA - Awards Matrices'!$E$53</f>
        <v>1041325</v>
      </c>
      <c r="AF183" s="12">
        <f>AF178*'DATA - Awards Matrices'!$F$53</f>
        <v>0</v>
      </c>
      <c r="AG183" s="12">
        <f>AG178*'DATA - Awards Matrices'!$G$53</f>
        <v>0</v>
      </c>
      <c r="AH183" s="12">
        <f>AH178*'DATA - Awards Matrices'!$H$53</f>
        <v>0</v>
      </c>
      <c r="AI183" s="12">
        <f>AI178*'DATA - Awards Matrices'!$I$53</f>
        <v>0</v>
      </c>
      <c r="AJ183" s="12">
        <f>AJ178*'DATA - Awards Matrices'!$J$53</f>
        <v>0</v>
      </c>
      <c r="AK183" s="365">
        <f>AK178*'DATA - Awards Matrices'!$K$53</f>
        <v>0</v>
      </c>
      <c r="AL183" s="12"/>
      <c r="AM183" s="12"/>
      <c r="AN183" s="364">
        <f>AN178*'DATA - Awards Matrices'!$B$53</f>
        <v>0</v>
      </c>
      <c r="AO183" s="12">
        <f>AO178*'DATA - Awards Matrices'!$C$53</f>
        <v>92575</v>
      </c>
      <c r="AP183" s="12">
        <f>AP178*'DATA - Awards Matrices'!$D$53</f>
        <v>6325</v>
      </c>
      <c r="AQ183" s="12">
        <f>AQ178*'DATA - Awards Matrices'!$E$53</f>
        <v>819375</v>
      </c>
      <c r="AR183" s="12">
        <f>AR178*'DATA - Awards Matrices'!$F$53</f>
        <v>0</v>
      </c>
      <c r="AS183" s="12">
        <f>AS178*'DATA - Awards Matrices'!$G$53</f>
        <v>0</v>
      </c>
      <c r="AT183" s="12">
        <f>AT178*'DATA - Awards Matrices'!$H$53</f>
        <v>0</v>
      </c>
      <c r="AU183" s="12">
        <f>AU178*'DATA - Awards Matrices'!$I$53</f>
        <v>0</v>
      </c>
      <c r="AV183" s="12">
        <f>AV178*'DATA - Awards Matrices'!$J$53</f>
        <v>0</v>
      </c>
      <c r="AW183" s="365">
        <f>AW178*'DATA - Awards Matrices'!$K$53</f>
        <v>0</v>
      </c>
      <c r="AX183" s="365"/>
    </row>
    <row r="184" spans="1:50" x14ac:dyDescent="0.25">
      <c r="A184" s="1059"/>
      <c r="B184" s="484" t="s">
        <v>70</v>
      </c>
      <c r="C184" s="485" t="s">
        <v>94</v>
      </c>
      <c r="D184" s="364">
        <f>D179*'DATA - Awards Matrices'!$B$54</f>
        <v>4600</v>
      </c>
      <c r="E184" s="12">
        <f>E179*'DATA - Awards Matrices'!$C$54</f>
        <v>171925</v>
      </c>
      <c r="F184" s="12">
        <f>F179*'DATA - Awards Matrices'!$D$54</f>
        <v>9775</v>
      </c>
      <c r="G184" s="12">
        <f>G179*'DATA - Awards Matrices'!$E$54</f>
        <v>98325</v>
      </c>
      <c r="H184" s="12">
        <f>H179*'DATA - Awards Matrices'!$F$54</f>
        <v>0</v>
      </c>
      <c r="I184" s="12">
        <f>I179*'DATA - Awards Matrices'!$G$54</f>
        <v>0</v>
      </c>
      <c r="J184" s="12">
        <f>J179*'DATA - Awards Matrices'!$H$54</f>
        <v>0</v>
      </c>
      <c r="K184" s="12">
        <f>K179*'DATA - Awards Matrices'!$I$54</f>
        <v>0</v>
      </c>
      <c r="L184" s="12">
        <f>L179*'DATA - Awards Matrices'!$J$54</f>
        <v>0</v>
      </c>
      <c r="M184" s="365">
        <f>M179*'DATA - Awards Matrices'!$K$54</f>
        <v>0</v>
      </c>
      <c r="N184" s="12"/>
      <c r="O184" s="12"/>
      <c r="P184" s="364">
        <f>P179*'DATA - Awards Matrices'!$B$54</f>
        <v>3450</v>
      </c>
      <c r="Q184" s="12">
        <f>Q179*'DATA - Awards Matrices'!$C$54</f>
        <v>158700</v>
      </c>
      <c r="R184" s="12">
        <f>R179*'DATA - Awards Matrices'!$D$54</f>
        <v>8625</v>
      </c>
      <c r="S184" s="12">
        <f>S179*'DATA - Awards Matrices'!$E$54</f>
        <v>96025</v>
      </c>
      <c r="T184" s="12">
        <f>T179*'DATA - Awards Matrices'!$F$54</f>
        <v>0</v>
      </c>
      <c r="U184" s="12">
        <f>U179*'DATA - Awards Matrices'!$G$54</f>
        <v>0</v>
      </c>
      <c r="V184" s="12">
        <f>V179*'DATA - Awards Matrices'!$H$54</f>
        <v>0</v>
      </c>
      <c r="W184" s="12">
        <f>W179*'DATA - Awards Matrices'!$I$54</f>
        <v>0</v>
      </c>
      <c r="X184" s="12">
        <f>X179*'DATA - Awards Matrices'!$J$54</f>
        <v>0</v>
      </c>
      <c r="Y184" s="365">
        <f>Y179*'DATA - Awards Matrices'!$K$54</f>
        <v>0</v>
      </c>
      <c r="Z184" s="12"/>
      <c r="AA184" s="12"/>
      <c r="AB184" s="364">
        <f>AB179*'DATA - Awards Matrices'!$B$54</f>
        <v>0</v>
      </c>
      <c r="AC184" s="12">
        <f>AC179*'DATA - Awards Matrices'!$C$54</f>
        <v>140300</v>
      </c>
      <c r="AD184" s="12">
        <f>AD179*'DATA - Awards Matrices'!$D$54</f>
        <v>9200</v>
      </c>
      <c r="AE184" s="12">
        <f>AE179*'DATA - Awards Matrices'!$E$54</f>
        <v>86825</v>
      </c>
      <c r="AF184" s="12">
        <f>AF179*'DATA - Awards Matrices'!$F$54</f>
        <v>0</v>
      </c>
      <c r="AG184" s="12">
        <f>AG179*'DATA - Awards Matrices'!$G$54</f>
        <v>0</v>
      </c>
      <c r="AH184" s="12">
        <f>AH179*'DATA - Awards Matrices'!$H$54</f>
        <v>0</v>
      </c>
      <c r="AI184" s="12">
        <f>AI179*'DATA - Awards Matrices'!$I$54</f>
        <v>0</v>
      </c>
      <c r="AJ184" s="12">
        <f>AJ179*'DATA - Awards Matrices'!$J$54</f>
        <v>0</v>
      </c>
      <c r="AK184" s="365">
        <f>AK179*'DATA - Awards Matrices'!$K$54</f>
        <v>0</v>
      </c>
      <c r="AL184" s="12"/>
      <c r="AM184" s="12"/>
      <c r="AN184" s="364">
        <f>AN179*'DATA - Awards Matrices'!$B$54</f>
        <v>0</v>
      </c>
      <c r="AO184" s="12">
        <f>AO179*'DATA - Awards Matrices'!$C$54</f>
        <v>101200</v>
      </c>
      <c r="AP184" s="12">
        <f>AP179*'DATA - Awards Matrices'!$D$54</f>
        <v>8050</v>
      </c>
      <c r="AQ184" s="12">
        <f>AQ179*'DATA - Awards Matrices'!$E$54</f>
        <v>98900</v>
      </c>
      <c r="AR184" s="12">
        <f>AR179*'DATA - Awards Matrices'!$F$54</f>
        <v>0</v>
      </c>
      <c r="AS184" s="12">
        <f>AS179*'DATA - Awards Matrices'!$G$54</f>
        <v>0</v>
      </c>
      <c r="AT184" s="12">
        <f>AT179*'DATA - Awards Matrices'!$H$54</f>
        <v>0</v>
      </c>
      <c r="AU184" s="12">
        <f>AU179*'DATA - Awards Matrices'!$I$54</f>
        <v>0</v>
      </c>
      <c r="AV184" s="12">
        <f>AV179*'DATA - Awards Matrices'!$J$54</f>
        <v>0</v>
      </c>
      <c r="AW184" s="365">
        <f>AW179*'DATA - Awards Matrices'!$K$54</f>
        <v>0</v>
      </c>
      <c r="AX184" s="365"/>
    </row>
    <row r="185" spans="1:50" ht="15.75" thickBot="1" x14ac:dyDescent="0.3">
      <c r="A185" s="1060"/>
      <c r="B185" s="484" t="s">
        <v>70</v>
      </c>
      <c r="C185" s="485" t="s">
        <v>93</v>
      </c>
      <c r="D185" s="364">
        <f>D180*'DATA - Awards Matrices'!$B$55</f>
        <v>194350</v>
      </c>
      <c r="E185" s="12">
        <f>E180*'DATA - Awards Matrices'!$C$55</f>
        <v>34500</v>
      </c>
      <c r="F185" s="12">
        <f>F180*'DATA - Awards Matrices'!$D$55</f>
        <v>0</v>
      </c>
      <c r="G185" s="12">
        <f>G180*'DATA - Awards Matrices'!$E$55</f>
        <v>150075</v>
      </c>
      <c r="H185" s="12">
        <f>H180*'DATA - Awards Matrices'!$F$55</f>
        <v>0</v>
      </c>
      <c r="I185" s="12">
        <f>I180*'DATA - Awards Matrices'!$G$55</f>
        <v>0</v>
      </c>
      <c r="J185" s="12">
        <f>J180*'DATA - Awards Matrices'!$H$55</f>
        <v>0</v>
      </c>
      <c r="K185" s="12">
        <f>K180*'DATA - Awards Matrices'!$I$55</f>
        <v>0</v>
      </c>
      <c r="L185" s="12">
        <f>L180*'DATA - Awards Matrices'!$J$55</f>
        <v>0</v>
      </c>
      <c r="M185" s="365">
        <f>M180*'DATA - Awards Matrices'!$K$55</f>
        <v>0</v>
      </c>
      <c r="N185" s="12"/>
      <c r="O185" s="12"/>
      <c r="P185" s="364">
        <f>P180*'DATA - Awards Matrices'!$B$55</f>
        <v>116725</v>
      </c>
      <c r="Q185" s="12">
        <f>Q180*'DATA - Awards Matrices'!$C$55</f>
        <v>27025</v>
      </c>
      <c r="R185" s="12">
        <f>R180*'DATA - Awards Matrices'!$D$55</f>
        <v>0</v>
      </c>
      <c r="S185" s="12">
        <f>S180*'DATA - Awards Matrices'!$E$55</f>
        <v>135700</v>
      </c>
      <c r="T185" s="12">
        <f>T180*'DATA - Awards Matrices'!$F$55</f>
        <v>0</v>
      </c>
      <c r="U185" s="12">
        <f>U180*'DATA - Awards Matrices'!$G$55</f>
        <v>0</v>
      </c>
      <c r="V185" s="12">
        <f>V180*'DATA - Awards Matrices'!$H$55</f>
        <v>0</v>
      </c>
      <c r="W185" s="12">
        <f>W180*'DATA - Awards Matrices'!$I$55</f>
        <v>0</v>
      </c>
      <c r="X185" s="12">
        <f>X180*'DATA - Awards Matrices'!$J$55</f>
        <v>0</v>
      </c>
      <c r="Y185" s="365">
        <f>Y180*'DATA - Awards Matrices'!$K$55</f>
        <v>0</v>
      </c>
      <c r="Z185" s="12"/>
      <c r="AA185" s="12"/>
      <c r="AB185" s="364">
        <f>AB180*'DATA - Awards Matrices'!$B$55</f>
        <v>104075</v>
      </c>
      <c r="AC185" s="12">
        <f>AC180*'DATA - Awards Matrices'!$C$55</f>
        <v>46000</v>
      </c>
      <c r="AD185" s="12">
        <f>AD180*'DATA - Awards Matrices'!$D$55</f>
        <v>0</v>
      </c>
      <c r="AE185" s="12">
        <f>AE180*'DATA - Awards Matrices'!$E$55</f>
        <v>127650</v>
      </c>
      <c r="AF185" s="12">
        <f>AF180*'DATA - Awards Matrices'!$F$55</f>
        <v>0</v>
      </c>
      <c r="AG185" s="12">
        <f>AG180*'DATA - Awards Matrices'!$G$55</f>
        <v>0</v>
      </c>
      <c r="AH185" s="12">
        <f>AH180*'DATA - Awards Matrices'!$H$55</f>
        <v>0</v>
      </c>
      <c r="AI185" s="12">
        <f>AI180*'DATA - Awards Matrices'!$I$55</f>
        <v>0</v>
      </c>
      <c r="AJ185" s="12">
        <f>AJ180*'DATA - Awards Matrices'!$J$55</f>
        <v>0</v>
      </c>
      <c r="AK185" s="365">
        <f>AK180*'DATA - Awards Matrices'!$K$55</f>
        <v>0</v>
      </c>
      <c r="AL185" s="12"/>
      <c r="AM185" s="12"/>
      <c r="AN185" s="364">
        <f>AN180*'DATA - Awards Matrices'!$B$55</f>
        <v>97750</v>
      </c>
      <c r="AO185" s="12">
        <f>AO180*'DATA - Awards Matrices'!$C$55</f>
        <v>51750</v>
      </c>
      <c r="AP185" s="12">
        <f>AP180*'DATA - Awards Matrices'!$D$55</f>
        <v>5175</v>
      </c>
      <c r="AQ185" s="12">
        <f>AQ180*'DATA - Awards Matrices'!$E$55</f>
        <v>119025</v>
      </c>
      <c r="AR185" s="12">
        <f>AR180*'DATA - Awards Matrices'!$F$55</f>
        <v>0</v>
      </c>
      <c r="AS185" s="12">
        <f>AS180*'DATA - Awards Matrices'!$G$55</f>
        <v>0</v>
      </c>
      <c r="AT185" s="12">
        <f>AT180*'DATA - Awards Matrices'!$H$55</f>
        <v>0</v>
      </c>
      <c r="AU185" s="12">
        <f>AU180*'DATA - Awards Matrices'!$I$55</f>
        <v>0</v>
      </c>
      <c r="AV185" s="12">
        <f>AV180*'DATA - Awards Matrices'!$J$55</f>
        <v>0</v>
      </c>
      <c r="AW185" s="365">
        <f>AW180*'DATA - Awards Matrices'!$K$55</f>
        <v>0</v>
      </c>
      <c r="AX185" s="365"/>
    </row>
    <row r="186" spans="1:50" ht="30.75" thickBot="1" x14ac:dyDescent="0.3">
      <c r="A186" s="480" t="s">
        <v>304</v>
      </c>
      <c r="B186" s="487" t="str">
        <f>B180</f>
        <v>CNM</v>
      </c>
      <c r="C186" s="488"/>
      <c r="D186" s="368">
        <f t="shared" ref="D186:M186" si="140">SUM(D183:D185)</f>
        <v>198950</v>
      </c>
      <c r="E186" s="369">
        <f t="shared" si="140"/>
        <v>435275</v>
      </c>
      <c r="F186" s="369">
        <f t="shared" si="140"/>
        <v>22425</v>
      </c>
      <c r="G186" s="369">
        <f t="shared" si="140"/>
        <v>822825</v>
      </c>
      <c r="H186" s="369">
        <f t="shared" si="140"/>
        <v>0</v>
      </c>
      <c r="I186" s="369">
        <f t="shared" si="140"/>
        <v>0</v>
      </c>
      <c r="J186" s="369">
        <f t="shared" si="140"/>
        <v>0</v>
      </c>
      <c r="K186" s="369">
        <f t="shared" si="140"/>
        <v>0</v>
      </c>
      <c r="L186" s="369">
        <f t="shared" si="140"/>
        <v>0</v>
      </c>
      <c r="M186" s="370">
        <f t="shared" si="140"/>
        <v>0</v>
      </c>
      <c r="N186" s="489">
        <f>SUM(D186:M186)/'DATA - Awards Matrices'!$L$55</f>
        <v>437.7835753176044</v>
      </c>
      <c r="O186" s="489"/>
      <c r="P186" s="368">
        <f t="shared" ref="P186:Y186" si="141">SUM(P183:P185)</f>
        <v>121900</v>
      </c>
      <c r="Q186" s="369">
        <f t="shared" si="141"/>
        <v>332350</v>
      </c>
      <c r="R186" s="369">
        <f t="shared" si="141"/>
        <v>23575</v>
      </c>
      <c r="S186" s="369">
        <f t="shared" si="141"/>
        <v>812475</v>
      </c>
      <c r="T186" s="369">
        <f t="shared" si="141"/>
        <v>0</v>
      </c>
      <c r="U186" s="369">
        <f t="shared" si="141"/>
        <v>0</v>
      </c>
      <c r="V186" s="369">
        <f t="shared" si="141"/>
        <v>0</v>
      </c>
      <c r="W186" s="369">
        <f t="shared" si="141"/>
        <v>0</v>
      </c>
      <c r="X186" s="369">
        <f t="shared" si="141"/>
        <v>0</v>
      </c>
      <c r="Y186" s="370">
        <f t="shared" si="141"/>
        <v>0</v>
      </c>
      <c r="Z186" s="489">
        <f>SUM(P186:Y186)/'DATA - Awards Matrices'!$L$55</f>
        <v>381.80580762250457</v>
      </c>
      <c r="AA186" s="489"/>
      <c r="AB186" s="368">
        <f t="shared" ref="AB186:AK186" si="142">SUM(AB183:AB185)</f>
        <v>104075</v>
      </c>
      <c r="AC186" s="369">
        <f t="shared" si="142"/>
        <v>330625</v>
      </c>
      <c r="AD186" s="369">
        <f t="shared" si="142"/>
        <v>16675</v>
      </c>
      <c r="AE186" s="369">
        <f t="shared" si="142"/>
        <v>1255800</v>
      </c>
      <c r="AF186" s="369">
        <f t="shared" si="142"/>
        <v>0</v>
      </c>
      <c r="AG186" s="369">
        <f t="shared" si="142"/>
        <v>0</v>
      </c>
      <c r="AH186" s="369">
        <f t="shared" si="142"/>
        <v>0</v>
      </c>
      <c r="AI186" s="369">
        <f t="shared" si="142"/>
        <v>0</v>
      </c>
      <c r="AJ186" s="369">
        <f t="shared" si="142"/>
        <v>0</v>
      </c>
      <c r="AK186" s="370">
        <f t="shared" si="142"/>
        <v>0</v>
      </c>
      <c r="AL186" s="489">
        <f>SUM(AB186:AK186)/'DATA - Awards Matrices'!$L$55</f>
        <v>505.16107078039931</v>
      </c>
      <c r="AM186" s="489"/>
      <c r="AN186" s="368">
        <f t="shared" ref="AN186:AW186" si="143">SUM(AN183:AN185)</f>
        <v>97750</v>
      </c>
      <c r="AO186" s="369">
        <f t="shared" si="143"/>
        <v>245525</v>
      </c>
      <c r="AP186" s="369">
        <f t="shared" si="143"/>
        <v>19550</v>
      </c>
      <c r="AQ186" s="369">
        <f t="shared" si="143"/>
        <v>1037300</v>
      </c>
      <c r="AR186" s="369">
        <f t="shared" si="143"/>
        <v>0</v>
      </c>
      <c r="AS186" s="369">
        <f t="shared" si="143"/>
        <v>0</v>
      </c>
      <c r="AT186" s="369">
        <f t="shared" si="143"/>
        <v>0</v>
      </c>
      <c r="AU186" s="369">
        <f t="shared" si="143"/>
        <v>0</v>
      </c>
      <c r="AV186" s="369">
        <f t="shared" si="143"/>
        <v>0</v>
      </c>
      <c r="AW186" s="370">
        <f t="shared" si="143"/>
        <v>0</v>
      </c>
      <c r="AX186" s="490">
        <f>SUM(AN186:AW186)/'DATA - Awards Matrices'!$L$55</f>
        <v>414.30353901996375</v>
      </c>
    </row>
    <row r="187" spans="1:50" ht="15.75" thickBot="1" x14ac:dyDescent="0.3">
      <c r="A187" s="502"/>
      <c r="B187" s="503"/>
      <c r="C187" s="504"/>
      <c r="D187" s="505"/>
      <c r="E187" s="506"/>
      <c r="F187" s="506"/>
      <c r="G187" s="506"/>
      <c r="H187" s="506"/>
      <c r="I187" s="506"/>
      <c r="J187" s="506"/>
      <c r="K187" s="506"/>
      <c r="L187" s="506"/>
      <c r="M187" s="507"/>
      <c r="N187" s="508"/>
      <c r="O187" s="508"/>
      <c r="P187" s="505"/>
      <c r="Q187" s="506"/>
      <c r="R187" s="506"/>
      <c r="S187" s="506"/>
      <c r="T187" s="506"/>
      <c r="U187" s="506"/>
      <c r="V187" s="506"/>
      <c r="W187" s="506"/>
      <c r="X187" s="506"/>
      <c r="Y187" s="507"/>
      <c r="Z187" s="508"/>
      <c r="AA187" s="508"/>
      <c r="AB187" s="505"/>
      <c r="AC187" s="506"/>
      <c r="AD187" s="506"/>
      <c r="AE187" s="506"/>
      <c r="AF187" s="506"/>
      <c r="AG187" s="506"/>
      <c r="AH187" s="506"/>
      <c r="AI187" s="506"/>
      <c r="AJ187" s="506"/>
      <c r="AK187" s="507"/>
      <c r="AL187" s="508"/>
      <c r="AM187" s="508"/>
      <c r="AN187" s="505"/>
      <c r="AO187" s="506"/>
      <c r="AP187" s="506"/>
      <c r="AQ187" s="506"/>
      <c r="AR187" s="506"/>
      <c r="AS187" s="506"/>
      <c r="AT187" s="506"/>
      <c r="AU187" s="506"/>
      <c r="AV187" s="506"/>
      <c r="AW187" s="507"/>
      <c r="AX187" s="508"/>
    </row>
    <row r="188" spans="1:50" ht="15" customHeight="1" x14ac:dyDescent="0.25">
      <c r="A188" s="1058" t="s">
        <v>302</v>
      </c>
      <c r="B188" s="304" t="str">
        <f>'RAW DATA-Awards'!B61</f>
        <v>CCC</v>
      </c>
      <c r="C188" s="363" t="str">
        <f>'RAW DATA-Awards'!C61</f>
        <v>1</v>
      </c>
      <c r="D188" s="481">
        <f>'RAW DATA-At-Risk'!D61</f>
        <v>0</v>
      </c>
      <c r="E188" s="482">
        <f>'RAW DATA-At-Risk'!E61</f>
        <v>15</v>
      </c>
      <c r="F188" s="482">
        <f>'RAW DATA-At-Risk'!F61</f>
        <v>0</v>
      </c>
      <c r="G188" s="482">
        <f>'RAW DATA-At-Risk'!G61</f>
        <v>101</v>
      </c>
      <c r="H188" s="482">
        <f>'RAW DATA-At-Risk'!H61</f>
        <v>0</v>
      </c>
      <c r="I188" s="482">
        <f>'RAW DATA-At-Risk'!I61</f>
        <v>0</v>
      </c>
      <c r="J188" s="482">
        <f>'RAW DATA-At-Risk'!J61</f>
        <v>0</v>
      </c>
      <c r="K188" s="482">
        <f>'RAW DATA-At-Risk'!K61</f>
        <v>0</v>
      </c>
      <c r="L188" s="482">
        <f>'RAW DATA-At-Risk'!L61</f>
        <v>0</v>
      </c>
      <c r="M188" s="483">
        <f>'RAW DATA-At-Risk'!M61</f>
        <v>0</v>
      </c>
      <c r="N188" s="482"/>
      <c r="O188" s="482"/>
      <c r="P188" s="481">
        <f>'RAW DATA-At-Risk'!N61</f>
        <v>0</v>
      </c>
      <c r="Q188" s="482">
        <f>'RAW DATA-At-Risk'!O61</f>
        <v>22</v>
      </c>
      <c r="R188" s="482">
        <f>'RAW DATA-At-Risk'!P61</f>
        <v>0</v>
      </c>
      <c r="S188" s="482">
        <f>'RAW DATA-At-Risk'!Q61</f>
        <v>102</v>
      </c>
      <c r="T188" s="482">
        <f>'RAW DATA-At-Risk'!R61</f>
        <v>0</v>
      </c>
      <c r="U188" s="482">
        <f>'RAW DATA-At-Risk'!S61</f>
        <v>0</v>
      </c>
      <c r="V188" s="482">
        <f>'RAW DATA-At-Risk'!T61</f>
        <v>0</v>
      </c>
      <c r="W188" s="482">
        <f>'RAW DATA-At-Risk'!U61</f>
        <v>0</v>
      </c>
      <c r="X188" s="482">
        <f>'RAW DATA-At-Risk'!V61</f>
        <v>0</v>
      </c>
      <c r="Y188" s="483">
        <f>'RAW DATA-At-Risk'!W61</f>
        <v>0</v>
      </c>
      <c r="Z188" s="482"/>
      <c r="AA188" s="482"/>
      <c r="AB188" s="481">
        <f>'RAW DATA-At-Risk'!X61</f>
        <v>6</v>
      </c>
      <c r="AC188" s="482">
        <f>'RAW DATA-At-Risk'!Y61</f>
        <v>2</v>
      </c>
      <c r="AD188" s="482">
        <f>'RAW DATA-At-Risk'!Z61</f>
        <v>0</v>
      </c>
      <c r="AE188" s="482">
        <f>'RAW DATA-At-Risk'!AA61</f>
        <v>80</v>
      </c>
      <c r="AF188" s="482">
        <f>'RAW DATA-At-Risk'!AB61</f>
        <v>0</v>
      </c>
      <c r="AG188" s="482">
        <f>'RAW DATA-At-Risk'!AC61</f>
        <v>0</v>
      </c>
      <c r="AH188" s="482">
        <f>'RAW DATA-At-Risk'!AD61</f>
        <v>0</v>
      </c>
      <c r="AI188" s="482">
        <f>'RAW DATA-At-Risk'!AE61</f>
        <v>0</v>
      </c>
      <c r="AJ188" s="482">
        <f>'RAW DATA-At-Risk'!AF61</f>
        <v>0</v>
      </c>
      <c r="AK188" s="483">
        <f>'RAW DATA-At-Risk'!AG61</f>
        <v>0</v>
      </c>
      <c r="AL188" s="482"/>
      <c r="AM188" s="482"/>
      <c r="AN188" s="481">
        <f>'RAW DATA-At-Risk'!AH61</f>
        <v>3</v>
      </c>
      <c r="AO188" s="482">
        <f>'RAW DATA-At-Risk'!AI61</f>
        <v>2</v>
      </c>
      <c r="AP188" s="482">
        <f>'RAW DATA-At-Risk'!AJ61</f>
        <v>0</v>
      </c>
      <c r="AQ188" s="482">
        <f>'RAW DATA-At-Risk'!AK61</f>
        <v>56</v>
      </c>
      <c r="AR188" s="482">
        <f>'RAW DATA-At-Risk'!AL61</f>
        <v>0</v>
      </c>
      <c r="AS188" s="482">
        <f>'RAW DATA-At-Risk'!AM61</f>
        <v>0</v>
      </c>
      <c r="AT188" s="482">
        <f>'RAW DATA-At-Risk'!AN61</f>
        <v>0</v>
      </c>
      <c r="AU188" s="482">
        <f>'RAW DATA-At-Risk'!AO61</f>
        <v>0</v>
      </c>
      <c r="AV188" s="482">
        <f>'RAW DATA-At-Risk'!AP61</f>
        <v>0</v>
      </c>
      <c r="AW188" s="483">
        <f>'RAW DATA-At-Risk'!AQ61</f>
        <v>0</v>
      </c>
      <c r="AX188" s="483"/>
    </row>
    <row r="189" spans="1:50" x14ac:dyDescent="0.25">
      <c r="A189" s="1059"/>
      <c r="B189" s="484" t="str">
        <f>'RAW DATA-Awards'!B62</f>
        <v>CCC</v>
      </c>
      <c r="C189" s="485" t="str">
        <f>'RAW DATA-Awards'!C62</f>
        <v>2</v>
      </c>
      <c r="D189" s="364">
        <f>'RAW DATA-At-Risk'!D62</f>
        <v>0</v>
      </c>
      <c r="E189" s="12">
        <f>'RAW DATA-At-Risk'!E62</f>
        <v>68</v>
      </c>
      <c r="F189" s="12">
        <f>'RAW DATA-At-Risk'!F62</f>
        <v>0</v>
      </c>
      <c r="G189" s="12">
        <f>'RAW DATA-At-Risk'!G62</f>
        <v>6</v>
      </c>
      <c r="H189" s="12">
        <f>'RAW DATA-At-Risk'!H62</f>
        <v>0</v>
      </c>
      <c r="I189" s="12">
        <f>'RAW DATA-At-Risk'!I62</f>
        <v>0</v>
      </c>
      <c r="J189" s="12">
        <f>'RAW DATA-At-Risk'!J62</f>
        <v>0</v>
      </c>
      <c r="K189" s="12">
        <f>'RAW DATA-At-Risk'!K62</f>
        <v>0</v>
      </c>
      <c r="L189" s="12">
        <f>'RAW DATA-At-Risk'!L62</f>
        <v>0</v>
      </c>
      <c r="M189" s="365">
        <f>'RAW DATA-At-Risk'!M62</f>
        <v>0</v>
      </c>
      <c r="N189" s="12"/>
      <c r="O189" s="12"/>
      <c r="P189" s="364">
        <f>'RAW DATA-At-Risk'!N62</f>
        <v>0</v>
      </c>
      <c r="Q189" s="12">
        <f>'RAW DATA-At-Risk'!O62</f>
        <v>59</v>
      </c>
      <c r="R189" s="12">
        <f>'RAW DATA-At-Risk'!P62</f>
        <v>0</v>
      </c>
      <c r="S189" s="12">
        <f>'RAW DATA-At-Risk'!Q62</f>
        <v>12</v>
      </c>
      <c r="T189" s="12">
        <f>'RAW DATA-At-Risk'!R62</f>
        <v>0</v>
      </c>
      <c r="U189" s="12">
        <f>'RAW DATA-At-Risk'!S62</f>
        <v>0</v>
      </c>
      <c r="V189" s="12">
        <f>'RAW DATA-At-Risk'!T62</f>
        <v>0</v>
      </c>
      <c r="W189" s="12">
        <f>'RAW DATA-At-Risk'!U62</f>
        <v>0</v>
      </c>
      <c r="X189" s="12">
        <f>'RAW DATA-At-Risk'!V62</f>
        <v>0</v>
      </c>
      <c r="Y189" s="365">
        <f>'RAW DATA-At-Risk'!W62</f>
        <v>0</v>
      </c>
      <c r="Z189" s="12"/>
      <c r="AA189" s="12"/>
      <c r="AB189" s="364">
        <f>'RAW DATA-At-Risk'!X62</f>
        <v>0</v>
      </c>
      <c r="AC189" s="12">
        <f>'RAW DATA-At-Risk'!Y62</f>
        <v>7</v>
      </c>
      <c r="AD189" s="12">
        <f>'RAW DATA-At-Risk'!Z62</f>
        <v>0</v>
      </c>
      <c r="AE189" s="12">
        <f>'RAW DATA-At-Risk'!AA62</f>
        <v>9</v>
      </c>
      <c r="AF189" s="12">
        <f>'RAW DATA-At-Risk'!AB62</f>
        <v>0</v>
      </c>
      <c r="AG189" s="12">
        <f>'RAW DATA-At-Risk'!AC62</f>
        <v>0</v>
      </c>
      <c r="AH189" s="12">
        <f>'RAW DATA-At-Risk'!AD62</f>
        <v>0</v>
      </c>
      <c r="AI189" s="12">
        <f>'RAW DATA-At-Risk'!AE62</f>
        <v>0</v>
      </c>
      <c r="AJ189" s="12">
        <f>'RAW DATA-At-Risk'!AF62</f>
        <v>0</v>
      </c>
      <c r="AK189" s="365">
        <f>'RAW DATA-At-Risk'!AG62</f>
        <v>0</v>
      </c>
      <c r="AL189" s="12"/>
      <c r="AM189" s="12"/>
      <c r="AN189" s="364">
        <f>'RAW DATA-At-Risk'!AH62</f>
        <v>0</v>
      </c>
      <c r="AO189" s="12">
        <f>'RAW DATA-At-Risk'!AI62</f>
        <v>25</v>
      </c>
      <c r="AP189" s="12">
        <f>'RAW DATA-At-Risk'!AJ62</f>
        <v>0</v>
      </c>
      <c r="AQ189" s="12">
        <f>'RAW DATA-At-Risk'!AK62</f>
        <v>9</v>
      </c>
      <c r="AR189" s="12">
        <f>'RAW DATA-At-Risk'!AL62</f>
        <v>0</v>
      </c>
      <c r="AS189" s="12">
        <f>'RAW DATA-At-Risk'!AM62</f>
        <v>0</v>
      </c>
      <c r="AT189" s="12">
        <f>'RAW DATA-At-Risk'!AN62</f>
        <v>0</v>
      </c>
      <c r="AU189" s="12">
        <f>'RAW DATA-At-Risk'!AO62</f>
        <v>0</v>
      </c>
      <c r="AV189" s="12">
        <f>'RAW DATA-At-Risk'!AP62</f>
        <v>0</v>
      </c>
      <c r="AW189" s="365">
        <f>'RAW DATA-At-Risk'!AQ62</f>
        <v>0</v>
      </c>
      <c r="AX189" s="365"/>
    </row>
    <row r="190" spans="1:50" ht="15.75" thickBot="1" x14ac:dyDescent="0.3">
      <c r="A190" s="1060"/>
      <c r="B190" s="484" t="str">
        <f>'RAW DATA-Awards'!B63</f>
        <v>CCC</v>
      </c>
      <c r="C190" s="485" t="str">
        <f>'RAW DATA-Awards'!C63</f>
        <v>3</v>
      </c>
      <c r="D190" s="364">
        <f>'RAW DATA-At-Risk'!D63</f>
        <v>0</v>
      </c>
      <c r="E190" s="12">
        <f>'RAW DATA-At-Risk'!E63</f>
        <v>99</v>
      </c>
      <c r="F190" s="12">
        <f>'RAW DATA-At-Risk'!F63</f>
        <v>0</v>
      </c>
      <c r="G190" s="12">
        <f>'RAW DATA-At-Risk'!G63</f>
        <v>43</v>
      </c>
      <c r="H190" s="12">
        <f>'RAW DATA-At-Risk'!H63</f>
        <v>0</v>
      </c>
      <c r="I190" s="12">
        <f>'RAW DATA-At-Risk'!I63</f>
        <v>0</v>
      </c>
      <c r="J190" s="12">
        <f>'RAW DATA-At-Risk'!J63</f>
        <v>0</v>
      </c>
      <c r="K190" s="12">
        <f>'RAW DATA-At-Risk'!K63</f>
        <v>0</v>
      </c>
      <c r="L190" s="12">
        <f>'RAW DATA-At-Risk'!L63</f>
        <v>0</v>
      </c>
      <c r="M190" s="365">
        <f>'RAW DATA-At-Risk'!M63</f>
        <v>0</v>
      </c>
      <c r="N190" s="12"/>
      <c r="O190" s="12"/>
      <c r="P190" s="364">
        <f>'RAW DATA-At-Risk'!N63</f>
        <v>0</v>
      </c>
      <c r="Q190" s="12">
        <f>'RAW DATA-At-Risk'!O63</f>
        <v>136</v>
      </c>
      <c r="R190" s="12">
        <f>'RAW DATA-At-Risk'!P63</f>
        <v>0</v>
      </c>
      <c r="S190" s="12">
        <f>'RAW DATA-At-Risk'!Q63</f>
        <v>39</v>
      </c>
      <c r="T190" s="12">
        <f>'RAW DATA-At-Risk'!R63</f>
        <v>0</v>
      </c>
      <c r="U190" s="12">
        <f>'RAW DATA-At-Risk'!S63</f>
        <v>0</v>
      </c>
      <c r="V190" s="12">
        <f>'RAW DATA-At-Risk'!T63</f>
        <v>0</v>
      </c>
      <c r="W190" s="12">
        <f>'RAW DATA-At-Risk'!U63</f>
        <v>0</v>
      </c>
      <c r="X190" s="12">
        <f>'RAW DATA-At-Risk'!V63</f>
        <v>0</v>
      </c>
      <c r="Y190" s="365">
        <f>'RAW DATA-At-Risk'!W63</f>
        <v>0</v>
      </c>
      <c r="Z190" s="12"/>
      <c r="AA190" s="12"/>
      <c r="AB190" s="364">
        <f>'RAW DATA-At-Risk'!X63</f>
        <v>33</v>
      </c>
      <c r="AC190" s="12">
        <f>'RAW DATA-At-Risk'!Y63</f>
        <v>36</v>
      </c>
      <c r="AD190" s="12">
        <f>'RAW DATA-At-Risk'!Z63</f>
        <v>0</v>
      </c>
      <c r="AE190" s="12">
        <f>'RAW DATA-At-Risk'!AA63</f>
        <v>61</v>
      </c>
      <c r="AF190" s="12">
        <f>'RAW DATA-At-Risk'!AB63</f>
        <v>0</v>
      </c>
      <c r="AG190" s="12">
        <f>'RAW DATA-At-Risk'!AC63</f>
        <v>0</v>
      </c>
      <c r="AH190" s="12">
        <f>'RAW DATA-At-Risk'!AD63</f>
        <v>0</v>
      </c>
      <c r="AI190" s="12">
        <f>'RAW DATA-At-Risk'!AE63</f>
        <v>0</v>
      </c>
      <c r="AJ190" s="12">
        <f>'RAW DATA-At-Risk'!AF63</f>
        <v>0</v>
      </c>
      <c r="AK190" s="365">
        <f>'RAW DATA-At-Risk'!AG63</f>
        <v>0</v>
      </c>
      <c r="AL190" s="12"/>
      <c r="AM190" s="12"/>
      <c r="AN190" s="364">
        <f>'RAW DATA-At-Risk'!AH63</f>
        <v>33</v>
      </c>
      <c r="AO190" s="12">
        <f>'RAW DATA-At-Risk'!AI63</f>
        <v>9</v>
      </c>
      <c r="AP190" s="12">
        <f>'RAW DATA-At-Risk'!AJ63</f>
        <v>0</v>
      </c>
      <c r="AQ190" s="12">
        <f>'RAW DATA-At-Risk'!AK63</f>
        <v>34</v>
      </c>
      <c r="AR190" s="12">
        <f>'RAW DATA-At-Risk'!AL63</f>
        <v>0</v>
      </c>
      <c r="AS190" s="12">
        <f>'RAW DATA-At-Risk'!AM63</f>
        <v>0</v>
      </c>
      <c r="AT190" s="12">
        <f>'RAW DATA-At-Risk'!AN63</f>
        <v>0</v>
      </c>
      <c r="AU190" s="12">
        <f>'RAW DATA-At-Risk'!AO63</f>
        <v>0</v>
      </c>
      <c r="AV190" s="12">
        <f>'RAW DATA-At-Risk'!AP63</f>
        <v>0</v>
      </c>
      <c r="AW190" s="365">
        <f>'RAW DATA-At-Risk'!AQ63</f>
        <v>0</v>
      </c>
      <c r="AX190" s="365"/>
    </row>
    <row r="191" spans="1:50" x14ac:dyDescent="0.25">
      <c r="A191" s="486"/>
      <c r="B191" s="484"/>
      <c r="C191" s="485"/>
      <c r="D191" s="366">
        <f t="shared" ref="D191:M191" si="144">SUM(D188:D190)</f>
        <v>0</v>
      </c>
      <c r="E191" s="11">
        <f t="shared" si="144"/>
        <v>182</v>
      </c>
      <c r="F191" s="11">
        <f t="shared" si="144"/>
        <v>0</v>
      </c>
      <c r="G191" s="11">
        <f t="shared" si="144"/>
        <v>150</v>
      </c>
      <c r="H191" s="11">
        <f t="shared" si="144"/>
        <v>0</v>
      </c>
      <c r="I191" s="11">
        <f t="shared" si="144"/>
        <v>0</v>
      </c>
      <c r="J191" s="11">
        <f t="shared" si="144"/>
        <v>0</v>
      </c>
      <c r="K191" s="11">
        <f t="shared" si="144"/>
        <v>0</v>
      </c>
      <c r="L191" s="11">
        <f t="shared" si="144"/>
        <v>0</v>
      </c>
      <c r="M191" s="367">
        <f t="shared" si="144"/>
        <v>0</v>
      </c>
      <c r="N191" s="12"/>
      <c r="O191" s="12"/>
      <c r="P191" s="366">
        <f t="shared" ref="P191:Y191" si="145">SUM(P188:P190)</f>
        <v>0</v>
      </c>
      <c r="Q191" s="11">
        <f t="shared" si="145"/>
        <v>217</v>
      </c>
      <c r="R191" s="11">
        <f t="shared" si="145"/>
        <v>0</v>
      </c>
      <c r="S191" s="11">
        <f t="shared" si="145"/>
        <v>153</v>
      </c>
      <c r="T191" s="11">
        <f t="shared" si="145"/>
        <v>0</v>
      </c>
      <c r="U191" s="11">
        <f t="shared" si="145"/>
        <v>0</v>
      </c>
      <c r="V191" s="11">
        <f t="shared" si="145"/>
        <v>0</v>
      </c>
      <c r="W191" s="11">
        <f t="shared" si="145"/>
        <v>0</v>
      </c>
      <c r="X191" s="11">
        <f t="shared" si="145"/>
        <v>0</v>
      </c>
      <c r="Y191" s="367">
        <f t="shared" si="145"/>
        <v>0</v>
      </c>
      <c r="Z191" s="12"/>
      <c r="AA191" s="12"/>
      <c r="AB191" s="366">
        <f t="shared" ref="AB191:AK191" si="146">SUM(AB188:AB190)</f>
        <v>39</v>
      </c>
      <c r="AC191" s="11">
        <f t="shared" si="146"/>
        <v>45</v>
      </c>
      <c r="AD191" s="11">
        <f t="shared" si="146"/>
        <v>0</v>
      </c>
      <c r="AE191" s="11">
        <f t="shared" si="146"/>
        <v>150</v>
      </c>
      <c r="AF191" s="11">
        <f t="shared" si="146"/>
        <v>0</v>
      </c>
      <c r="AG191" s="11">
        <f t="shared" si="146"/>
        <v>0</v>
      </c>
      <c r="AH191" s="11">
        <f t="shared" si="146"/>
        <v>0</v>
      </c>
      <c r="AI191" s="11">
        <f t="shared" si="146"/>
        <v>0</v>
      </c>
      <c r="AJ191" s="11">
        <f t="shared" si="146"/>
        <v>0</v>
      </c>
      <c r="AK191" s="367">
        <f t="shared" si="146"/>
        <v>0</v>
      </c>
      <c r="AL191" s="12"/>
      <c r="AM191" s="12"/>
      <c r="AN191" s="366">
        <f t="shared" ref="AN191:AW191" si="147">SUM(AN188:AN190)</f>
        <v>36</v>
      </c>
      <c r="AO191" s="11">
        <f t="shared" si="147"/>
        <v>36</v>
      </c>
      <c r="AP191" s="11">
        <f t="shared" si="147"/>
        <v>0</v>
      </c>
      <c r="AQ191" s="11">
        <f t="shared" si="147"/>
        <v>99</v>
      </c>
      <c r="AR191" s="11">
        <f t="shared" si="147"/>
        <v>0</v>
      </c>
      <c r="AS191" s="11">
        <f t="shared" si="147"/>
        <v>0</v>
      </c>
      <c r="AT191" s="11">
        <f t="shared" si="147"/>
        <v>0</v>
      </c>
      <c r="AU191" s="11">
        <f t="shared" si="147"/>
        <v>0</v>
      </c>
      <c r="AV191" s="11">
        <f t="shared" si="147"/>
        <v>0</v>
      </c>
      <c r="AW191" s="367">
        <f t="shared" si="147"/>
        <v>0</v>
      </c>
      <c r="AX191" s="365"/>
    </row>
    <row r="192" spans="1:50" ht="15.75" thickBot="1" x14ac:dyDescent="0.3">
      <c r="A192" s="486"/>
      <c r="B192" s="484"/>
      <c r="C192" s="485"/>
      <c r="D192" s="364"/>
      <c r="E192" s="12"/>
      <c r="F192" s="12"/>
      <c r="G192" s="12"/>
      <c r="H192" s="12"/>
      <c r="I192" s="12"/>
      <c r="J192" s="12"/>
      <c r="K192" s="12"/>
      <c r="L192" s="12"/>
      <c r="M192" s="365"/>
      <c r="N192" s="12"/>
      <c r="O192" s="12"/>
      <c r="P192" s="364"/>
      <c r="Q192" s="12"/>
      <c r="R192" s="12"/>
      <c r="S192" s="12"/>
      <c r="T192" s="12"/>
      <c r="U192" s="12"/>
      <c r="V192" s="12"/>
      <c r="W192" s="12"/>
      <c r="X192" s="12"/>
      <c r="Y192" s="365"/>
      <c r="Z192" s="12"/>
      <c r="AA192" s="12"/>
      <c r="AB192" s="364"/>
      <c r="AC192" s="12"/>
      <c r="AD192" s="12"/>
      <c r="AE192" s="12"/>
      <c r="AF192" s="12"/>
      <c r="AG192" s="12"/>
      <c r="AH192" s="12"/>
      <c r="AI192" s="12"/>
      <c r="AJ192" s="12"/>
      <c r="AK192" s="365"/>
      <c r="AL192" s="12"/>
      <c r="AM192" s="12"/>
      <c r="AN192" s="364"/>
      <c r="AO192" s="12"/>
      <c r="AP192" s="12"/>
      <c r="AQ192" s="12"/>
      <c r="AR192" s="12"/>
      <c r="AS192" s="12"/>
      <c r="AT192" s="12"/>
      <c r="AU192" s="12"/>
      <c r="AV192" s="12"/>
      <c r="AW192" s="365"/>
      <c r="AX192" s="365"/>
    </row>
    <row r="193" spans="1:50" ht="15" customHeight="1" x14ac:dyDescent="0.25">
      <c r="A193" s="1058" t="s">
        <v>303</v>
      </c>
      <c r="B193" s="484" t="s">
        <v>72</v>
      </c>
      <c r="C193" s="485" t="s">
        <v>95</v>
      </c>
      <c r="D193" s="364">
        <f>D188*'DATA - Awards Matrices'!$B$53</f>
        <v>0</v>
      </c>
      <c r="E193" s="12">
        <f>E188*'DATA - Awards Matrices'!$C$53</f>
        <v>8625</v>
      </c>
      <c r="F193" s="12">
        <f>F188*'DATA - Awards Matrices'!$D$53</f>
        <v>0</v>
      </c>
      <c r="G193" s="12">
        <f>G188*'DATA - Awards Matrices'!$E$53</f>
        <v>58075</v>
      </c>
      <c r="H193" s="12">
        <f>H188*'DATA - Awards Matrices'!$F$53</f>
        <v>0</v>
      </c>
      <c r="I193" s="12">
        <f>I188*'DATA - Awards Matrices'!$G$53</f>
        <v>0</v>
      </c>
      <c r="J193" s="12">
        <f>J188*'DATA - Awards Matrices'!$H$53</f>
        <v>0</v>
      </c>
      <c r="K193" s="12">
        <f>K188*'DATA - Awards Matrices'!$I$53</f>
        <v>0</v>
      </c>
      <c r="L193" s="12">
        <f>L188*'DATA - Awards Matrices'!$J$53</f>
        <v>0</v>
      </c>
      <c r="M193" s="365">
        <f>M188*'DATA - Awards Matrices'!$K$53</f>
        <v>0</v>
      </c>
      <c r="N193" s="12"/>
      <c r="O193" s="12"/>
      <c r="P193" s="364">
        <f>P188*'DATA - Awards Matrices'!$B$53</f>
        <v>0</v>
      </c>
      <c r="Q193" s="12">
        <f>Q188*'DATA - Awards Matrices'!$C$53</f>
        <v>12650</v>
      </c>
      <c r="R193" s="12">
        <f>R188*'DATA - Awards Matrices'!$D$53</f>
        <v>0</v>
      </c>
      <c r="S193" s="12">
        <f>S188*'DATA - Awards Matrices'!$E$53</f>
        <v>58650</v>
      </c>
      <c r="T193" s="12">
        <f>T188*'DATA - Awards Matrices'!$F$53</f>
        <v>0</v>
      </c>
      <c r="U193" s="12">
        <f>U188*'DATA - Awards Matrices'!$G$53</f>
        <v>0</v>
      </c>
      <c r="V193" s="12">
        <f>V188*'DATA - Awards Matrices'!$H$53</f>
        <v>0</v>
      </c>
      <c r="W193" s="12">
        <f>W188*'DATA - Awards Matrices'!$I$53</f>
        <v>0</v>
      </c>
      <c r="X193" s="12">
        <f>X188*'DATA - Awards Matrices'!$J$53</f>
        <v>0</v>
      </c>
      <c r="Y193" s="365">
        <f>Y188*'DATA - Awards Matrices'!$K$53</f>
        <v>0</v>
      </c>
      <c r="Z193" s="12"/>
      <c r="AA193" s="12"/>
      <c r="AB193" s="364">
        <f>AB188*'DATA - Awards Matrices'!$B$53</f>
        <v>3450</v>
      </c>
      <c r="AC193" s="12">
        <f>AC188*'DATA - Awards Matrices'!$C$53</f>
        <v>1150</v>
      </c>
      <c r="AD193" s="12">
        <f>AD188*'DATA - Awards Matrices'!$D$53</f>
        <v>0</v>
      </c>
      <c r="AE193" s="12">
        <f>AE188*'DATA - Awards Matrices'!$E$53</f>
        <v>46000</v>
      </c>
      <c r="AF193" s="12">
        <f>AF188*'DATA - Awards Matrices'!$F$53</f>
        <v>0</v>
      </c>
      <c r="AG193" s="12">
        <f>AG188*'DATA - Awards Matrices'!$G$53</f>
        <v>0</v>
      </c>
      <c r="AH193" s="12">
        <f>AH188*'DATA - Awards Matrices'!$H$53</f>
        <v>0</v>
      </c>
      <c r="AI193" s="12">
        <f>AI188*'DATA - Awards Matrices'!$I$53</f>
        <v>0</v>
      </c>
      <c r="AJ193" s="12">
        <f>AJ188*'DATA - Awards Matrices'!$J$53</f>
        <v>0</v>
      </c>
      <c r="AK193" s="365">
        <f>AK188*'DATA - Awards Matrices'!$K$53</f>
        <v>0</v>
      </c>
      <c r="AL193" s="12"/>
      <c r="AM193" s="12"/>
      <c r="AN193" s="364">
        <f>AN188*'DATA - Awards Matrices'!$B$53</f>
        <v>1725</v>
      </c>
      <c r="AO193" s="12">
        <f>AO188*'DATA - Awards Matrices'!$C$53</f>
        <v>1150</v>
      </c>
      <c r="AP193" s="12">
        <f>AP188*'DATA - Awards Matrices'!$D$53</f>
        <v>0</v>
      </c>
      <c r="AQ193" s="12">
        <f>AQ188*'DATA - Awards Matrices'!$E$53</f>
        <v>32200</v>
      </c>
      <c r="AR193" s="12">
        <f>AR188*'DATA - Awards Matrices'!$F$53</f>
        <v>0</v>
      </c>
      <c r="AS193" s="12">
        <f>AS188*'DATA - Awards Matrices'!$G$53</f>
        <v>0</v>
      </c>
      <c r="AT193" s="12">
        <f>AT188*'DATA - Awards Matrices'!$H$53</f>
        <v>0</v>
      </c>
      <c r="AU193" s="12">
        <f>AU188*'DATA - Awards Matrices'!$I$53</f>
        <v>0</v>
      </c>
      <c r="AV193" s="12">
        <f>AV188*'DATA - Awards Matrices'!$J$53</f>
        <v>0</v>
      </c>
      <c r="AW193" s="365">
        <f>AW188*'DATA - Awards Matrices'!$K$53</f>
        <v>0</v>
      </c>
      <c r="AX193" s="365"/>
    </row>
    <row r="194" spans="1:50" x14ac:dyDescent="0.25">
      <c r="A194" s="1059"/>
      <c r="B194" s="484" t="s">
        <v>72</v>
      </c>
      <c r="C194" s="485" t="s">
        <v>94</v>
      </c>
      <c r="D194" s="364">
        <f>D189*'DATA - Awards Matrices'!$B$54</f>
        <v>0</v>
      </c>
      <c r="E194" s="12">
        <f>E189*'DATA - Awards Matrices'!$C$54</f>
        <v>39100</v>
      </c>
      <c r="F194" s="12">
        <f>F189*'DATA - Awards Matrices'!$D$54</f>
        <v>0</v>
      </c>
      <c r="G194" s="12">
        <f>G189*'DATA - Awards Matrices'!$E$54</f>
        <v>3450</v>
      </c>
      <c r="H194" s="12">
        <f>H189*'DATA - Awards Matrices'!$F$54</f>
        <v>0</v>
      </c>
      <c r="I194" s="12">
        <f>I189*'DATA - Awards Matrices'!$G$54</f>
        <v>0</v>
      </c>
      <c r="J194" s="12">
        <f>J189*'DATA - Awards Matrices'!$H$54</f>
        <v>0</v>
      </c>
      <c r="K194" s="12">
        <f>K189*'DATA - Awards Matrices'!$I$54</f>
        <v>0</v>
      </c>
      <c r="L194" s="12">
        <f>L189*'DATA - Awards Matrices'!$J$54</f>
        <v>0</v>
      </c>
      <c r="M194" s="365">
        <f>M189*'DATA - Awards Matrices'!$K$54</f>
        <v>0</v>
      </c>
      <c r="N194" s="12"/>
      <c r="O194" s="12"/>
      <c r="P194" s="364">
        <f>P189*'DATA - Awards Matrices'!$B$54</f>
        <v>0</v>
      </c>
      <c r="Q194" s="12">
        <f>Q189*'DATA - Awards Matrices'!$C$54</f>
        <v>33925</v>
      </c>
      <c r="R194" s="12">
        <f>R189*'DATA - Awards Matrices'!$D$54</f>
        <v>0</v>
      </c>
      <c r="S194" s="12">
        <f>S189*'DATA - Awards Matrices'!$E$54</f>
        <v>6900</v>
      </c>
      <c r="T194" s="12">
        <f>T189*'DATA - Awards Matrices'!$F$54</f>
        <v>0</v>
      </c>
      <c r="U194" s="12">
        <f>U189*'DATA - Awards Matrices'!$G$54</f>
        <v>0</v>
      </c>
      <c r="V194" s="12">
        <f>V189*'DATA - Awards Matrices'!$H$54</f>
        <v>0</v>
      </c>
      <c r="W194" s="12">
        <f>W189*'DATA - Awards Matrices'!$I$54</f>
        <v>0</v>
      </c>
      <c r="X194" s="12">
        <f>X189*'DATA - Awards Matrices'!$J$54</f>
        <v>0</v>
      </c>
      <c r="Y194" s="365">
        <f>Y189*'DATA - Awards Matrices'!$K$54</f>
        <v>0</v>
      </c>
      <c r="Z194" s="12"/>
      <c r="AA194" s="12"/>
      <c r="AB194" s="364">
        <f>AB189*'DATA - Awards Matrices'!$B$54</f>
        <v>0</v>
      </c>
      <c r="AC194" s="12">
        <f>AC189*'DATA - Awards Matrices'!$C$54</f>
        <v>4025</v>
      </c>
      <c r="AD194" s="12">
        <f>AD189*'DATA - Awards Matrices'!$D$54</f>
        <v>0</v>
      </c>
      <c r="AE194" s="12">
        <f>AE189*'DATA - Awards Matrices'!$E$54</f>
        <v>5175</v>
      </c>
      <c r="AF194" s="12">
        <f>AF189*'DATA - Awards Matrices'!$F$54</f>
        <v>0</v>
      </c>
      <c r="AG194" s="12">
        <f>AG189*'DATA - Awards Matrices'!$G$54</f>
        <v>0</v>
      </c>
      <c r="AH194" s="12">
        <f>AH189*'DATA - Awards Matrices'!$H$54</f>
        <v>0</v>
      </c>
      <c r="AI194" s="12">
        <f>AI189*'DATA - Awards Matrices'!$I$54</f>
        <v>0</v>
      </c>
      <c r="AJ194" s="12">
        <f>AJ189*'DATA - Awards Matrices'!$J$54</f>
        <v>0</v>
      </c>
      <c r="AK194" s="365">
        <f>AK189*'DATA - Awards Matrices'!$K$54</f>
        <v>0</v>
      </c>
      <c r="AL194" s="12"/>
      <c r="AM194" s="12"/>
      <c r="AN194" s="364">
        <f>AN189*'DATA - Awards Matrices'!$B$54</f>
        <v>0</v>
      </c>
      <c r="AO194" s="12">
        <f>AO189*'DATA - Awards Matrices'!$C$54</f>
        <v>14375</v>
      </c>
      <c r="AP194" s="12">
        <f>AP189*'DATA - Awards Matrices'!$D$54</f>
        <v>0</v>
      </c>
      <c r="AQ194" s="12">
        <f>AQ189*'DATA - Awards Matrices'!$E$54</f>
        <v>5175</v>
      </c>
      <c r="AR194" s="12">
        <f>AR189*'DATA - Awards Matrices'!$F$54</f>
        <v>0</v>
      </c>
      <c r="AS194" s="12">
        <f>AS189*'DATA - Awards Matrices'!$G$54</f>
        <v>0</v>
      </c>
      <c r="AT194" s="12">
        <f>AT189*'DATA - Awards Matrices'!$H$54</f>
        <v>0</v>
      </c>
      <c r="AU194" s="12">
        <f>AU189*'DATA - Awards Matrices'!$I$54</f>
        <v>0</v>
      </c>
      <c r="AV194" s="12">
        <f>AV189*'DATA - Awards Matrices'!$J$54</f>
        <v>0</v>
      </c>
      <c r="AW194" s="365">
        <f>AW189*'DATA - Awards Matrices'!$K$54</f>
        <v>0</v>
      </c>
      <c r="AX194" s="365"/>
    </row>
    <row r="195" spans="1:50" ht="15.75" thickBot="1" x14ac:dyDescent="0.3">
      <c r="A195" s="1060"/>
      <c r="B195" s="484" t="s">
        <v>72</v>
      </c>
      <c r="C195" s="485" t="s">
        <v>93</v>
      </c>
      <c r="D195" s="364">
        <f>D190*'DATA - Awards Matrices'!$B$55</f>
        <v>0</v>
      </c>
      <c r="E195" s="12">
        <f>E190*'DATA - Awards Matrices'!$C$55</f>
        <v>56925</v>
      </c>
      <c r="F195" s="12">
        <f>F190*'DATA - Awards Matrices'!$D$55</f>
        <v>0</v>
      </c>
      <c r="G195" s="12">
        <f>G190*'DATA - Awards Matrices'!$E$55</f>
        <v>24725</v>
      </c>
      <c r="H195" s="12">
        <f>H190*'DATA - Awards Matrices'!$F$55</f>
        <v>0</v>
      </c>
      <c r="I195" s="12">
        <f>I190*'DATA - Awards Matrices'!$G$55</f>
        <v>0</v>
      </c>
      <c r="J195" s="12">
        <f>J190*'DATA - Awards Matrices'!$H$55</f>
        <v>0</v>
      </c>
      <c r="K195" s="12">
        <f>K190*'DATA - Awards Matrices'!$I$55</f>
        <v>0</v>
      </c>
      <c r="L195" s="12">
        <f>L190*'DATA - Awards Matrices'!$J$55</f>
        <v>0</v>
      </c>
      <c r="M195" s="365">
        <f>M190*'DATA - Awards Matrices'!$K$55</f>
        <v>0</v>
      </c>
      <c r="N195" s="12"/>
      <c r="O195" s="12"/>
      <c r="P195" s="364">
        <f>P190*'DATA - Awards Matrices'!$B$55</f>
        <v>0</v>
      </c>
      <c r="Q195" s="12">
        <f>Q190*'DATA - Awards Matrices'!$C$55</f>
        <v>78200</v>
      </c>
      <c r="R195" s="12">
        <f>R190*'DATA - Awards Matrices'!$D$55</f>
        <v>0</v>
      </c>
      <c r="S195" s="12">
        <f>S190*'DATA - Awards Matrices'!$E$55</f>
        <v>22425</v>
      </c>
      <c r="T195" s="12">
        <f>T190*'DATA - Awards Matrices'!$F$55</f>
        <v>0</v>
      </c>
      <c r="U195" s="12">
        <f>U190*'DATA - Awards Matrices'!$G$55</f>
        <v>0</v>
      </c>
      <c r="V195" s="12">
        <f>V190*'DATA - Awards Matrices'!$H$55</f>
        <v>0</v>
      </c>
      <c r="W195" s="12">
        <f>W190*'DATA - Awards Matrices'!$I$55</f>
        <v>0</v>
      </c>
      <c r="X195" s="12">
        <f>X190*'DATA - Awards Matrices'!$J$55</f>
        <v>0</v>
      </c>
      <c r="Y195" s="365">
        <f>Y190*'DATA - Awards Matrices'!$K$55</f>
        <v>0</v>
      </c>
      <c r="Z195" s="12"/>
      <c r="AA195" s="12"/>
      <c r="AB195" s="364">
        <f>AB190*'DATA - Awards Matrices'!$B$55</f>
        <v>18975</v>
      </c>
      <c r="AC195" s="12">
        <f>AC190*'DATA - Awards Matrices'!$C$55</f>
        <v>20700</v>
      </c>
      <c r="AD195" s="12">
        <f>AD190*'DATA - Awards Matrices'!$D$55</f>
        <v>0</v>
      </c>
      <c r="AE195" s="12">
        <f>AE190*'DATA - Awards Matrices'!$E$55</f>
        <v>35075</v>
      </c>
      <c r="AF195" s="12">
        <f>AF190*'DATA - Awards Matrices'!$F$55</f>
        <v>0</v>
      </c>
      <c r="AG195" s="12">
        <f>AG190*'DATA - Awards Matrices'!$G$55</f>
        <v>0</v>
      </c>
      <c r="AH195" s="12">
        <f>AH190*'DATA - Awards Matrices'!$H$55</f>
        <v>0</v>
      </c>
      <c r="AI195" s="12">
        <f>AI190*'DATA - Awards Matrices'!$I$55</f>
        <v>0</v>
      </c>
      <c r="AJ195" s="12">
        <f>AJ190*'DATA - Awards Matrices'!$J$55</f>
        <v>0</v>
      </c>
      <c r="AK195" s="365">
        <f>AK190*'DATA - Awards Matrices'!$K$55</f>
        <v>0</v>
      </c>
      <c r="AL195" s="12"/>
      <c r="AM195" s="12"/>
      <c r="AN195" s="364">
        <f>AN190*'DATA - Awards Matrices'!$B$55</f>
        <v>18975</v>
      </c>
      <c r="AO195" s="12">
        <f>AO190*'DATA - Awards Matrices'!$C$55</f>
        <v>5175</v>
      </c>
      <c r="AP195" s="12">
        <f>AP190*'DATA - Awards Matrices'!$D$55</f>
        <v>0</v>
      </c>
      <c r="AQ195" s="12">
        <f>AQ190*'DATA - Awards Matrices'!$E$55</f>
        <v>19550</v>
      </c>
      <c r="AR195" s="12">
        <f>AR190*'DATA - Awards Matrices'!$F$55</f>
        <v>0</v>
      </c>
      <c r="AS195" s="12">
        <f>AS190*'DATA - Awards Matrices'!$G$55</f>
        <v>0</v>
      </c>
      <c r="AT195" s="12">
        <f>AT190*'DATA - Awards Matrices'!$H$55</f>
        <v>0</v>
      </c>
      <c r="AU195" s="12">
        <f>AU190*'DATA - Awards Matrices'!$I$55</f>
        <v>0</v>
      </c>
      <c r="AV195" s="12">
        <f>AV190*'DATA - Awards Matrices'!$J$55</f>
        <v>0</v>
      </c>
      <c r="AW195" s="365">
        <f>AW190*'DATA - Awards Matrices'!$K$55</f>
        <v>0</v>
      </c>
      <c r="AX195" s="365"/>
    </row>
    <row r="196" spans="1:50" ht="30.75" thickBot="1" x14ac:dyDescent="0.3">
      <c r="A196" s="480" t="s">
        <v>304</v>
      </c>
      <c r="B196" s="487" t="str">
        <f>B190</f>
        <v>CCC</v>
      </c>
      <c r="C196" s="488"/>
      <c r="D196" s="368">
        <f t="shared" ref="D196:M196" si="148">SUM(D193:D195)</f>
        <v>0</v>
      </c>
      <c r="E196" s="369">
        <f t="shared" si="148"/>
        <v>104650</v>
      </c>
      <c r="F196" s="369">
        <f t="shared" si="148"/>
        <v>0</v>
      </c>
      <c r="G196" s="369">
        <f t="shared" si="148"/>
        <v>86250</v>
      </c>
      <c r="H196" s="369">
        <f t="shared" si="148"/>
        <v>0</v>
      </c>
      <c r="I196" s="369">
        <f t="shared" si="148"/>
        <v>0</v>
      </c>
      <c r="J196" s="369">
        <f t="shared" si="148"/>
        <v>0</v>
      </c>
      <c r="K196" s="369">
        <f t="shared" si="148"/>
        <v>0</v>
      </c>
      <c r="L196" s="369">
        <f t="shared" si="148"/>
        <v>0</v>
      </c>
      <c r="M196" s="370">
        <f t="shared" si="148"/>
        <v>0</v>
      </c>
      <c r="N196" s="489">
        <f>SUM(D196:M196)/'DATA - Awards Matrices'!$L$55</f>
        <v>56.488203266787664</v>
      </c>
      <c r="O196" s="489"/>
      <c r="P196" s="368">
        <f t="shared" ref="P196:Y196" si="149">SUM(P193:P195)</f>
        <v>0</v>
      </c>
      <c r="Q196" s="369">
        <f t="shared" si="149"/>
        <v>124775</v>
      </c>
      <c r="R196" s="369">
        <f t="shared" si="149"/>
        <v>0</v>
      </c>
      <c r="S196" s="369">
        <f t="shared" si="149"/>
        <v>87975</v>
      </c>
      <c r="T196" s="369">
        <f t="shared" si="149"/>
        <v>0</v>
      </c>
      <c r="U196" s="369">
        <f t="shared" si="149"/>
        <v>0</v>
      </c>
      <c r="V196" s="369">
        <f t="shared" si="149"/>
        <v>0</v>
      </c>
      <c r="W196" s="369">
        <f t="shared" si="149"/>
        <v>0</v>
      </c>
      <c r="X196" s="369">
        <f t="shared" si="149"/>
        <v>0</v>
      </c>
      <c r="Y196" s="370">
        <f t="shared" si="149"/>
        <v>0</v>
      </c>
      <c r="Z196" s="489">
        <f>SUM(P196:Y196)/'DATA - Awards Matrices'!$L$55</f>
        <v>62.953720508166974</v>
      </c>
      <c r="AA196" s="489"/>
      <c r="AB196" s="368">
        <f t="shared" ref="AB196:AK196" si="150">SUM(AB193:AB195)</f>
        <v>22425</v>
      </c>
      <c r="AC196" s="369">
        <f t="shared" si="150"/>
        <v>25875</v>
      </c>
      <c r="AD196" s="369">
        <f t="shared" si="150"/>
        <v>0</v>
      </c>
      <c r="AE196" s="369">
        <f t="shared" si="150"/>
        <v>86250</v>
      </c>
      <c r="AF196" s="369">
        <f t="shared" si="150"/>
        <v>0</v>
      </c>
      <c r="AG196" s="369">
        <f t="shared" si="150"/>
        <v>0</v>
      </c>
      <c r="AH196" s="369">
        <f t="shared" si="150"/>
        <v>0</v>
      </c>
      <c r="AI196" s="369">
        <f t="shared" si="150"/>
        <v>0</v>
      </c>
      <c r="AJ196" s="369">
        <f t="shared" si="150"/>
        <v>0</v>
      </c>
      <c r="AK196" s="370">
        <f t="shared" si="150"/>
        <v>0</v>
      </c>
      <c r="AL196" s="489">
        <f>SUM(AB196:AK196)/'DATA - Awards Matrices'!$L$55</f>
        <v>39.813974591651551</v>
      </c>
      <c r="AM196" s="489"/>
      <c r="AN196" s="368">
        <f t="shared" ref="AN196:AW196" si="151">SUM(AN193:AN195)</f>
        <v>20700</v>
      </c>
      <c r="AO196" s="369">
        <f t="shared" si="151"/>
        <v>20700</v>
      </c>
      <c r="AP196" s="369">
        <f t="shared" si="151"/>
        <v>0</v>
      </c>
      <c r="AQ196" s="369">
        <f t="shared" si="151"/>
        <v>56925</v>
      </c>
      <c r="AR196" s="369">
        <f t="shared" si="151"/>
        <v>0</v>
      </c>
      <c r="AS196" s="369">
        <f t="shared" si="151"/>
        <v>0</v>
      </c>
      <c r="AT196" s="369">
        <f t="shared" si="151"/>
        <v>0</v>
      </c>
      <c r="AU196" s="369">
        <f t="shared" si="151"/>
        <v>0</v>
      </c>
      <c r="AV196" s="369">
        <f t="shared" si="151"/>
        <v>0</v>
      </c>
      <c r="AW196" s="370">
        <f t="shared" si="151"/>
        <v>0</v>
      </c>
      <c r="AX196" s="490">
        <f>SUM(AN196:AW196)/'DATA - Awards Matrices'!$L$55</f>
        <v>29.0948275862069</v>
      </c>
    </row>
    <row r="197" spans="1:50" ht="15.75" thickBot="1" x14ac:dyDescent="0.3">
      <c r="A197" s="502"/>
      <c r="B197" s="503"/>
      <c r="C197" s="504"/>
      <c r="D197" s="505"/>
      <c r="E197" s="506"/>
      <c r="F197" s="506"/>
      <c r="G197" s="506"/>
      <c r="H197" s="506"/>
      <c r="I197" s="506"/>
      <c r="J197" s="506"/>
      <c r="K197" s="506"/>
      <c r="L197" s="506"/>
      <c r="M197" s="507"/>
      <c r="N197" s="508"/>
      <c r="O197" s="508"/>
      <c r="P197" s="505"/>
      <c r="Q197" s="506"/>
      <c r="R197" s="506"/>
      <c r="S197" s="506"/>
      <c r="T197" s="506"/>
      <c r="U197" s="506"/>
      <c r="V197" s="506"/>
      <c r="W197" s="506"/>
      <c r="X197" s="506"/>
      <c r="Y197" s="507"/>
      <c r="Z197" s="508"/>
      <c r="AA197" s="508"/>
      <c r="AB197" s="505"/>
      <c r="AC197" s="506"/>
      <c r="AD197" s="506"/>
      <c r="AE197" s="506"/>
      <c r="AF197" s="506"/>
      <c r="AG197" s="506"/>
      <c r="AH197" s="506"/>
      <c r="AI197" s="506"/>
      <c r="AJ197" s="506"/>
      <c r="AK197" s="507"/>
      <c r="AL197" s="508"/>
      <c r="AM197" s="508"/>
      <c r="AN197" s="505"/>
      <c r="AO197" s="506"/>
      <c r="AP197" s="506"/>
      <c r="AQ197" s="506"/>
      <c r="AR197" s="506"/>
      <c r="AS197" s="506"/>
      <c r="AT197" s="506"/>
      <c r="AU197" s="506"/>
      <c r="AV197" s="506"/>
      <c r="AW197" s="507"/>
      <c r="AX197" s="508"/>
    </row>
    <row r="198" spans="1:50" ht="15" customHeight="1" x14ac:dyDescent="0.25">
      <c r="A198" s="1058" t="s">
        <v>302</v>
      </c>
      <c r="B198" s="304" t="str">
        <f>'RAW DATA-Awards'!B64</f>
        <v>LCC</v>
      </c>
      <c r="C198" s="363" t="str">
        <f>'RAW DATA-Awards'!C64</f>
        <v>1</v>
      </c>
      <c r="D198" s="481">
        <f>'RAW DATA-At-Risk'!D64</f>
        <v>0</v>
      </c>
      <c r="E198" s="482">
        <f>'RAW DATA-At-Risk'!E64</f>
        <v>21</v>
      </c>
      <c r="F198" s="482">
        <f>'RAW DATA-At-Risk'!F64</f>
        <v>0</v>
      </c>
      <c r="G198" s="482">
        <f>'RAW DATA-At-Risk'!G64</f>
        <v>42</v>
      </c>
      <c r="H198" s="482">
        <f>'RAW DATA-At-Risk'!H64</f>
        <v>0</v>
      </c>
      <c r="I198" s="482">
        <f>'RAW DATA-At-Risk'!I64</f>
        <v>0</v>
      </c>
      <c r="J198" s="482">
        <f>'RAW DATA-At-Risk'!J64</f>
        <v>0</v>
      </c>
      <c r="K198" s="482">
        <f>'RAW DATA-At-Risk'!K64</f>
        <v>0</v>
      </c>
      <c r="L198" s="482">
        <f>'RAW DATA-At-Risk'!L64</f>
        <v>0</v>
      </c>
      <c r="M198" s="483">
        <f>'RAW DATA-At-Risk'!M64</f>
        <v>0</v>
      </c>
      <c r="N198" s="482"/>
      <c r="O198" s="482"/>
      <c r="P198" s="481">
        <f>'RAW DATA-At-Risk'!N64</f>
        <v>0</v>
      </c>
      <c r="Q198" s="482">
        <f>'RAW DATA-At-Risk'!O64</f>
        <v>17</v>
      </c>
      <c r="R198" s="482">
        <f>'RAW DATA-At-Risk'!P64</f>
        <v>0</v>
      </c>
      <c r="S198" s="482">
        <f>'RAW DATA-At-Risk'!Q64</f>
        <v>35</v>
      </c>
      <c r="T198" s="482">
        <f>'RAW DATA-At-Risk'!R64</f>
        <v>0</v>
      </c>
      <c r="U198" s="482">
        <f>'RAW DATA-At-Risk'!S64</f>
        <v>0</v>
      </c>
      <c r="V198" s="482">
        <f>'RAW DATA-At-Risk'!T64</f>
        <v>0</v>
      </c>
      <c r="W198" s="482">
        <f>'RAW DATA-At-Risk'!U64</f>
        <v>0</v>
      </c>
      <c r="X198" s="482">
        <f>'RAW DATA-At-Risk'!V64</f>
        <v>0</v>
      </c>
      <c r="Y198" s="483">
        <f>'RAW DATA-At-Risk'!W64</f>
        <v>0</v>
      </c>
      <c r="Z198" s="482"/>
      <c r="AA198" s="482"/>
      <c r="AB198" s="481">
        <f>'RAW DATA-At-Risk'!X64</f>
        <v>0</v>
      </c>
      <c r="AC198" s="482">
        <f>'RAW DATA-At-Risk'!Y64</f>
        <v>13</v>
      </c>
      <c r="AD198" s="482">
        <f>'RAW DATA-At-Risk'!Z64</f>
        <v>0</v>
      </c>
      <c r="AE198" s="482">
        <f>'RAW DATA-At-Risk'!AA64</f>
        <v>48</v>
      </c>
      <c r="AF198" s="482">
        <f>'RAW DATA-At-Risk'!AB64</f>
        <v>0</v>
      </c>
      <c r="AG198" s="482">
        <f>'RAW DATA-At-Risk'!AC64</f>
        <v>0</v>
      </c>
      <c r="AH198" s="482">
        <f>'RAW DATA-At-Risk'!AD64</f>
        <v>0</v>
      </c>
      <c r="AI198" s="482">
        <f>'RAW DATA-At-Risk'!AE64</f>
        <v>0</v>
      </c>
      <c r="AJ198" s="482">
        <f>'RAW DATA-At-Risk'!AF64</f>
        <v>0</v>
      </c>
      <c r="AK198" s="483">
        <f>'RAW DATA-At-Risk'!AG64</f>
        <v>0</v>
      </c>
      <c r="AL198" s="482"/>
      <c r="AM198" s="482"/>
      <c r="AN198" s="481">
        <f>'RAW DATA-At-Risk'!AH64</f>
        <v>0</v>
      </c>
      <c r="AO198" s="482">
        <f>'RAW DATA-At-Risk'!AI64</f>
        <v>9</v>
      </c>
      <c r="AP198" s="482">
        <f>'RAW DATA-At-Risk'!AJ64</f>
        <v>0</v>
      </c>
      <c r="AQ198" s="482">
        <f>'RAW DATA-At-Risk'!AK64</f>
        <v>68</v>
      </c>
      <c r="AR198" s="482">
        <f>'RAW DATA-At-Risk'!AL64</f>
        <v>0</v>
      </c>
      <c r="AS198" s="482">
        <f>'RAW DATA-At-Risk'!AM64</f>
        <v>0</v>
      </c>
      <c r="AT198" s="482">
        <f>'RAW DATA-At-Risk'!AN64</f>
        <v>0</v>
      </c>
      <c r="AU198" s="482">
        <f>'RAW DATA-At-Risk'!AO64</f>
        <v>0</v>
      </c>
      <c r="AV198" s="482">
        <f>'RAW DATA-At-Risk'!AP64</f>
        <v>0</v>
      </c>
      <c r="AW198" s="483">
        <f>'RAW DATA-At-Risk'!AQ64</f>
        <v>0</v>
      </c>
      <c r="AX198" s="483"/>
    </row>
    <row r="199" spans="1:50" x14ac:dyDescent="0.25">
      <c r="A199" s="1059"/>
      <c r="B199" s="484" t="str">
        <f>'RAW DATA-Awards'!B65</f>
        <v>LCC</v>
      </c>
      <c r="C199" s="485" t="str">
        <f>'RAW DATA-Awards'!C65</f>
        <v>2</v>
      </c>
      <c r="D199" s="364">
        <f>'RAW DATA-At-Risk'!D65</f>
        <v>0</v>
      </c>
      <c r="E199" s="12">
        <f>'RAW DATA-At-Risk'!E65</f>
        <v>14</v>
      </c>
      <c r="F199" s="12">
        <f>'RAW DATA-At-Risk'!F65</f>
        <v>12</v>
      </c>
      <c r="G199" s="12">
        <f>'RAW DATA-At-Risk'!G65</f>
        <v>7</v>
      </c>
      <c r="H199" s="12">
        <f>'RAW DATA-At-Risk'!H65</f>
        <v>0</v>
      </c>
      <c r="I199" s="12">
        <f>'RAW DATA-At-Risk'!I65</f>
        <v>0</v>
      </c>
      <c r="J199" s="12">
        <f>'RAW DATA-At-Risk'!J65</f>
        <v>0</v>
      </c>
      <c r="K199" s="12">
        <f>'RAW DATA-At-Risk'!K65</f>
        <v>0</v>
      </c>
      <c r="L199" s="12">
        <f>'RAW DATA-At-Risk'!L65</f>
        <v>0</v>
      </c>
      <c r="M199" s="365">
        <f>'RAW DATA-At-Risk'!M65</f>
        <v>0</v>
      </c>
      <c r="N199" s="12"/>
      <c r="O199" s="12"/>
      <c r="P199" s="364">
        <f>'RAW DATA-At-Risk'!N65</f>
        <v>0</v>
      </c>
      <c r="Q199" s="12">
        <f>'RAW DATA-At-Risk'!O65</f>
        <v>19</v>
      </c>
      <c r="R199" s="12">
        <f>'RAW DATA-At-Risk'!P65</f>
        <v>9</v>
      </c>
      <c r="S199" s="12">
        <f>'RAW DATA-At-Risk'!Q65</f>
        <v>10</v>
      </c>
      <c r="T199" s="12">
        <f>'RAW DATA-At-Risk'!R65</f>
        <v>0</v>
      </c>
      <c r="U199" s="12">
        <f>'RAW DATA-At-Risk'!S65</f>
        <v>0</v>
      </c>
      <c r="V199" s="12">
        <f>'RAW DATA-At-Risk'!T65</f>
        <v>0</v>
      </c>
      <c r="W199" s="12">
        <f>'RAW DATA-At-Risk'!U65</f>
        <v>0</v>
      </c>
      <c r="X199" s="12">
        <f>'RAW DATA-At-Risk'!V65</f>
        <v>0</v>
      </c>
      <c r="Y199" s="365">
        <f>'RAW DATA-At-Risk'!W65</f>
        <v>0</v>
      </c>
      <c r="Z199" s="12"/>
      <c r="AA199" s="12"/>
      <c r="AB199" s="364">
        <f>'RAW DATA-At-Risk'!X65</f>
        <v>0</v>
      </c>
      <c r="AC199" s="12">
        <f>'RAW DATA-At-Risk'!Y65</f>
        <v>12</v>
      </c>
      <c r="AD199" s="12">
        <f>'RAW DATA-At-Risk'!Z65</f>
        <v>5</v>
      </c>
      <c r="AE199" s="12">
        <f>'RAW DATA-At-Risk'!AA65</f>
        <v>7</v>
      </c>
      <c r="AF199" s="12">
        <f>'RAW DATA-At-Risk'!AB65</f>
        <v>0</v>
      </c>
      <c r="AG199" s="12">
        <f>'RAW DATA-At-Risk'!AC65</f>
        <v>0</v>
      </c>
      <c r="AH199" s="12">
        <f>'RAW DATA-At-Risk'!AD65</f>
        <v>0</v>
      </c>
      <c r="AI199" s="12">
        <f>'RAW DATA-At-Risk'!AE65</f>
        <v>0</v>
      </c>
      <c r="AJ199" s="12">
        <f>'RAW DATA-At-Risk'!AF65</f>
        <v>0</v>
      </c>
      <c r="AK199" s="365">
        <f>'RAW DATA-At-Risk'!AG65</f>
        <v>0</v>
      </c>
      <c r="AL199" s="12"/>
      <c r="AM199" s="12"/>
      <c r="AN199" s="364">
        <f>'RAW DATA-At-Risk'!AH65</f>
        <v>0</v>
      </c>
      <c r="AO199" s="12">
        <f>'RAW DATA-At-Risk'!AI65</f>
        <v>7</v>
      </c>
      <c r="AP199" s="12">
        <f>'RAW DATA-At-Risk'!AJ65</f>
        <v>11</v>
      </c>
      <c r="AQ199" s="12">
        <f>'RAW DATA-At-Risk'!AK65</f>
        <v>5</v>
      </c>
      <c r="AR199" s="12">
        <f>'RAW DATA-At-Risk'!AL65</f>
        <v>0</v>
      </c>
      <c r="AS199" s="12">
        <f>'RAW DATA-At-Risk'!AM65</f>
        <v>0</v>
      </c>
      <c r="AT199" s="12">
        <f>'RAW DATA-At-Risk'!AN65</f>
        <v>0</v>
      </c>
      <c r="AU199" s="12">
        <f>'RAW DATA-At-Risk'!AO65</f>
        <v>0</v>
      </c>
      <c r="AV199" s="12">
        <f>'RAW DATA-At-Risk'!AP65</f>
        <v>0</v>
      </c>
      <c r="AW199" s="365">
        <f>'RAW DATA-At-Risk'!AQ65</f>
        <v>0</v>
      </c>
      <c r="AX199" s="365"/>
    </row>
    <row r="200" spans="1:50" ht="15.75" thickBot="1" x14ac:dyDescent="0.3">
      <c r="A200" s="1060"/>
      <c r="B200" s="484" t="str">
        <f>'RAW DATA-Awards'!B66</f>
        <v>LCC</v>
      </c>
      <c r="C200" s="485" t="str">
        <f>'RAW DATA-Awards'!C66</f>
        <v>3</v>
      </c>
      <c r="D200" s="364">
        <f>'RAW DATA-At-Risk'!D66</f>
        <v>0</v>
      </c>
      <c r="E200" s="12">
        <f>'RAW DATA-At-Risk'!E66</f>
        <v>21</v>
      </c>
      <c r="F200" s="12">
        <f>'RAW DATA-At-Risk'!F66</f>
        <v>0</v>
      </c>
      <c r="G200" s="12">
        <f>'RAW DATA-At-Risk'!G66</f>
        <v>17</v>
      </c>
      <c r="H200" s="12">
        <f>'RAW DATA-At-Risk'!H66</f>
        <v>0</v>
      </c>
      <c r="I200" s="12">
        <f>'RAW DATA-At-Risk'!I66</f>
        <v>0</v>
      </c>
      <c r="J200" s="12">
        <f>'RAW DATA-At-Risk'!J66</f>
        <v>0</v>
      </c>
      <c r="K200" s="12">
        <f>'RAW DATA-At-Risk'!K66</f>
        <v>0</v>
      </c>
      <c r="L200" s="12">
        <f>'RAW DATA-At-Risk'!L66</f>
        <v>0</v>
      </c>
      <c r="M200" s="365">
        <f>'RAW DATA-At-Risk'!M66</f>
        <v>0</v>
      </c>
      <c r="N200" s="12"/>
      <c r="O200" s="12"/>
      <c r="P200" s="364">
        <f>'RAW DATA-At-Risk'!N66</f>
        <v>0</v>
      </c>
      <c r="Q200" s="12">
        <f>'RAW DATA-At-Risk'!O66</f>
        <v>23</v>
      </c>
      <c r="R200" s="12">
        <f>'RAW DATA-At-Risk'!P66</f>
        <v>0</v>
      </c>
      <c r="S200" s="12">
        <f>'RAW DATA-At-Risk'!Q66</f>
        <v>19</v>
      </c>
      <c r="T200" s="12">
        <f>'RAW DATA-At-Risk'!R66</f>
        <v>0</v>
      </c>
      <c r="U200" s="12">
        <f>'RAW DATA-At-Risk'!S66</f>
        <v>0</v>
      </c>
      <c r="V200" s="12">
        <f>'RAW DATA-At-Risk'!T66</f>
        <v>0</v>
      </c>
      <c r="W200" s="12">
        <f>'RAW DATA-At-Risk'!U66</f>
        <v>0</v>
      </c>
      <c r="X200" s="12">
        <f>'RAW DATA-At-Risk'!V66</f>
        <v>0</v>
      </c>
      <c r="Y200" s="365">
        <f>'RAW DATA-At-Risk'!W66</f>
        <v>0</v>
      </c>
      <c r="Z200" s="12"/>
      <c r="AA200" s="12"/>
      <c r="AB200" s="364">
        <f>'RAW DATA-At-Risk'!X66</f>
        <v>0</v>
      </c>
      <c r="AC200" s="12">
        <f>'RAW DATA-At-Risk'!Y66</f>
        <v>12</v>
      </c>
      <c r="AD200" s="12">
        <f>'RAW DATA-At-Risk'!Z66</f>
        <v>0</v>
      </c>
      <c r="AE200" s="12">
        <f>'RAW DATA-At-Risk'!AA66</f>
        <v>6</v>
      </c>
      <c r="AF200" s="12">
        <f>'RAW DATA-At-Risk'!AB66</f>
        <v>0</v>
      </c>
      <c r="AG200" s="12">
        <f>'RAW DATA-At-Risk'!AC66</f>
        <v>0</v>
      </c>
      <c r="AH200" s="12">
        <f>'RAW DATA-At-Risk'!AD66</f>
        <v>0</v>
      </c>
      <c r="AI200" s="12">
        <f>'RAW DATA-At-Risk'!AE66</f>
        <v>0</v>
      </c>
      <c r="AJ200" s="12">
        <f>'RAW DATA-At-Risk'!AF66</f>
        <v>0</v>
      </c>
      <c r="AK200" s="365">
        <f>'RAW DATA-At-Risk'!AG66</f>
        <v>0</v>
      </c>
      <c r="AL200" s="12"/>
      <c r="AM200" s="12"/>
      <c r="AN200" s="364">
        <f>'RAW DATA-At-Risk'!AH66</f>
        <v>0</v>
      </c>
      <c r="AO200" s="12">
        <f>'RAW DATA-At-Risk'!AI66</f>
        <v>12</v>
      </c>
      <c r="AP200" s="12">
        <f>'RAW DATA-At-Risk'!AJ66</f>
        <v>0</v>
      </c>
      <c r="AQ200" s="12">
        <f>'RAW DATA-At-Risk'!AK66</f>
        <v>11</v>
      </c>
      <c r="AR200" s="12">
        <f>'RAW DATA-At-Risk'!AL66</f>
        <v>0</v>
      </c>
      <c r="AS200" s="12">
        <f>'RAW DATA-At-Risk'!AM66</f>
        <v>0</v>
      </c>
      <c r="AT200" s="12">
        <f>'RAW DATA-At-Risk'!AN66</f>
        <v>0</v>
      </c>
      <c r="AU200" s="12">
        <f>'RAW DATA-At-Risk'!AO66</f>
        <v>0</v>
      </c>
      <c r="AV200" s="12">
        <f>'RAW DATA-At-Risk'!AP66</f>
        <v>0</v>
      </c>
      <c r="AW200" s="365">
        <f>'RAW DATA-At-Risk'!AQ66</f>
        <v>0</v>
      </c>
      <c r="AX200" s="365"/>
    </row>
    <row r="201" spans="1:50" x14ac:dyDescent="0.25">
      <c r="A201" s="486"/>
      <c r="B201" s="484"/>
      <c r="C201" s="485"/>
      <c r="D201" s="366">
        <f t="shared" ref="D201:M201" si="152">SUM(D198:D200)</f>
        <v>0</v>
      </c>
      <c r="E201" s="11">
        <f t="shared" si="152"/>
        <v>56</v>
      </c>
      <c r="F201" s="11">
        <f t="shared" si="152"/>
        <v>12</v>
      </c>
      <c r="G201" s="11">
        <f t="shared" si="152"/>
        <v>66</v>
      </c>
      <c r="H201" s="11">
        <f t="shared" si="152"/>
        <v>0</v>
      </c>
      <c r="I201" s="11">
        <f t="shared" si="152"/>
        <v>0</v>
      </c>
      <c r="J201" s="11">
        <f t="shared" si="152"/>
        <v>0</v>
      </c>
      <c r="K201" s="11">
        <f t="shared" si="152"/>
        <v>0</v>
      </c>
      <c r="L201" s="11">
        <f t="shared" si="152"/>
        <v>0</v>
      </c>
      <c r="M201" s="367">
        <f t="shared" si="152"/>
        <v>0</v>
      </c>
      <c r="N201" s="12"/>
      <c r="O201" s="12"/>
      <c r="P201" s="366">
        <f t="shared" ref="P201:Y201" si="153">SUM(P198:P200)</f>
        <v>0</v>
      </c>
      <c r="Q201" s="11">
        <f t="shared" si="153"/>
        <v>59</v>
      </c>
      <c r="R201" s="11">
        <f t="shared" si="153"/>
        <v>9</v>
      </c>
      <c r="S201" s="11">
        <f t="shared" si="153"/>
        <v>64</v>
      </c>
      <c r="T201" s="11">
        <f t="shared" si="153"/>
        <v>0</v>
      </c>
      <c r="U201" s="11">
        <f t="shared" si="153"/>
        <v>0</v>
      </c>
      <c r="V201" s="11">
        <f t="shared" si="153"/>
        <v>0</v>
      </c>
      <c r="W201" s="11">
        <f t="shared" si="153"/>
        <v>0</v>
      </c>
      <c r="X201" s="11">
        <f t="shared" si="153"/>
        <v>0</v>
      </c>
      <c r="Y201" s="367">
        <f t="shared" si="153"/>
        <v>0</v>
      </c>
      <c r="Z201" s="12"/>
      <c r="AA201" s="12"/>
      <c r="AB201" s="366">
        <f t="shared" ref="AB201:AK201" si="154">SUM(AB198:AB200)</f>
        <v>0</v>
      </c>
      <c r="AC201" s="11">
        <f t="shared" si="154"/>
        <v>37</v>
      </c>
      <c r="AD201" s="11">
        <f t="shared" si="154"/>
        <v>5</v>
      </c>
      <c r="AE201" s="11">
        <f t="shared" si="154"/>
        <v>61</v>
      </c>
      <c r="AF201" s="11">
        <f t="shared" si="154"/>
        <v>0</v>
      </c>
      <c r="AG201" s="11">
        <f t="shared" si="154"/>
        <v>0</v>
      </c>
      <c r="AH201" s="11">
        <f t="shared" si="154"/>
        <v>0</v>
      </c>
      <c r="AI201" s="11">
        <f t="shared" si="154"/>
        <v>0</v>
      </c>
      <c r="AJ201" s="11">
        <f t="shared" si="154"/>
        <v>0</v>
      </c>
      <c r="AK201" s="367">
        <f t="shared" si="154"/>
        <v>0</v>
      </c>
      <c r="AL201" s="12"/>
      <c r="AM201" s="12"/>
      <c r="AN201" s="366">
        <f t="shared" ref="AN201:AW201" si="155">SUM(AN198:AN200)</f>
        <v>0</v>
      </c>
      <c r="AO201" s="11">
        <f t="shared" si="155"/>
        <v>28</v>
      </c>
      <c r="AP201" s="11">
        <f t="shared" si="155"/>
        <v>11</v>
      </c>
      <c r="AQ201" s="11">
        <f t="shared" si="155"/>
        <v>84</v>
      </c>
      <c r="AR201" s="11">
        <f t="shared" si="155"/>
        <v>0</v>
      </c>
      <c r="AS201" s="11">
        <f t="shared" si="155"/>
        <v>0</v>
      </c>
      <c r="AT201" s="11">
        <f t="shared" si="155"/>
        <v>0</v>
      </c>
      <c r="AU201" s="11">
        <f t="shared" si="155"/>
        <v>0</v>
      </c>
      <c r="AV201" s="11">
        <f t="shared" si="155"/>
        <v>0</v>
      </c>
      <c r="AW201" s="367">
        <f t="shared" si="155"/>
        <v>0</v>
      </c>
      <c r="AX201" s="365"/>
    </row>
    <row r="202" spans="1:50" ht="15.75" thickBot="1" x14ac:dyDescent="0.3">
      <c r="A202" s="486"/>
      <c r="B202" s="484"/>
      <c r="C202" s="485"/>
      <c r="D202" s="364"/>
      <c r="E202" s="12"/>
      <c r="F202" s="12"/>
      <c r="G202" s="12"/>
      <c r="H202" s="12"/>
      <c r="I202" s="12"/>
      <c r="J202" s="12"/>
      <c r="K202" s="12"/>
      <c r="L202" s="12"/>
      <c r="M202" s="365"/>
      <c r="N202" s="12"/>
      <c r="O202" s="12"/>
      <c r="P202" s="364"/>
      <c r="Q202" s="12"/>
      <c r="R202" s="12"/>
      <c r="S202" s="12"/>
      <c r="T202" s="12"/>
      <c r="U202" s="12"/>
      <c r="V202" s="12"/>
      <c r="W202" s="12"/>
      <c r="X202" s="12"/>
      <c r="Y202" s="365"/>
      <c r="Z202" s="12"/>
      <c r="AA202" s="12"/>
      <c r="AB202" s="364"/>
      <c r="AC202" s="12"/>
      <c r="AD202" s="12"/>
      <c r="AE202" s="12"/>
      <c r="AF202" s="12"/>
      <c r="AG202" s="12"/>
      <c r="AH202" s="12"/>
      <c r="AI202" s="12"/>
      <c r="AJ202" s="12"/>
      <c r="AK202" s="365"/>
      <c r="AL202" s="12"/>
      <c r="AM202" s="12"/>
      <c r="AN202" s="364"/>
      <c r="AO202" s="12"/>
      <c r="AP202" s="12"/>
      <c r="AQ202" s="12"/>
      <c r="AR202" s="12"/>
      <c r="AS202" s="12"/>
      <c r="AT202" s="12"/>
      <c r="AU202" s="12"/>
      <c r="AV202" s="12"/>
      <c r="AW202" s="365"/>
      <c r="AX202" s="365"/>
    </row>
    <row r="203" spans="1:50" ht="15" customHeight="1" x14ac:dyDescent="0.25">
      <c r="A203" s="1058" t="s">
        <v>303</v>
      </c>
      <c r="B203" s="484" t="s">
        <v>74</v>
      </c>
      <c r="C203" s="485" t="s">
        <v>95</v>
      </c>
      <c r="D203" s="364">
        <f>D198*'DATA - Awards Matrices'!$B$53</f>
        <v>0</v>
      </c>
      <c r="E203" s="12">
        <f>E198*'DATA - Awards Matrices'!$C$53</f>
        <v>12075</v>
      </c>
      <c r="F203" s="12">
        <f>F198*'DATA - Awards Matrices'!$D$53</f>
        <v>0</v>
      </c>
      <c r="G203" s="12">
        <f>G198*'DATA - Awards Matrices'!$E$53</f>
        <v>24150</v>
      </c>
      <c r="H203" s="12">
        <f>H198*'DATA - Awards Matrices'!$F$53</f>
        <v>0</v>
      </c>
      <c r="I203" s="12">
        <f>I198*'DATA - Awards Matrices'!$G$53</f>
        <v>0</v>
      </c>
      <c r="J203" s="12">
        <f>J198*'DATA - Awards Matrices'!$H$53</f>
        <v>0</v>
      </c>
      <c r="K203" s="12">
        <f>K198*'DATA - Awards Matrices'!$I$53</f>
        <v>0</v>
      </c>
      <c r="L203" s="12">
        <f>L198*'DATA - Awards Matrices'!$J$53</f>
        <v>0</v>
      </c>
      <c r="M203" s="365">
        <f>M198*'DATA - Awards Matrices'!$K$53</f>
        <v>0</v>
      </c>
      <c r="N203" s="12"/>
      <c r="O203" s="12"/>
      <c r="P203" s="364">
        <f>P198*'DATA - Awards Matrices'!$B$53</f>
        <v>0</v>
      </c>
      <c r="Q203" s="12">
        <f>Q198*'DATA - Awards Matrices'!$C$53</f>
        <v>9775</v>
      </c>
      <c r="R203" s="12">
        <f>R198*'DATA - Awards Matrices'!$D$53</f>
        <v>0</v>
      </c>
      <c r="S203" s="12">
        <f>S198*'DATA - Awards Matrices'!$E$53</f>
        <v>20125</v>
      </c>
      <c r="T203" s="12">
        <f>T198*'DATA - Awards Matrices'!$F$53</f>
        <v>0</v>
      </c>
      <c r="U203" s="12">
        <f>U198*'DATA - Awards Matrices'!$G$53</f>
        <v>0</v>
      </c>
      <c r="V203" s="12">
        <f>V198*'DATA - Awards Matrices'!$H$53</f>
        <v>0</v>
      </c>
      <c r="W203" s="12">
        <f>W198*'DATA - Awards Matrices'!$I$53</f>
        <v>0</v>
      </c>
      <c r="X203" s="12">
        <f>X198*'DATA - Awards Matrices'!$J$53</f>
        <v>0</v>
      </c>
      <c r="Y203" s="365">
        <f>Y198*'DATA - Awards Matrices'!$K$53</f>
        <v>0</v>
      </c>
      <c r="Z203" s="12"/>
      <c r="AA203" s="12"/>
      <c r="AB203" s="364">
        <f>AB198*'DATA - Awards Matrices'!$B$53</f>
        <v>0</v>
      </c>
      <c r="AC203" s="12">
        <f>AC198*'DATA - Awards Matrices'!$C$53</f>
        <v>7475</v>
      </c>
      <c r="AD203" s="12">
        <f>AD198*'DATA - Awards Matrices'!$D$53</f>
        <v>0</v>
      </c>
      <c r="AE203" s="12">
        <f>AE198*'DATA - Awards Matrices'!$E$53</f>
        <v>27600</v>
      </c>
      <c r="AF203" s="12">
        <f>AF198*'DATA - Awards Matrices'!$F$53</f>
        <v>0</v>
      </c>
      <c r="AG203" s="12">
        <f>AG198*'DATA - Awards Matrices'!$G$53</f>
        <v>0</v>
      </c>
      <c r="AH203" s="12">
        <f>AH198*'DATA - Awards Matrices'!$H$53</f>
        <v>0</v>
      </c>
      <c r="AI203" s="12">
        <f>AI198*'DATA - Awards Matrices'!$I$53</f>
        <v>0</v>
      </c>
      <c r="AJ203" s="12">
        <f>AJ198*'DATA - Awards Matrices'!$J$53</f>
        <v>0</v>
      </c>
      <c r="AK203" s="365">
        <f>AK198*'DATA - Awards Matrices'!$K$53</f>
        <v>0</v>
      </c>
      <c r="AL203" s="12"/>
      <c r="AM203" s="12"/>
      <c r="AN203" s="364">
        <f>AN198*'DATA - Awards Matrices'!$B$53</f>
        <v>0</v>
      </c>
      <c r="AO203" s="12">
        <f>AO198*'DATA - Awards Matrices'!$C$53</f>
        <v>5175</v>
      </c>
      <c r="AP203" s="12">
        <f>AP198*'DATA - Awards Matrices'!$D$53</f>
        <v>0</v>
      </c>
      <c r="AQ203" s="12">
        <f>AQ198*'DATA - Awards Matrices'!$E$53</f>
        <v>39100</v>
      </c>
      <c r="AR203" s="12">
        <f>AR198*'DATA - Awards Matrices'!$F$53</f>
        <v>0</v>
      </c>
      <c r="AS203" s="12">
        <f>AS198*'DATA - Awards Matrices'!$G$53</f>
        <v>0</v>
      </c>
      <c r="AT203" s="12">
        <f>AT198*'DATA - Awards Matrices'!$H$53</f>
        <v>0</v>
      </c>
      <c r="AU203" s="12">
        <f>AU198*'DATA - Awards Matrices'!$I$53</f>
        <v>0</v>
      </c>
      <c r="AV203" s="12">
        <f>AV198*'DATA - Awards Matrices'!$J$53</f>
        <v>0</v>
      </c>
      <c r="AW203" s="365">
        <f>AW198*'DATA - Awards Matrices'!$K$53</f>
        <v>0</v>
      </c>
      <c r="AX203" s="365"/>
    </row>
    <row r="204" spans="1:50" x14ac:dyDescent="0.25">
      <c r="A204" s="1059"/>
      <c r="B204" s="484" t="s">
        <v>74</v>
      </c>
      <c r="C204" s="485" t="s">
        <v>94</v>
      </c>
      <c r="D204" s="364">
        <f>D199*'DATA - Awards Matrices'!$B$54</f>
        <v>0</v>
      </c>
      <c r="E204" s="12">
        <f>E199*'DATA - Awards Matrices'!$C$54</f>
        <v>8050</v>
      </c>
      <c r="F204" s="12">
        <f>F199*'DATA - Awards Matrices'!$D$54</f>
        <v>6900</v>
      </c>
      <c r="G204" s="12">
        <f>G199*'DATA - Awards Matrices'!$E$54</f>
        <v>4025</v>
      </c>
      <c r="H204" s="12">
        <f>H199*'DATA - Awards Matrices'!$F$54</f>
        <v>0</v>
      </c>
      <c r="I204" s="12">
        <f>I199*'DATA - Awards Matrices'!$G$54</f>
        <v>0</v>
      </c>
      <c r="J204" s="12">
        <f>J199*'DATA - Awards Matrices'!$H$54</f>
        <v>0</v>
      </c>
      <c r="K204" s="12">
        <f>K199*'DATA - Awards Matrices'!$I$54</f>
        <v>0</v>
      </c>
      <c r="L204" s="12">
        <f>L199*'DATA - Awards Matrices'!$J$54</f>
        <v>0</v>
      </c>
      <c r="M204" s="365">
        <f>M199*'DATA - Awards Matrices'!$K$54</f>
        <v>0</v>
      </c>
      <c r="N204" s="12"/>
      <c r="O204" s="12"/>
      <c r="P204" s="364">
        <f>P199*'DATA - Awards Matrices'!$B$54</f>
        <v>0</v>
      </c>
      <c r="Q204" s="12">
        <f>Q199*'DATA - Awards Matrices'!$C$54</f>
        <v>10925</v>
      </c>
      <c r="R204" s="12">
        <f>R199*'DATA - Awards Matrices'!$D$54</f>
        <v>5175</v>
      </c>
      <c r="S204" s="12">
        <f>S199*'DATA - Awards Matrices'!$E$54</f>
        <v>5750</v>
      </c>
      <c r="T204" s="12">
        <f>T199*'DATA - Awards Matrices'!$F$54</f>
        <v>0</v>
      </c>
      <c r="U204" s="12">
        <f>U199*'DATA - Awards Matrices'!$G$54</f>
        <v>0</v>
      </c>
      <c r="V204" s="12">
        <f>V199*'DATA - Awards Matrices'!$H$54</f>
        <v>0</v>
      </c>
      <c r="W204" s="12">
        <f>W199*'DATA - Awards Matrices'!$I$54</f>
        <v>0</v>
      </c>
      <c r="X204" s="12">
        <f>X199*'DATA - Awards Matrices'!$J$54</f>
        <v>0</v>
      </c>
      <c r="Y204" s="365">
        <f>Y199*'DATA - Awards Matrices'!$K$54</f>
        <v>0</v>
      </c>
      <c r="Z204" s="12"/>
      <c r="AA204" s="12"/>
      <c r="AB204" s="364">
        <f>AB199*'DATA - Awards Matrices'!$B$54</f>
        <v>0</v>
      </c>
      <c r="AC204" s="12">
        <f>AC199*'DATA - Awards Matrices'!$C$54</f>
        <v>6900</v>
      </c>
      <c r="AD204" s="12">
        <f>AD199*'DATA - Awards Matrices'!$D$54</f>
        <v>2875</v>
      </c>
      <c r="AE204" s="12">
        <f>AE199*'DATA - Awards Matrices'!$E$54</f>
        <v>4025</v>
      </c>
      <c r="AF204" s="12">
        <f>AF199*'DATA - Awards Matrices'!$F$54</f>
        <v>0</v>
      </c>
      <c r="AG204" s="12">
        <f>AG199*'DATA - Awards Matrices'!$G$54</f>
        <v>0</v>
      </c>
      <c r="AH204" s="12">
        <f>AH199*'DATA - Awards Matrices'!$H$54</f>
        <v>0</v>
      </c>
      <c r="AI204" s="12">
        <f>AI199*'DATA - Awards Matrices'!$I$54</f>
        <v>0</v>
      </c>
      <c r="AJ204" s="12">
        <f>AJ199*'DATA - Awards Matrices'!$J$54</f>
        <v>0</v>
      </c>
      <c r="AK204" s="365">
        <f>AK199*'DATA - Awards Matrices'!$K$54</f>
        <v>0</v>
      </c>
      <c r="AL204" s="12"/>
      <c r="AM204" s="12"/>
      <c r="AN204" s="364">
        <f>AN199*'DATA - Awards Matrices'!$B$54</f>
        <v>0</v>
      </c>
      <c r="AO204" s="12">
        <f>AO199*'DATA - Awards Matrices'!$C$54</f>
        <v>4025</v>
      </c>
      <c r="AP204" s="12">
        <f>AP199*'DATA - Awards Matrices'!$D$54</f>
        <v>6325</v>
      </c>
      <c r="AQ204" s="12">
        <f>AQ199*'DATA - Awards Matrices'!$E$54</f>
        <v>2875</v>
      </c>
      <c r="AR204" s="12">
        <f>AR199*'DATA - Awards Matrices'!$F$54</f>
        <v>0</v>
      </c>
      <c r="AS204" s="12">
        <f>AS199*'DATA - Awards Matrices'!$G$54</f>
        <v>0</v>
      </c>
      <c r="AT204" s="12">
        <f>AT199*'DATA - Awards Matrices'!$H$54</f>
        <v>0</v>
      </c>
      <c r="AU204" s="12">
        <f>AU199*'DATA - Awards Matrices'!$I$54</f>
        <v>0</v>
      </c>
      <c r="AV204" s="12">
        <f>AV199*'DATA - Awards Matrices'!$J$54</f>
        <v>0</v>
      </c>
      <c r="AW204" s="365">
        <f>AW199*'DATA - Awards Matrices'!$K$54</f>
        <v>0</v>
      </c>
      <c r="AX204" s="365"/>
    </row>
    <row r="205" spans="1:50" ht="15.75" thickBot="1" x14ac:dyDescent="0.3">
      <c r="A205" s="1060"/>
      <c r="B205" s="484" t="s">
        <v>74</v>
      </c>
      <c r="C205" s="485" t="s">
        <v>93</v>
      </c>
      <c r="D205" s="364">
        <f>D200*'DATA - Awards Matrices'!$B$55</f>
        <v>0</v>
      </c>
      <c r="E205" s="12">
        <f>E200*'DATA - Awards Matrices'!$C$55</f>
        <v>12075</v>
      </c>
      <c r="F205" s="12">
        <f>F200*'DATA - Awards Matrices'!$D$55</f>
        <v>0</v>
      </c>
      <c r="G205" s="12">
        <f>G200*'DATA - Awards Matrices'!$E$55</f>
        <v>9775</v>
      </c>
      <c r="H205" s="12">
        <f>H200*'DATA - Awards Matrices'!$F$55</f>
        <v>0</v>
      </c>
      <c r="I205" s="12">
        <f>I200*'DATA - Awards Matrices'!$G$55</f>
        <v>0</v>
      </c>
      <c r="J205" s="12">
        <f>J200*'DATA - Awards Matrices'!$H$55</f>
        <v>0</v>
      </c>
      <c r="K205" s="12">
        <f>K200*'DATA - Awards Matrices'!$I$55</f>
        <v>0</v>
      </c>
      <c r="L205" s="12">
        <f>L200*'DATA - Awards Matrices'!$J$55</f>
        <v>0</v>
      </c>
      <c r="M205" s="365">
        <f>M200*'DATA - Awards Matrices'!$K$55</f>
        <v>0</v>
      </c>
      <c r="N205" s="12"/>
      <c r="O205" s="12"/>
      <c r="P205" s="364">
        <f>P200*'DATA - Awards Matrices'!$B$55</f>
        <v>0</v>
      </c>
      <c r="Q205" s="12">
        <f>Q200*'DATA - Awards Matrices'!$C$55</f>
        <v>13225</v>
      </c>
      <c r="R205" s="12">
        <f>R200*'DATA - Awards Matrices'!$D$55</f>
        <v>0</v>
      </c>
      <c r="S205" s="12">
        <f>S200*'DATA - Awards Matrices'!$E$55</f>
        <v>10925</v>
      </c>
      <c r="T205" s="12">
        <f>T200*'DATA - Awards Matrices'!$F$55</f>
        <v>0</v>
      </c>
      <c r="U205" s="12">
        <f>U200*'DATA - Awards Matrices'!$G$55</f>
        <v>0</v>
      </c>
      <c r="V205" s="12">
        <f>V200*'DATA - Awards Matrices'!$H$55</f>
        <v>0</v>
      </c>
      <c r="W205" s="12">
        <f>W200*'DATA - Awards Matrices'!$I$55</f>
        <v>0</v>
      </c>
      <c r="X205" s="12">
        <f>X200*'DATA - Awards Matrices'!$J$55</f>
        <v>0</v>
      </c>
      <c r="Y205" s="365">
        <f>Y200*'DATA - Awards Matrices'!$K$55</f>
        <v>0</v>
      </c>
      <c r="Z205" s="12"/>
      <c r="AA205" s="12"/>
      <c r="AB205" s="364">
        <f>AB200*'DATA - Awards Matrices'!$B$55</f>
        <v>0</v>
      </c>
      <c r="AC205" s="12">
        <f>AC200*'DATA - Awards Matrices'!$C$55</f>
        <v>6900</v>
      </c>
      <c r="AD205" s="12">
        <f>AD200*'DATA - Awards Matrices'!$D$55</f>
        <v>0</v>
      </c>
      <c r="AE205" s="12">
        <f>AE200*'DATA - Awards Matrices'!$E$55</f>
        <v>3450</v>
      </c>
      <c r="AF205" s="12">
        <f>AF200*'DATA - Awards Matrices'!$F$55</f>
        <v>0</v>
      </c>
      <c r="AG205" s="12">
        <f>AG200*'DATA - Awards Matrices'!$G$55</f>
        <v>0</v>
      </c>
      <c r="AH205" s="12">
        <f>AH200*'DATA - Awards Matrices'!$H$55</f>
        <v>0</v>
      </c>
      <c r="AI205" s="12">
        <f>AI200*'DATA - Awards Matrices'!$I$55</f>
        <v>0</v>
      </c>
      <c r="AJ205" s="12">
        <f>AJ200*'DATA - Awards Matrices'!$J$55</f>
        <v>0</v>
      </c>
      <c r="AK205" s="365">
        <f>AK200*'DATA - Awards Matrices'!$K$55</f>
        <v>0</v>
      </c>
      <c r="AL205" s="12"/>
      <c r="AM205" s="12"/>
      <c r="AN205" s="364">
        <f>AN200*'DATA - Awards Matrices'!$B$55</f>
        <v>0</v>
      </c>
      <c r="AO205" s="12">
        <f>AO200*'DATA - Awards Matrices'!$C$55</f>
        <v>6900</v>
      </c>
      <c r="AP205" s="12">
        <f>AP200*'DATA - Awards Matrices'!$D$55</f>
        <v>0</v>
      </c>
      <c r="AQ205" s="12">
        <f>AQ200*'DATA - Awards Matrices'!$E$55</f>
        <v>6325</v>
      </c>
      <c r="AR205" s="12">
        <f>AR200*'DATA - Awards Matrices'!$F$55</f>
        <v>0</v>
      </c>
      <c r="AS205" s="12">
        <f>AS200*'DATA - Awards Matrices'!$G$55</f>
        <v>0</v>
      </c>
      <c r="AT205" s="12">
        <f>AT200*'DATA - Awards Matrices'!$H$55</f>
        <v>0</v>
      </c>
      <c r="AU205" s="12">
        <f>AU200*'DATA - Awards Matrices'!$I$55</f>
        <v>0</v>
      </c>
      <c r="AV205" s="12">
        <f>AV200*'DATA - Awards Matrices'!$J$55</f>
        <v>0</v>
      </c>
      <c r="AW205" s="365">
        <f>AW200*'DATA - Awards Matrices'!$K$55</f>
        <v>0</v>
      </c>
      <c r="AX205" s="365"/>
    </row>
    <row r="206" spans="1:50" ht="30.75" thickBot="1" x14ac:dyDescent="0.3">
      <c r="A206" s="480" t="s">
        <v>304</v>
      </c>
      <c r="B206" s="487" t="str">
        <f>B200</f>
        <v>LCC</v>
      </c>
      <c r="C206" s="488"/>
      <c r="D206" s="368">
        <f t="shared" ref="D206:M206" si="156">SUM(D203:D205)</f>
        <v>0</v>
      </c>
      <c r="E206" s="369">
        <f t="shared" si="156"/>
        <v>32200</v>
      </c>
      <c r="F206" s="369">
        <f t="shared" si="156"/>
        <v>6900</v>
      </c>
      <c r="G206" s="369">
        <f t="shared" si="156"/>
        <v>37950</v>
      </c>
      <c r="H206" s="369">
        <f t="shared" si="156"/>
        <v>0</v>
      </c>
      <c r="I206" s="369">
        <f t="shared" si="156"/>
        <v>0</v>
      </c>
      <c r="J206" s="369">
        <f t="shared" si="156"/>
        <v>0</v>
      </c>
      <c r="K206" s="369">
        <f t="shared" si="156"/>
        <v>0</v>
      </c>
      <c r="L206" s="369">
        <f t="shared" si="156"/>
        <v>0</v>
      </c>
      <c r="M206" s="370">
        <f t="shared" si="156"/>
        <v>0</v>
      </c>
      <c r="N206" s="489">
        <f>SUM(D206:M206)/'DATA - Awards Matrices'!$L$55</f>
        <v>22.799455535390202</v>
      </c>
      <c r="O206" s="489"/>
      <c r="P206" s="368">
        <f t="shared" ref="P206:Y206" si="157">SUM(P203:P205)</f>
        <v>0</v>
      </c>
      <c r="Q206" s="369">
        <f t="shared" si="157"/>
        <v>33925</v>
      </c>
      <c r="R206" s="369">
        <f t="shared" si="157"/>
        <v>5175</v>
      </c>
      <c r="S206" s="369">
        <f t="shared" si="157"/>
        <v>36800</v>
      </c>
      <c r="T206" s="369">
        <f t="shared" si="157"/>
        <v>0</v>
      </c>
      <c r="U206" s="369">
        <f t="shared" si="157"/>
        <v>0</v>
      </c>
      <c r="V206" s="369">
        <f t="shared" si="157"/>
        <v>0</v>
      </c>
      <c r="W206" s="369">
        <f t="shared" si="157"/>
        <v>0</v>
      </c>
      <c r="X206" s="369">
        <f t="shared" si="157"/>
        <v>0</v>
      </c>
      <c r="Y206" s="370">
        <f t="shared" si="157"/>
        <v>0</v>
      </c>
      <c r="Z206" s="489">
        <f>SUM(P206:Y206)/'DATA - Awards Matrices'!$L$55</f>
        <v>22.459165154264976</v>
      </c>
      <c r="AA206" s="489"/>
      <c r="AB206" s="368">
        <f t="shared" ref="AB206:AK206" si="158">SUM(AB203:AB205)</f>
        <v>0</v>
      </c>
      <c r="AC206" s="369">
        <f t="shared" si="158"/>
        <v>21275</v>
      </c>
      <c r="AD206" s="369">
        <f t="shared" si="158"/>
        <v>2875</v>
      </c>
      <c r="AE206" s="369">
        <f t="shared" si="158"/>
        <v>35075</v>
      </c>
      <c r="AF206" s="369">
        <f t="shared" si="158"/>
        <v>0</v>
      </c>
      <c r="AG206" s="369">
        <f t="shared" si="158"/>
        <v>0</v>
      </c>
      <c r="AH206" s="369">
        <f t="shared" si="158"/>
        <v>0</v>
      </c>
      <c r="AI206" s="369">
        <f t="shared" si="158"/>
        <v>0</v>
      </c>
      <c r="AJ206" s="369">
        <f t="shared" si="158"/>
        <v>0</v>
      </c>
      <c r="AK206" s="370">
        <f t="shared" si="158"/>
        <v>0</v>
      </c>
      <c r="AL206" s="489">
        <f>SUM(AB206:AK206)/'DATA - Awards Matrices'!$L$55</f>
        <v>17.524954627949185</v>
      </c>
      <c r="AM206" s="489"/>
      <c r="AN206" s="368">
        <f t="shared" ref="AN206:AW206" si="159">SUM(AN203:AN205)</f>
        <v>0</v>
      </c>
      <c r="AO206" s="369">
        <f t="shared" si="159"/>
        <v>16100</v>
      </c>
      <c r="AP206" s="369">
        <f t="shared" si="159"/>
        <v>6325</v>
      </c>
      <c r="AQ206" s="369">
        <f t="shared" si="159"/>
        <v>48300</v>
      </c>
      <c r="AR206" s="369">
        <f t="shared" si="159"/>
        <v>0</v>
      </c>
      <c r="AS206" s="369">
        <f t="shared" si="159"/>
        <v>0</v>
      </c>
      <c r="AT206" s="369">
        <f t="shared" si="159"/>
        <v>0</v>
      </c>
      <c r="AU206" s="369">
        <f t="shared" si="159"/>
        <v>0</v>
      </c>
      <c r="AV206" s="369">
        <f t="shared" si="159"/>
        <v>0</v>
      </c>
      <c r="AW206" s="370">
        <f t="shared" si="159"/>
        <v>0</v>
      </c>
      <c r="AX206" s="490">
        <f>SUM(AN206:AW206)/'DATA - Awards Matrices'!$L$55</f>
        <v>20.927858439201454</v>
      </c>
    </row>
    <row r="207" spans="1:50" ht="15.75" thickBot="1" x14ac:dyDescent="0.3">
      <c r="A207" s="502"/>
      <c r="B207" s="503"/>
      <c r="C207" s="504"/>
      <c r="D207" s="505"/>
      <c r="E207" s="506"/>
      <c r="F207" s="506"/>
      <c r="G207" s="506"/>
      <c r="H207" s="506"/>
      <c r="I207" s="506"/>
      <c r="J207" s="506"/>
      <c r="K207" s="506"/>
      <c r="L207" s="506"/>
      <c r="M207" s="507"/>
      <c r="N207" s="508"/>
      <c r="O207" s="508"/>
      <c r="P207" s="505"/>
      <c r="Q207" s="506"/>
      <c r="R207" s="506"/>
      <c r="S207" s="506"/>
      <c r="T207" s="506"/>
      <c r="U207" s="506"/>
      <c r="V207" s="506"/>
      <c r="W207" s="506"/>
      <c r="X207" s="506"/>
      <c r="Y207" s="507"/>
      <c r="Z207" s="508"/>
      <c r="AA207" s="508"/>
      <c r="AB207" s="505"/>
      <c r="AC207" s="506"/>
      <c r="AD207" s="506"/>
      <c r="AE207" s="506"/>
      <c r="AF207" s="506"/>
      <c r="AG207" s="506"/>
      <c r="AH207" s="506"/>
      <c r="AI207" s="506"/>
      <c r="AJ207" s="506"/>
      <c r="AK207" s="507"/>
      <c r="AL207" s="508"/>
      <c r="AM207" s="508"/>
      <c r="AN207" s="505"/>
      <c r="AO207" s="506"/>
      <c r="AP207" s="506"/>
      <c r="AQ207" s="506"/>
      <c r="AR207" s="506"/>
      <c r="AS207" s="506"/>
      <c r="AT207" s="506"/>
      <c r="AU207" s="506"/>
      <c r="AV207" s="506"/>
      <c r="AW207" s="507"/>
      <c r="AX207" s="508"/>
    </row>
    <row r="208" spans="1:50" ht="15" customHeight="1" x14ac:dyDescent="0.25">
      <c r="A208" s="1058" t="s">
        <v>302</v>
      </c>
      <c r="B208" s="304" t="str">
        <f>'RAW DATA-Awards'!B67</f>
        <v>MCC</v>
      </c>
      <c r="C208" s="363" t="str">
        <f>'RAW DATA-Awards'!C67</f>
        <v>1</v>
      </c>
      <c r="D208" s="481">
        <f>'RAW DATA-At-Risk'!D67</f>
        <v>2</v>
      </c>
      <c r="E208" s="482">
        <f>'RAW DATA-At-Risk'!E67</f>
        <v>2</v>
      </c>
      <c r="F208" s="482">
        <f>'RAW DATA-At-Risk'!F67</f>
        <v>0</v>
      </c>
      <c r="G208" s="482">
        <f>'RAW DATA-At-Risk'!G67</f>
        <v>10</v>
      </c>
      <c r="H208" s="482">
        <f>'RAW DATA-At-Risk'!H67</f>
        <v>0</v>
      </c>
      <c r="I208" s="482">
        <f>'RAW DATA-At-Risk'!I67</f>
        <v>0</v>
      </c>
      <c r="J208" s="482">
        <f>'RAW DATA-At-Risk'!J67</f>
        <v>0</v>
      </c>
      <c r="K208" s="482">
        <f>'RAW DATA-At-Risk'!K67</f>
        <v>0</v>
      </c>
      <c r="L208" s="482">
        <f>'RAW DATA-At-Risk'!L67</f>
        <v>0</v>
      </c>
      <c r="M208" s="483">
        <f>'RAW DATA-At-Risk'!M67</f>
        <v>0</v>
      </c>
      <c r="N208" s="482"/>
      <c r="O208" s="482"/>
      <c r="P208" s="481">
        <f>'RAW DATA-At-Risk'!N67</f>
        <v>1</v>
      </c>
      <c r="Q208" s="482">
        <f>'RAW DATA-At-Risk'!O67</f>
        <v>2</v>
      </c>
      <c r="R208" s="482">
        <f>'RAW DATA-At-Risk'!P67</f>
        <v>0</v>
      </c>
      <c r="S208" s="482">
        <f>'RAW DATA-At-Risk'!Q67</f>
        <v>11</v>
      </c>
      <c r="T208" s="482">
        <f>'RAW DATA-At-Risk'!R67</f>
        <v>0</v>
      </c>
      <c r="U208" s="482">
        <f>'RAW DATA-At-Risk'!S67</f>
        <v>0</v>
      </c>
      <c r="V208" s="482">
        <f>'RAW DATA-At-Risk'!T67</f>
        <v>0</v>
      </c>
      <c r="W208" s="482">
        <f>'RAW DATA-At-Risk'!U67</f>
        <v>0</v>
      </c>
      <c r="X208" s="482">
        <f>'RAW DATA-At-Risk'!V67</f>
        <v>0</v>
      </c>
      <c r="Y208" s="483">
        <f>'RAW DATA-At-Risk'!W67</f>
        <v>0</v>
      </c>
      <c r="Z208" s="482"/>
      <c r="AA208" s="482"/>
      <c r="AB208" s="481">
        <f>'RAW DATA-At-Risk'!X67</f>
        <v>1</v>
      </c>
      <c r="AC208" s="482">
        <f>'RAW DATA-At-Risk'!Y67</f>
        <v>2</v>
      </c>
      <c r="AD208" s="482">
        <f>'RAW DATA-At-Risk'!Z67</f>
        <v>0</v>
      </c>
      <c r="AE208" s="482">
        <f>'RAW DATA-At-Risk'!AA67</f>
        <v>10</v>
      </c>
      <c r="AF208" s="482">
        <f>'RAW DATA-At-Risk'!AB67</f>
        <v>0</v>
      </c>
      <c r="AG208" s="482">
        <f>'RAW DATA-At-Risk'!AC67</f>
        <v>0</v>
      </c>
      <c r="AH208" s="482">
        <f>'RAW DATA-At-Risk'!AD67</f>
        <v>0</v>
      </c>
      <c r="AI208" s="482">
        <f>'RAW DATA-At-Risk'!AE67</f>
        <v>0</v>
      </c>
      <c r="AJ208" s="482">
        <f>'RAW DATA-At-Risk'!AF67</f>
        <v>0</v>
      </c>
      <c r="AK208" s="483">
        <f>'RAW DATA-At-Risk'!AG67</f>
        <v>0</v>
      </c>
      <c r="AL208" s="482"/>
      <c r="AM208" s="482"/>
      <c r="AN208" s="481">
        <f>'RAW DATA-At-Risk'!AH67</f>
        <v>15</v>
      </c>
      <c r="AO208" s="482">
        <f>'RAW DATA-At-Risk'!AI67</f>
        <v>2</v>
      </c>
      <c r="AP208" s="482">
        <f>'RAW DATA-At-Risk'!AJ67</f>
        <v>0</v>
      </c>
      <c r="AQ208" s="482">
        <f>'RAW DATA-At-Risk'!AK67</f>
        <v>10</v>
      </c>
      <c r="AR208" s="482">
        <f>'RAW DATA-At-Risk'!AL67</f>
        <v>0</v>
      </c>
      <c r="AS208" s="482">
        <f>'RAW DATA-At-Risk'!AM67</f>
        <v>0</v>
      </c>
      <c r="AT208" s="482">
        <f>'RAW DATA-At-Risk'!AN67</f>
        <v>0</v>
      </c>
      <c r="AU208" s="482">
        <f>'RAW DATA-At-Risk'!AO67</f>
        <v>0</v>
      </c>
      <c r="AV208" s="482">
        <f>'RAW DATA-At-Risk'!AP67</f>
        <v>0</v>
      </c>
      <c r="AW208" s="483">
        <f>'RAW DATA-At-Risk'!AQ67</f>
        <v>0</v>
      </c>
      <c r="AX208" s="483"/>
    </row>
    <row r="209" spans="1:50" x14ac:dyDescent="0.25">
      <c r="A209" s="1059"/>
      <c r="B209" s="484" t="str">
        <f>'RAW DATA-Awards'!B68</f>
        <v>MCC</v>
      </c>
      <c r="C209" s="485" t="str">
        <f>'RAW DATA-Awards'!C68</f>
        <v>2</v>
      </c>
      <c r="D209" s="364">
        <f>'RAW DATA-At-Risk'!D68</f>
        <v>0</v>
      </c>
      <c r="E209" s="12">
        <f>'RAW DATA-At-Risk'!E68</f>
        <v>0</v>
      </c>
      <c r="F209" s="12">
        <f>'RAW DATA-At-Risk'!F68</f>
        <v>0</v>
      </c>
      <c r="G209" s="12">
        <f>'RAW DATA-At-Risk'!G68</f>
        <v>4</v>
      </c>
      <c r="H209" s="12">
        <f>'RAW DATA-At-Risk'!H68</f>
        <v>0</v>
      </c>
      <c r="I209" s="12">
        <f>'RAW DATA-At-Risk'!I68</f>
        <v>0</v>
      </c>
      <c r="J209" s="12">
        <f>'RAW DATA-At-Risk'!J68</f>
        <v>0</v>
      </c>
      <c r="K209" s="12">
        <f>'RAW DATA-At-Risk'!K68</f>
        <v>0</v>
      </c>
      <c r="L209" s="12">
        <f>'RAW DATA-At-Risk'!L68</f>
        <v>0</v>
      </c>
      <c r="M209" s="365">
        <f>'RAW DATA-At-Risk'!M68</f>
        <v>0</v>
      </c>
      <c r="N209" s="12"/>
      <c r="O209" s="12"/>
      <c r="P209" s="364">
        <f>'RAW DATA-At-Risk'!N68</f>
        <v>0</v>
      </c>
      <c r="Q209" s="12">
        <f>'RAW DATA-At-Risk'!O68</f>
        <v>0</v>
      </c>
      <c r="R209" s="12">
        <f>'RAW DATA-At-Risk'!P68</f>
        <v>0</v>
      </c>
      <c r="S209" s="12">
        <f>'RAW DATA-At-Risk'!Q68</f>
        <v>2</v>
      </c>
      <c r="T209" s="12">
        <f>'RAW DATA-At-Risk'!R68</f>
        <v>0</v>
      </c>
      <c r="U209" s="12">
        <f>'RAW DATA-At-Risk'!S68</f>
        <v>0</v>
      </c>
      <c r="V209" s="12">
        <f>'RAW DATA-At-Risk'!T68</f>
        <v>0</v>
      </c>
      <c r="W209" s="12">
        <f>'RAW DATA-At-Risk'!U68</f>
        <v>0</v>
      </c>
      <c r="X209" s="12">
        <f>'RAW DATA-At-Risk'!V68</f>
        <v>0</v>
      </c>
      <c r="Y209" s="365">
        <f>'RAW DATA-At-Risk'!W68</f>
        <v>0</v>
      </c>
      <c r="Z209" s="12"/>
      <c r="AA209" s="12"/>
      <c r="AB209" s="364">
        <f>'RAW DATA-At-Risk'!X68</f>
        <v>0</v>
      </c>
      <c r="AC209" s="12">
        <f>'RAW DATA-At-Risk'!Y68</f>
        <v>0</v>
      </c>
      <c r="AD209" s="12">
        <f>'RAW DATA-At-Risk'!Z68</f>
        <v>0</v>
      </c>
      <c r="AE209" s="12">
        <f>'RAW DATA-At-Risk'!AA68</f>
        <v>1</v>
      </c>
      <c r="AF209" s="12">
        <f>'RAW DATA-At-Risk'!AB68</f>
        <v>0</v>
      </c>
      <c r="AG209" s="12">
        <f>'RAW DATA-At-Risk'!AC68</f>
        <v>0</v>
      </c>
      <c r="AH209" s="12">
        <f>'RAW DATA-At-Risk'!AD68</f>
        <v>0</v>
      </c>
      <c r="AI209" s="12">
        <f>'RAW DATA-At-Risk'!AE68</f>
        <v>0</v>
      </c>
      <c r="AJ209" s="12">
        <f>'RAW DATA-At-Risk'!AF68</f>
        <v>0</v>
      </c>
      <c r="AK209" s="365">
        <f>'RAW DATA-At-Risk'!AG68</f>
        <v>0</v>
      </c>
      <c r="AL209" s="12"/>
      <c r="AM209" s="12"/>
      <c r="AN209" s="364">
        <f>'RAW DATA-At-Risk'!AH68</f>
        <v>0</v>
      </c>
      <c r="AO209" s="12">
        <f>'RAW DATA-At-Risk'!AI68</f>
        <v>0</v>
      </c>
      <c r="AP209" s="12">
        <f>'RAW DATA-At-Risk'!AJ68</f>
        <v>0</v>
      </c>
      <c r="AQ209" s="12">
        <f>'RAW DATA-At-Risk'!AK68</f>
        <v>0</v>
      </c>
      <c r="AR209" s="12">
        <f>'RAW DATA-At-Risk'!AL68</f>
        <v>0</v>
      </c>
      <c r="AS209" s="12">
        <f>'RAW DATA-At-Risk'!AM68</f>
        <v>0</v>
      </c>
      <c r="AT209" s="12">
        <f>'RAW DATA-At-Risk'!AN68</f>
        <v>0</v>
      </c>
      <c r="AU209" s="12">
        <f>'RAW DATA-At-Risk'!AO68</f>
        <v>0</v>
      </c>
      <c r="AV209" s="12">
        <f>'RAW DATA-At-Risk'!AP68</f>
        <v>0</v>
      </c>
      <c r="AW209" s="365">
        <f>'RAW DATA-At-Risk'!AQ68</f>
        <v>0</v>
      </c>
      <c r="AX209" s="365"/>
    </row>
    <row r="210" spans="1:50" ht="15.75" thickBot="1" x14ac:dyDescent="0.3">
      <c r="A210" s="1060"/>
      <c r="B210" s="484" t="str">
        <f>'RAW DATA-Awards'!B69</f>
        <v>MCC</v>
      </c>
      <c r="C210" s="485" t="str">
        <f>'RAW DATA-Awards'!C69</f>
        <v>3</v>
      </c>
      <c r="D210" s="364">
        <f>'RAW DATA-At-Risk'!D69</f>
        <v>24</v>
      </c>
      <c r="E210" s="12">
        <f>'RAW DATA-At-Risk'!E69</f>
        <v>5</v>
      </c>
      <c r="F210" s="12">
        <f>'RAW DATA-At-Risk'!F69</f>
        <v>0</v>
      </c>
      <c r="G210" s="12">
        <f>'RAW DATA-At-Risk'!G69</f>
        <v>7</v>
      </c>
      <c r="H210" s="12">
        <f>'RAW DATA-At-Risk'!H69</f>
        <v>0</v>
      </c>
      <c r="I210" s="12">
        <f>'RAW DATA-At-Risk'!I69</f>
        <v>0</v>
      </c>
      <c r="J210" s="12">
        <f>'RAW DATA-At-Risk'!J69</f>
        <v>0</v>
      </c>
      <c r="K210" s="12">
        <f>'RAW DATA-At-Risk'!K69</f>
        <v>0</v>
      </c>
      <c r="L210" s="12">
        <f>'RAW DATA-At-Risk'!L69</f>
        <v>0</v>
      </c>
      <c r="M210" s="365">
        <f>'RAW DATA-At-Risk'!M69</f>
        <v>0</v>
      </c>
      <c r="N210" s="12"/>
      <c r="O210" s="12"/>
      <c r="P210" s="364">
        <f>'RAW DATA-At-Risk'!N69</f>
        <v>6</v>
      </c>
      <c r="Q210" s="12">
        <f>'RAW DATA-At-Risk'!O69</f>
        <v>2</v>
      </c>
      <c r="R210" s="12">
        <f>'RAW DATA-At-Risk'!P69</f>
        <v>0</v>
      </c>
      <c r="S210" s="12">
        <f>'RAW DATA-At-Risk'!Q69</f>
        <v>8</v>
      </c>
      <c r="T210" s="12">
        <f>'RAW DATA-At-Risk'!R69</f>
        <v>0</v>
      </c>
      <c r="U210" s="12">
        <f>'RAW DATA-At-Risk'!S69</f>
        <v>0</v>
      </c>
      <c r="V210" s="12">
        <f>'RAW DATA-At-Risk'!T69</f>
        <v>0</v>
      </c>
      <c r="W210" s="12">
        <f>'RAW DATA-At-Risk'!U69</f>
        <v>0</v>
      </c>
      <c r="X210" s="12">
        <f>'RAW DATA-At-Risk'!V69</f>
        <v>0</v>
      </c>
      <c r="Y210" s="365">
        <f>'RAW DATA-At-Risk'!W69</f>
        <v>0</v>
      </c>
      <c r="Z210" s="12"/>
      <c r="AA210" s="12"/>
      <c r="AB210" s="364">
        <f>'RAW DATA-At-Risk'!X69</f>
        <v>1</v>
      </c>
      <c r="AC210" s="12">
        <f>'RAW DATA-At-Risk'!Y69</f>
        <v>1</v>
      </c>
      <c r="AD210" s="12">
        <f>'RAW DATA-At-Risk'!Z69</f>
        <v>0</v>
      </c>
      <c r="AE210" s="12">
        <f>'RAW DATA-At-Risk'!AA69</f>
        <v>5</v>
      </c>
      <c r="AF210" s="12">
        <f>'RAW DATA-At-Risk'!AB69</f>
        <v>0</v>
      </c>
      <c r="AG210" s="12">
        <f>'RAW DATA-At-Risk'!AC69</f>
        <v>0</v>
      </c>
      <c r="AH210" s="12">
        <f>'RAW DATA-At-Risk'!AD69</f>
        <v>0</v>
      </c>
      <c r="AI210" s="12">
        <f>'RAW DATA-At-Risk'!AE69</f>
        <v>0</v>
      </c>
      <c r="AJ210" s="12">
        <f>'RAW DATA-At-Risk'!AF69</f>
        <v>0</v>
      </c>
      <c r="AK210" s="365">
        <f>'RAW DATA-At-Risk'!AG69</f>
        <v>0</v>
      </c>
      <c r="AL210" s="12"/>
      <c r="AM210" s="12"/>
      <c r="AN210" s="364">
        <f>'RAW DATA-At-Risk'!AH69</f>
        <v>14</v>
      </c>
      <c r="AO210" s="12">
        <f>'RAW DATA-At-Risk'!AI69</f>
        <v>1</v>
      </c>
      <c r="AP210" s="12">
        <f>'RAW DATA-At-Risk'!AJ69</f>
        <v>0</v>
      </c>
      <c r="AQ210" s="12">
        <f>'RAW DATA-At-Risk'!AK69</f>
        <v>5</v>
      </c>
      <c r="AR210" s="12">
        <f>'RAW DATA-At-Risk'!AL69</f>
        <v>0</v>
      </c>
      <c r="AS210" s="12">
        <f>'RAW DATA-At-Risk'!AM69</f>
        <v>0</v>
      </c>
      <c r="AT210" s="12">
        <f>'RAW DATA-At-Risk'!AN69</f>
        <v>0</v>
      </c>
      <c r="AU210" s="12">
        <f>'RAW DATA-At-Risk'!AO69</f>
        <v>0</v>
      </c>
      <c r="AV210" s="12">
        <f>'RAW DATA-At-Risk'!AP69</f>
        <v>0</v>
      </c>
      <c r="AW210" s="365">
        <f>'RAW DATA-At-Risk'!AQ69</f>
        <v>0</v>
      </c>
      <c r="AX210" s="365"/>
    </row>
    <row r="211" spans="1:50" x14ac:dyDescent="0.25">
      <c r="A211" s="486"/>
      <c r="B211" s="484"/>
      <c r="C211" s="485"/>
      <c r="D211" s="366">
        <f t="shared" ref="D211:M211" si="160">SUM(D208:D210)</f>
        <v>26</v>
      </c>
      <c r="E211" s="11">
        <f t="shared" si="160"/>
        <v>7</v>
      </c>
      <c r="F211" s="11">
        <f t="shared" si="160"/>
        <v>0</v>
      </c>
      <c r="G211" s="11">
        <f t="shared" si="160"/>
        <v>21</v>
      </c>
      <c r="H211" s="11">
        <f t="shared" si="160"/>
        <v>0</v>
      </c>
      <c r="I211" s="11">
        <f t="shared" si="160"/>
        <v>0</v>
      </c>
      <c r="J211" s="11">
        <f t="shared" si="160"/>
        <v>0</v>
      </c>
      <c r="K211" s="11">
        <f t="shared" si="160"/>
        <v>0</v>
      </c>
      <c r="L211" s="11">
        <f t="shared" si="160"/>
        <v>0</v>
      </c>
      <c r="M211" s="367">
        <f t="shared" si="160"/>
        <v>0</v>
      </c>
      <c r="N211" s="12"/>
      <c r="O211" s="12"/>
      <c r="P211" s="366">
        <f t="shared" ref="P211:Y211" si="161">SUM(P208:P210)</f>
        <v>7</v>
      </c>
      <c r="Q211" s="11">
        <f t="shared" si="161"/>
        <v>4</v>
      </c>
      <c r="R211" s="11">
        <f t="shared" si="161"/>
        <v>0</v>
      </c>
      <c r="S211" s="11">
        <f t="shared" si="161"/>
        <v>21</v>
      </c>
      <c r="T211" s="11">
        <f t="shared" si="161"/>
        <v>0</v>
      </c>
      <c r="U211" s="11">
        <f t="shared" si="161"/>
        <v>0</v>
      </c>
      <c r="V211" s="11">
        <f t="shared" si="161"/>
        <v>0</v>
      </c>
      <c r="W211" s="11">
        <f t="shared" si="161"/>
        <v>0</v>
      </c>
      <c r="X211" s="11">
        <f t="shared" si="161"/>
        <v>0</v>
      </c>
      <c r="Y211" s="367">
        <f t="shared" si="161"/>
        <v>0</v>
      </c>
      <c r="Z211" s="12"/>
      <c r="AA211" s="12"/>
      <c r="AB211" s="366">
        <f t="shared" ref="AB211:AK211" si="162">SUM(AB208:AB210)</f>
        <v>2</v>
      </c>
      <c r="AC211" s="11">
        <f t="shared" si="162"/>
        <v>3</v>
      </c>
      <c r="AD211" s="11">
        <f t="shared" si="162"/>
        <v>0</v>
      </c>
      <c r="AE211" s="11">
        <f t="shared" si="162"/>
        <v>16</v>
      </c>
      <c r="AF211" s="11">
        <f t="shared" si="162"/>
        <v>0</v>
      </c>
      <c r="AG211" s="11">
        <f t="shared" si="162"/>
        <v>0</v>
      </c>
      <c r="AH211" s="11">
        <f t="shared" si="162"/>
        <v>0</v>
      </c>
      <c r="AI211" s="11">
        <f t="shared" si="162"/>
        <v>0</v>
      </c>
      <c r="AJ211" s="11">
        <f t="shared" si="162"/>
        <v>0</v>
      </c>
      <c r="AK211" s="367">
        <f t="shared" si="162"/>
        <v>0</v>
      </c>
      <c r="AL211" s="12"/>
      <c r="AM211" s="12"/>
      <c r="AN211" s="366">
        <f t="shared" ref="AN211:AW211" si="163">SUM(AN208:AN210)</f>
        <v>29</v>
      </c>
      <c r="AO211" s="11">
        <f t="shared" si="163"/>
        <v>3</v>
      </c>
      <c r="AP211" s="11">
        <f t="shared" si="163"/>
        <v>0</v>
      </c>
      <c r="AQ211" s="11">
        <f t="shared" si="163"/>
        <v>15</v>
      </c>
      <c r="AR211" s="11">
        <f t="shared" si="163"/>
        <v>0</v>
      </c>
      <c r="AS211" s="11">
        <f t="shared" si="163"/>
        <v>0</v>
      </c>
      <c r="AT211" s="11">
        <f t="shared" si="163"/>
        <v>0</v>
      </c>
      <c r="AU211" s="11">
        <f t="shared" si="163"/>
        <v>0</v>
      </c>
      <c r="AV211" s="11">
        <f t="shared" si="163"/>
        <v>0</v>
      </c>
      <c r="AW211" s="367">
        <f t="shared" si="163"/>
        <v>0</v>
      </c>
      <c r="AX211" s="365"/>
    </row>
    <row r="212" spans="1:50" ht="15.75" thickBot="1" x14ac:dyDescent="0.3">
      <c r="A212" s="486"/>
      <c r="B212" s="484"/>
      <c r="C212" s="485"/>
      <c r="D212" s="364"/>
      <c r="E212" s="12"/>
      <c r="F212" s="12"/>
      <c r="G212" s="12"/>
      <c r="H212" s="12"/>
      <c r="I212" s="12"/>
      <c r="J212" s="12"/>
      <c r="K212" s="12"/>
      <c r="L212" s="12"/>
      <c r="M212" s="365"/>
      <c r="N212" s="12"/>
      <c r="O212" s="12"/>
      <c r="P212" s="364"/>
      <c r="Q212" s="12"/>
      <c r="R212" s="12"/>
      <c r="S212" s="12"/>
      <c r="T212" s="12"/>
      <c r="U212" s="12"/>
      <c r="V212" s="12"/>
      <c r="W212" s="12"/>
      <c r="X212" s="12"/>
      <c r="Y212" s="365"/>
      <c r="Z212" s="12"/>
      <c r="AA212" s="12"/>
      <c r="AB212" s="364"/>
      <c r="AC212" s="12"/>
      <c r="AD212" s="12"/>
      <c r="AE212" s="12"/>
      <c r="AF212" s="12"/>
      <c r="AG212" s="12"/>
      <c r="AH212" s="12"/>
      <c r="AI212" s="12"/>
      <c r="AJ212" s="12"/>
      <c r="AK212" s="365"/>
      <c r="AL212" s="12"/>
      <c r="AM212" s="12"/>
      <c r="AN212" s="364"/>
      <c r="AO212" s="12"/>
      <c r="AP212" s="12"/>
      <c r="AQ212" s="12"/>
      <c r="AR212" s="12"/>
      <c r="AS212" s="12"/>
      <c r="AT212" s="12"/>
      <c r="AU212" s="12"/>
      <c r="AV212" s="12"/>
      <c r="AW212" s="365"/>
      <c r="AX212" s="365"/>
    </row>
    <row r="213" spans="1:50" ht="15" customHeight="1" x14ac:dyDescent="0.25">
      <c r="A213" s="1058" t="s">
        <v>303</v>
      </c>
      <c r="B213" s="484" t="s">
        <v>76</v>
      </c>
      <c r="C213" s="485" t="s">
        <v>95</v>
      </c>
      <c r="D213" s="364">
        <f>D208*'DATA - Awards Matrices'!$B$53</f>
        <v>1150</v>
      </c>
      <c r="E213" s="12">
        <f>E208*'DATA - Awards Matrices'!$C$53</f>
        <v>1150</v>
      </c>
      <c r="F213" s="12">
        <f>F208*'DATA - Awards Matrices'!$D$53</f>
        <v>0</v>
      </c>
      <c r="G213" s="12">
        <f>G208*'DATA - Awards Matrices'!$E$53</f>
        <v>5750</v>
      </c>
      <c r="H213" s="12">
        <f>H208*'DATA - Awards Matrices'!$F$53</f>
        <v>0</v>
      </c>
      <c r="I213" s="12">
        <f>I208*'DATA - Awards Matrices'!$G$53</f>
        <v>0</v>
      </c>
      <c r="J213" s="12">
        <f>J208*'DATA - Awards Matrices'!$H$53</f>
        <v>0</v>
      </c>
      <c r="K213" s="12">
        <f>K208*'DATA - Awards Matrices'!$I$53</f>
        <v>0</v>
      </c>
      <c r="L213" s="12">
        <f>L208*'DATA - Awards Matrices'!$J$53</f>
        <v>0</v>
      </c>
      <c r="M213" s="365">
        <f>M208*'DATA - Awards Matrices'!$K$53</f>
        <v>0</v>
      </c>
      <c r="N213" s="12"/>
      <c r="O213" s="12"/>
      <c r="P213" s="364">
        <f>P208*'DATA - Awards Matrices'!$B$53</f>
        <v>575</v>
      </c>
      <c r="Q213" s="12">
        <f>Q208*'DATA - Awards Matrices'!$C$53</f>
        <v>1150</v>
      </c>
      <c r="R213" s="12">
        <f>R208*'DATA - Awards Matrices'!$D$53</f>
        <v>0</v>
      </c>
      <c r="S213" s="12">
        <f>S208*'DATA - Awards Matrices'!$E$53</f>
        <v>6325</v>
      </c>
      <c r="T213" s="12">
        <f>T208*'DATA - Awards Matrices'!$F$53</f>
        <v>0</v>
      </c>
      <c r="U213" s="12">
        <f>U208*'DATA - Awards Matrices'!$G$53</f>
        <v>0</v>
      </c>
      <c r="V213" s="12">
        <f>V208*'DATA - Awards Matrices'!$H$53</f>
        <v>0</v>
      </c>
      <c r="W213" s="12">
        <f>W208*'DATA - Awards Matrices'!$I$53</f>
        <v>0</v>
      </c>
      <c r="X213" s="12">
        <f>X208*'DATA - Awards Matrices'!$J$53</f>
        <v>0</v>
      </c>
      <c r="Y213" s="365">
        <f>Y208*'DATA - Awards Matrices'!$K$53</f>
        <v>0</v>
      </c>
      <c r="Z213" s="12"/>
      <c r="AA213" s="12"/>
      <c r="AB213" s="364">
        <f>AB208*'DATA - Awards Matrices'!$B$53</f>
        <v>575</v>
      </c>
      <c r="AC213" s="12">
        <f>AC208*'DATA - Awards Matrices'!$C$53</f>
        <v>1150</v>
      </c>
      <c r="AD213" s="12">
        <f>AD208*'DATA - Awards Matrices'!$D$53</f>
        <v>0</v>
      </c>
      <c r="AE213" s="12">
        <f>AE208*'DATA - Awards Matrices'!$E$53</f>
        <v>5750</v>
      </c>
      <c r="AF213" s="12">
        <f>AF208*'DATA - Awards Matrices'!$F$53</f>
        <v>0</v>
      </c>
      <c r="AG213" s="12">
        <f>AG208*'DATA - Awards Matrices'!$G$53</f>
        <v>0</v>
      </c>
      <c r="AH213" s="12">
        <f>AH208*'DATA - Awards Matrices'!$H$53</f>
        <v>0</v>
      </c>
      <c r="AI213" s="12">
        <f>AI208*'DATA - Awards Matrices'!$I$53</f>
        <v>0</v>
      </c>
      <c r="AJ213" s="12">
        <f>AJ208*'DATA - Awards Matrices'!$J$53</f>
        <v>0</v>
      </c>
      <c r="AK213" s="365">
        <f>AK208*'DATA - Awards Matrices'!$K$53</f>
        <v>0</v>
      </c>
      <c r="AL213" s="12"/>
      <c r="AM213" s="12"/>
      <c r="AN213" s="364">
        <f>AN208*'DATA - Awards Matrices'!$B$53</f>
        <v>8625</v>
      </c>
      <c r="AO213" s="12">
        <f>AO208*'DATA - Awards Matrices'!$C$53</f>
        <v>1150</v>
      </c>
      <c r="AP213" s="12">
        <f>AP208*'DATA - Awards Matrices'!$D$53</f>
        <v>0</v>
      </c>
      <c r="AQ213" s="12">
        <f>AQ208*'DATA - Awards Matrices'!$E$53</f>
        <v>5750</v>
      </c>
      <c r="AR213" s="12">
        <f>AR208*'DATA - Awards Matrices'!$F$53</f>
        <v>0</v>
      </c>
      <c r="AS213" s="12">
        <f>AS208*'DATA - Awards Matrices'!$G$53</f>
        <v>0</v>
      </c>
      <c r="AT213" s="12">
        <f>AT208*'DATA - Awards Matrices'!$H$53</f>
        <v>0</v>
      </c>
      <c r="AU213" s="12">
        <f>AU208*'DATA - Awards Matrices'!$I$53</f>
        <v>0</v>
      </c>
      <c r="AV213" s="12">
        <f>AV208*'DATA - Awards Matrices'!$J$53</f>
        <v>0</v>
      </c>
      <c r="AW213" s="365">
        <f>AW208*'DATA - Awards Matrices'!$K$53</f>
        <v>0</v>
      </c>
      <c r="AX213" s="365"/>
    </row>
    <row r="214" spans="1:50" x14ac:dyDescent="0.25">
      <c r="A214" s="1059"/>
      <c r="B214" s="484" t="s">
        <v>76</v>
      </c>
      <c r="C214" s="485" t="s">
        <v>94</v>
      </c>
      <c r="D214" s="364">
        <f>D209*'DATA - Awards Matrices'!$B$54</f>
        <v>0</v>
      </c>
      <c r="E214" s="12">
        <f>E209*'DATA - Awards Matrices'!$C$54</f>
        <v>0</v>
      </c>
      <c r="F214" s="12">
        <f>F209*'DATA - Awards Matrices'!$D$54</f>
        <v>0</v>
      </c>
      <c r="G214" s="12">
        <f>G209*'DATA - Awards Matrices'!$E$54</f>
        <v>2300</v>
      </c>
      <c r="H214" s="12">
        <f>H209*'DATA - Awards Matrices'!$F$54</f>
        <v>0</v>
      </c>
      <c r="I214" s="12">
        <f>I209*'DATA - Awards Matrices'!$G$54</f>
        <v>0</v>
      </c>
      <c r="J214" s="12">
        <f>J209*'DATA - Awards Matrices'!$H$54</f>
        <v>0</v>
      </c>
      <c r="K214" s="12">
        <f>K209*'DATA - Awards Matrices'!$I$54</f>
        <v>0</v>
      </c>
      <c r="L214" s="12">
        <f>L209*'DATA - Awards Matrices'!$J$54</f>
        <v>0</v>
      </c>
      <c r="M214" s="365">
        <f>M209*'DATA - Awards Matrices'!$K$54</f>
        <v>0</v>
      </c>
      <c r="N214" s="12"/>
      <c r="O214" s="12"/>
      <c r="P214" s="364">
        <f>P209*'DATA - Awards Matrices'!$B$54</f>
        <v>0</v>
      </c>
      <c r="Q214" s="12">
        <f>Q209*'DATA - Awards Matrices'!$C$54</f>
        <v>0</v>
      </c>
      <c r="R214" s="12">
        <f>R209*'DATA - Awards Matrices'!$D$54</f>
        <v>0</v>
      </c>
      <c r="S214" s="12">
        <f>S209*'DATA - Awards Matrices'!$E$54</f>
        <v>1150</v>
      </c>
      <c r="T214" s="12">
        <f>T209*'DATA - Awards Matrices'!$F$54</f>
        <v>0</v>
      </c>
      <c r="U214" s="12">
        <f>U209*'DATA - Awards Matrices'!$G$54</f>
        <v>0</v>
      </c>
      <c r="V214" s="12">
        <f>V209*'DATA - Awards Matrices'!$H$54</f>
        <v>0</v>
      </c>
      <c r="W214" s="12">
        <f>W209*'DATA - Awards Matrices'!$I$54</f>
        <v>0</v>
      </c>
      <c r="X214" s="12">
        <f>X209*'DATA - Awards Matrices'!$J$54</f>
        <v>0</v>
      </c>
      <c r="Y214" s="365">
        <f>Y209*'DATA - Awards Matrices'!$K$54</f>
        <v>0</v>
      </c>
      <c r="Z214" s="12"/>
      <c r="AA214" s="12"/>
      <c r="AB214" s="364">
        <f>AB209*'DATA - Awards Matrices'!$B$54</f>
        <v>0</v>
      </c>
      <c r="AC214" s="12">
        <f>AC209*'DATA - Awards Matrices'!$C$54</f>
        <v>0</v>
      </c>
      <c r="AD214" s="12">
        <f>AD209*'DATA - Awards Matrices'!$D$54</f>
        <v>0</v>
      </c>
      <c r="AE214" s="12">
        <f>AE209*'DATA - Awards Matrices'!$E$54</f>
        <v>575</v>
      </c>
      <c r="AF214" s="12">
        <f>AF209*'DATA - Awards Matrices'!$F$54</f>
        <v>0</v>
      </c>
      <c r="AG214" s="12">
        <f>AG209*'DATA - Awards Matrices'!$G$54</f>
        <v>0</v>
      </c>
      <c r="AH214" s="12">
        <f>AH209*'DATA - Awards Matrices'!$H$54</f>
        <v>0</v>
      </c>
      <c r="AI214" s="12">
        <f>AI209*'DATA - Awards Matrices'!$I$54</f>
        <v>0</v>
      </c>
      <c r="AJ214" s="12">
        <f>AJ209*'DATA - Awards Matrices'!$J$54</f>
        <v>0</v>
      </c>
      <c r="AK214" s="365">
        <f>AK209*'DATA - Awards Matrices'!$K$54</f>
        <v>0</v>
      </c>
      <c r="AL214" s="12"/>
      <c r="AM214" s="12"/>
      <c r="AN214" s="364">
        <f>AN209*'DATA - Awards Matrices'!$B$54</f>
        <v>0</v>
      </c>
      <c r="AO214" s="12">
        <f>AO209*'DATA - Awards Matrices'!$C$54</f>
        <v>0</v>
      </c>
      <c r="AP214" s="12">
        <f>AP209*'DATA - Awards Matrices'!$D$54</f>
        <v>0</v>
      </c>
      <c r="AQ214" s="12">
        <f>AQ209*'DATA - Awards Matrices'!$E$54</f>
        <v>0</v>
      </c>
      <c r="AR214" s="12">
        <f>AR209*'DATA - Awards Matrices'!$F$54</f>
        <v>0</v>
      </c>
      <c r="AS214" s="12">
        <f>AS209*'DATA - Awards Matrices'!$G$54</f>
        <v>0</v>
      </c>
      <c r="AT214" s="12">
        <f>AT209*'DATA - Awards Matrices'!$H$54</f>
        <v>0</v>
      </c>
      <c r="AU214" s="12">
        <f>AU209*'DATA - Awards Matrices'!$I$54</f>
        <v>0</v>
      </c>
      <c r="AV214" s="12">
        <f>AV209*'DATA - Awards Matrices'!$J$54</f>
        <v>0</v>
      </c>
      <c r="AW214" s="365">
        <f>AW209*'DATA - Awards Matrices'!$K$54</f>
        <v>0</v>
      </c>
      <c r="AX214" s="365"/>
    </row>
    <row r="215" spans="1:50" ht="15.75" thickBot="1" x14ac:dyDescent="0.3">
      <c r="A215" s="1060"/>
      <c r="B215" s="484" t="s">
        <v>76</v>
      </c>
      <c r="C215" s="485" t="s">
        <v>93</v>
      </c>
      <c r="D215" s="364">
        <f>D210*'DATA - Awards Matrices'!$B$55</f>
        <v>13800</v>
      </c>
      <c r="E215" s="12">
        <f>E210*'DATA - Awards Matrices'!$C$55</f>
        <v>2875</v>
      </c>
      <c r="F215" s="12">
        <f>F210*'DATA - Awards Matrices'!$D$55</f>
        <v>0</v>
      </c>
      <c r="G215" s="12">
        <f>G210*'DATA - Awards Matrices'!$E$55</f>
        <v>4025</v>
      </c>
      <c r="H215" s="12">
        <f>H210*'DATA - Awards Matrices'!$F$55</f>
        <v>0</v>
      </c>
      <c r="I215" s="12">
        <f>I210*'DATA - Awards Matrices'!$G$55</f>
        <v>0</v>
      </c>
      <c r="J215" s="12">
        <f>J210*'DATA - Awards Matrices'!$H$55</f>
        <v>0</v>
      </c>
      <c r="K215" s="12">
        <f>K210*'DATA - Awards Matrices'!$I$55</f>
        <v>0</v>
      </c>
      <c r="L215" s="12">
        <f>L210*'DATA - Awards Matrices'!$J$55</f>
        <v>0</v>
      </c>
      <c r="M215" s="365">
        <f>M210*'DATA - Awards Matrices'!$K$55</f>
        <v>0</v>
      </c>
      <c r="N215" s="12"/>
      <c r="O215" s="12"/>
      <c r="P215" s="364">
        <f>P210*'DATA - Awards Matrices'!$B$55</f>
        <v>3450</v>
      </c>
      <c r="Q215" s="12">
        <f>Q210*'DATA - Awards Matrices'!$C$55</f>
        <v>1150</v>
      </c>
      <c r="R215" s="12">
        <f>R210*'DATA - Awards Matrices'!$D$55</f>
        <v>0</v>
      </c>
      <c r="S215" s="12">
        <f>S210*'DATA - Awards Matrices'!$E$55</f>
        <v>4600</v>
      </c>
      <c r="T215" s="12">
        <f>T210*'DATA - Awards Matrices'!$F$55</f>
        <v>0</v>
      </c>
      <c r="U215" s="12">
        <f>U210*'DATA - Awards Matrices'!$G$55</f>
        <v>0</v>
      </c>
      <c r="V215" s="12">
        <f>V210*'DATA - Awards Matrices'!$H$55</f>
        <v>0</v>
      </c>
      <c r="W215" s="12">
        <f>W210*'DATA - Awards Matrices'!$I$55</f>
        <v>0</v>
      </c>
      <c r="X215" s="12">
        <f>X210*'DATA - Awards Matrices'!$J$55</f>
        <v>0</v>
      </c>
      <c r="Y215" s="365">
        <f>Y210*'DATA - Awards Matrices'!$K$55</f>
        <v>0</v>
      </c>
      <c r="Z215" s="12"/>
      <c r="AA215" s="12"/>
      <c r="AB215" s="364">
        <f>AB210*'DATA - Awards Matrices'!$B$55</f>
        <v>575</v>
      </c>
      <c r="AC215" s="12">
        <f>AC210*'DATA - Awards Matrices'!$C$55</f>
        <v>575</v>
      </c>
      <c r="AD215" s="12">
        <f>AD210*'DATA - Awards Matrices'!$D$55</f>
        <v>0</v>
      </c>
      <c r="AE215" s="12">
        <f>AE210*'DATA - Awards Matrices'!$E$55</f>
        <v>2875</v>
      </c>
      <c r="AF215" s="12">
        <f>AF210*'DATA - Awards Matrices'!$F$55</f>
        <v>0</v>
      </c>
      <c r="AG215" s="12">
        <f>AG210*'DATA - Awards Matrices'!$G$55</f>
        <v>0</v>
      </c>
      <c r="AH215" s="12">
        <f>AH210*'DATA - Awards Matrices'!$H$55</f>
        <v>0</v>
      </c>
      <c r="AI215" s="12">
        <f>AI210*'DATA - Awards Matrices'!$I$55</f>
        <v>0</v>
      </c>
      <c r="AJ215" s="12">
        <f>AJ210*'DATA - Awards Matrices'!$J$55</f>
        <v>0</v>
      </c>
      <c r="AK215" s="365">
        <f>AK210*'DATA - Awards Matrices'!$K$55</f>
        <v>0</v>
      </c>
      <c r="AL215" s="12"/>
      <c r="AM215" s="12"/>
      <c r="AN215" s="364">
        <f>AN210*'DATA - Awards Matrices'!$B$55</f>
        <v>8050</v>
      </c>
      <c r="AO215" s="12">
        <f>AO210*'DATA - Awards Matrices'!$C$55</f>
        <v>575</v>
      </c>
      <c r="AP215" s="12">
        <f>AP210*'DATA - Awards Matrices'!$D$55</f>
        <v>0</v>
      </c>
      <c r="AQ215" s="12">
        <f>AQ210*'DATA - Awards Matrices'!$E$55</f>
        <v>2875</v>
      </c>
      <c r="AR215" s="12">
        <f>AR210*'DATA - Awards Matrices'!$F$55</f>
        <v>0</v>
      </c>
      <c r="AS215" s="12">
        <f>AS210*'DATA - Awards Matrices'!$G$55</f>
        <v>0</v>
      </c>
      <c r="AT215" s="12">
        <f>AT210*'DATA - Awards Matrices'!$H$55</f>
        <v>0</v>
      </c>
      <c r="AU215" s="12">
        <f>AU210*'DATA - Awards Matrices'!$I$55</f>
        <v>0</v>
      </c>
      <c r="AV215" s="12">
        <f>AV210*'DATA - Awards Matrices'!$J$55</f>
        <v>0</v>
      </c>
      <c r="AW215" s="365">
        <f>AW210*'DATA - Awards Matrices'!$K$55</f>
        <v>0</v>
      </c>
      <c r="AX215" s="365"/>
    </row>
    <row r="216" spans="1:50" ht="30.75" thickBot="1" x14ac:dyDescent="0.3">
      <c r="A216" s="480" t="s">
        <v>304</v>
      </c>
      <c r="B216" s="487" t="str">
        <f>B210</f>
        <v>MCC</v>
      </c>
      <c r="C216" s="488"/>
      <c r="D216" s="368">
        <f t="shared" ref="D216:M216" si="164">SUM(D213:D215)</f>
        <v>14950</v>
      </c>
      <c r="E216" s="369">
        <f t="shared" si="164"/>
        <v>4025</v>
      </c>
      <c r="F216" s="369">
        <f t="shared" si="164"/>
        <v>0</v>
      </c>
      <c r="G216" s="369">
        <f t="shared" si="164"/>
        <v>12075</v>
      </c>
      <c r="H216" s="369">
        <f t="shared" si="164"/>
        <v>0</v>
      </c>
      <c r="I216" s="369">
        <f t="shared" si="164"/>
        <v>0</v>
      </c>
      <c r="J216" s="369">
        <f t="shared" si="164"/>
        <v>0</v>
      </c>
      <c r="K216" s="369">
        <f t="shared" si="164"/>
        <v>0</v>
      </c>
      <c r="L216" s="369">
        <f t="shared" si="164"/>
        <v>0</v>
      </c>
      <c r="M216" s="370">
        <f t="shared" si="164"/>
        <v>0</v>
      </c>
      <c r="N216" s="489">
        <f>SUM(D216:M216)/'DATA - Awards Matrices'!$L$55</f>
        <v>9.1878402903811267</v>
      </c>
      <c r="O216" s="489"/>
      <c r="P216" s="368">
        <f t="shared" ref="P216:Y216" si="165">SUM(P213:P215)</f>
        <v>4025</v>
      </c>
      <c r="Q216" s="369">
        <f t="shared" si="165"/>
        <v>2300</v>
      </c>
      <c r="R216" s="369">
        <f t="shared" si="165"/>
        <v>0</v>
      </c>
      <c r="S216" s="369">
        <f t="shared" si="165"/>
        <v>12075</v>
      </c>
      <c r="T216" s="369">
        <f t="shared" si="165"/>
        <v>0</v>
      </c>
      <c r="U216" s="369">
        <f t="shared" si="165"/>
        <v>0</v>
      </c>
      <c r="V216" s="369">
        <f t="shared" si="165"/>
        <v>0</v>
      </c>
      <c r="W216" s="369">
        <f t="shared" si="165"/>
        <v>0</v>
      </c>
      <c r="X216" s="369">
        <f t="shared" si="165"/>
        <v>0</v>
      </c>
      <c r="Y216" s="370">
        <f t="shared" si="165"/>
        <v>0</v>
      </c>
      <c r="Z216" s="489">
        <f>SUM(P216:Y216)/'DATA - Awards Matrices'!$L$55</f>
        <v>5.4446460980036306</v>
      </c>
      <c r="AA216" s="489"/>
      <c r="AB216" s="368">
        <f t="shared" ref="AB216:AK216" si="166">SUM(AB213:AB215)</f>
        <v>1150</v>
      </c>
      <c r="AC216" s="369">
        <f t="shared" si="166"/>
        <v>1725</v>
      </c>
      <c r="AD216" s="369">
        <f t="shared" si="166"/>
        <v>0</v>
      </c>
      <c r="AE216" s="369">
        <f t="shared" si="166"/>
        <v>9200</v>
      </c>
      <c r="AF216" s="369">
        <f t="shared" si="166"/>
        <v>0</v>
      </c>
      <c r="AG216" s="369">
        <f t="shared" si="166"/>
        <v>0</v>
      </c>
      <c r="AH216" s="369">
        <f t="shared" si="166"/>
        <v>0</v>
      </c>
      <c r="AI216" s="369">
        <f t="shared" si="166"/>
        <v>0</v>
      </c>
      <c r="AJ216" s="369">
        <f t="shared" si="166"/>
        <v>0</v>
      </c>
      <c r="AK216" s="370">
        <f t="shared" si="166"/>
        <v>0</v>
      </c>
      <c r="AL216" s="489">
        <f>SUM(AB216:AK216)/'DATA - Awards Matrices'!$L$55</f>
        <v>3.5730490018148826</v>
      </c>
      <c r="AM216" s="489"/>
      <c r="AN216" s="368">
        <f t="shared" ref="AN216:AW216" si="167">SUM(AN213:AN215)</f>
        <v>16675</v>
      </c>
      <c r="AO216" s="369">
        <f t="shared" si="167"/>
        <v>1725</v>
      </c>
      <c r="AP216" s="369">
        <f t="shared" si="167"/>
        <v>0</v>
      </c>
      <c r="AQ216" s="369">
        <f t="shared" si="167"/>
        <v>8625</v>
      </c>
      <c r="AR216" s="369">
        <f t="shared" si="167"/>
        <v>0</v>
      </c>
      <c r="AS216" s="369">
        <f t="shared" si="167"/>
        <v>0</v>
      </c>
      <c r="AT216" s="369">
        <f t="shared" si="167"/>
        <v>0</v>
      </c>
      <c r="AU216" s="369">
        <f t="shared" si="167"/>
        <v>0</v>
      </c>
      <c r="AV216" s="369">
        <f t="shared" si="167"/>
        <v>0</v>
      </c>
      <c r="AW216" s="370">
        <f t="shared" si="167"/>
        <v>0</v>
      </c>
      <c r="AX216" s="490">
        <f>SUM(AN216:AW216)/'DATA - Awards Matrices'!$L$55</f>
        <v>7.9968239564428325</v>
      </c>
    </row>
    <row r="217" spans="1:50" ht="15.75" thickBot="1" x14ac:dyDescent="0.3">
      <c r="A217" s="502"/>
      <c r="B217" s="503"/>
      <c r="C217" s="504"/>
      <c r="D217" s="505"/>
      <c r="E217" s="506"/>
      <c r="F217" s="506"/>
      <c r="G217" s="506"/>
      <c r="H217" s="506"/>
      <c r="I217" s="506"/>
      <c r="J217" s="506"/>
      <c r="K217" s="506"/>
      <c r="L217" s="506"/>
      <c r="M217" s="507"/>
      <c r="N217" s="508"/>
      <c r="O217" s="508"/>
      <c r="P217" s="505"/>
      <c r="Q217" s="506"/>
      <c r="R217" s="506"/>
      <c r="S217" s="506"/>
      <c r="T217" s="506"/>
      <c r="U217" s="506"/>
      <c r="V217" s="506"/>
      <c r="W217" s="506"/>
      <c r="X217" s="506"/>
      <c r="Y217" s="507"/>
      <c r="Z217" s="508"/>
      <c r="AA217" s="508"/>
      <c r="AB217" s="505"/>
      <c r="AC217" s="506"/>
      <c r="AD217" s="506"/>
      <c r="AE217" s="506"/>
      <c r="AF217" s="506"/>
      <c r="AG217" s="506"/>
      <c r="AH217" s="506"/>
      <c r="AI217" s="506"/>
      <c r="AJ217" s="506"/>
      <c r="AK217" s="507"/>
      <c r="AL217" s="508"/>
      <c r="AM217" s="508"/>
      <c r="AN217" s="505"/>
      <c r="AO217" s="506"/>
      <c r="AP217" s="506"/>
      <c r="AQ217" s="506"/>
      <c r="AR217" s="506"/>
      <c r="AS217" s="506"/>
      <c r="AT217" s="506"/>
      <c r="AU217" s="506"/>
      <c r="AV217" s="506"/>
      <c r="AW217" s="507"/>
      <c r="AX217" s="508"/>
    </row>
    <row r="218" spans="1:50" ht="15" customHeight="1" x14ac:dyDescent="0.25">
      <c r="A218" s="1058" t="s">
        <v>302</v>
      </c>
      <c r="B218" s="304" t="str">
        <f>'RAW DATA-Awards'!B70</f>
        <v>NMJC</v>
      </c>
      <c r="C218" s="363" t="str">
        <f>'RAW DATA-Awards'!C70</f>
        <v>1</v>
      </c>
      <c r="D218" s="481">
        <f>'RAW DATA-At-Risk'!D70</f>
        <v>0</v>
      </c>
      <c r="E218" s="482">
        <f>'RAW DATA-At-Risk'!E70</f>
        <v>4</v>
      </c>
      <c r="F218" s="482">
        <f>'RAW DATA-At-Risk'!F70</f>
        <v>0</v>
      </c>
      <c r="G218" s="482">
        <f>'RAW DATA-At-Risk'!G70</f>
        <v>76</v>
      </c>
      <c r="H218" s="482">
        <f>'RAW DATA-At-Risk'!H70</f>
        <v>0</v>
      </c>
      <c r="I218" s="482">
        <f>'RAW DATA-At-Risk'!I70</f>
        <v>0</v>
      </c>
      <c r="J218" s="482">
        <f>'RAW DATA-At-Risk'!J70</f>
        <v>0</v>
      </c>
      <c r="K218" s="482">
        <f>'RAW DATA-At-Risk'!K70</f>
        <v>0</v>
      </c>
      <c r="L218" s="482">
        <f>'RAW DATA-At-Risk'!L70</f>
        <v>0</v>
      </c>
      <c r="M218" s="483">
        <f>'RAW DATA-At-Risk'!M70</f>
        <v>0</v>
      </c>
      <c r="N218" s="482"/>
      <c r="O218" s="482"/>
      <c r="P218" s="481">
        <f>'RAW DATA-At-Risk'!N70</f>
        <v>0</v>
      </c>
      <c r="Q218" s="482">
        <f>'RAW DATA-At-Risk'!O70</f>
        <v>4</v>
      </c>
      <c r="R218" s="482">
        <f>'RAW DATA-At-Risk'!P70</f>
        <v>0</v>
      </c>
      <c r="S218" s="482">
        <f>'RAW DATA-At-Risk'!Q70</f>
        <v>61</v>
      </c>
      <c r="T218" s="482">
        <f>'RAW DATA-At-Risk'!R70</f>
        <v>0</v>
      </c>
      <c r="U218" s="482">
        <f>'RAW DATA-At-Risk'!S70</f>
        <v>0</v>
      </c>
      <c r="V218" s="482">
        <f>'RAW DATA-At-Risk'!T70</f>
        <v>0</v>
      </c>
      <c r="W218" s="482">
        <f>'RAW DATA-At-Risk'!U70</f>
        <v>0</v>
      </c>
      <c r="X218" s="482">
        <f>'RAW DATA-At-Risk'!V70</f>
        <v>0</v>
      </c>
      <c r="Y218" s="483">
        <f>'RAW DATA-At-Risk'!W70</f>
        <v>0</v>
      </c>
      <c r="Z218" s="482"/>
      <c r="AA218" s="482"/>
      <c r="AB218" s="481">
        <f>'RAW DATA-At-Risk'!X70</f>
        <v>0</v>
      </c>
      <c r="AC218" s="482">
        <f>'RAW DATA-At-Risk'!Y70</f>
        <v>3</v>
      </c>
      <c r="AD218" s="482">
        <f>'RAW DATA-At-Risk'!Z70</f>
        <v>0</v>
      </c>
      <c r="AE218" s="482">
        <f>'RAW DATA-At-Risk'!AA70</f>
        <v>85</v>
      </c>
      <c r="AF218" s="482">
        <f>'RAW DATA-At-Risk'!AB70</f>
        <v>0</v>
      </c>
      <c r="AG218" s="482">
        <f>'RAW DATA-At-Risk'!AC70</f>
        <v>0</v>
      </c>
      <c r="AH218" s="482">
        <f>'RAW DATA-At-Risk'!AD70</f>
        <v>0</v>
      </c>
      <c r="AI218" s="482">
        <f>'RAW DATA-At-Risk'!AE70</f>
        <v>0</v>
      </c>
      <c r="AJ218" s="482">
        <f>'RAW DATA-At-Risk'!AF70</f>
        <v>0</v>
      </c>
      <c r="AK218" s="483">
        <f>'RAW DATA-At-Risk'!AG70</f>
        <v>0</v>
      </c>
      <c r="AL218" s="482"/>
      <c r="AM218" s="482"/>
      <c r="AN218" s="481">
        <f>'RAW DATA-At-Risk'!AH70</f>
        <v>0</v>
      </c>
      <c r="AO218" s="482">
        <f>'RAW DATA-At-Risk'!AI70</f>
        <v>3</v>
      </c>
      <c r="AP218" s="482">
        <f>'RAW DATA-At-Risk'!AJ70</f>
        <v>0</v>
      </c>
      <c r="AQ218" s="482">
        <f>'RAW DATA-At-Risk'!AK70</f>
        <v>75</v>
      </c>
      <c r="AR218" s="482">
        <f>'RAW DATA-At-Risk'!AL70</f>
        <v>0</v>
      </c>
      <c r="AS218" s="482">
        <f>'RAW DATA-At-Risk'!AM70</f>
        <v>0</v>
      </c>
      <c r="AT218" s="482">
        <f>'RAW DATA-At-Risk'!AN70</f>
        <v>0</v>
      </c>
      <c r="AU218" s="482">
        <f>'RAW DATA-At-Risk'!AO70</f>
        <v>0</v>
      </c>
      <c r="AV218" s="482">
        <f>'RAW DATA-At-Risk'!AP70</f>
        <v>0</v>
      </c>
      <c r="AW218" s="483">
        <f>'RAW DATA-At-Risk'!AQ70</f>
        <v>0</v>
      </c>
      <c r="AX218" s="483"/>
    </row>
    <row r="219" spans="1:50" x14ac:dyDescent="0.25">
      <c r="A219" s="1059"/>
      <c r="B219" s="484" t="str">
        <f>'RAW DATA-Awards'!B71</f>
        <v>NMJC</v>
      </c>
      <c r="C219" s="485" t="str">
        <f>'RAW DATA-Awards'!C71</f>
        <v>2</v>
      </c>
      <c r="D219" s="364">
        <f>'RAW DATA-At-Risk'!D71</f>
        <v>0</v>
      </c>
      <c r="E219" s="12">
        <f>'RAW DATA-At-Risk'!E71</f>
        <v>7</v>
      </c>
      <c r="F219" s="12">
        <f>'RAW DATA-At-Risk'!F71</f>
        <v>0</v>
      </c>
      <c r="G219" s="12">
        <f>'RAW DATA-At-Risk'!G71</f>
        <v>12</v>
      </c>
      <c r="H219" s="12">
        <f>'RAW DATA-At-Risk'!H71</f>
        <v>0</v>
      </c>
      <c r="I219" s="12">
        <f>'RAW DATA-At-Risk'!I71</f>
        <v>0</v>
      </c>
      <c r="J219" s="12">
        <f>'RAW DATA-At-Risk'!J71</f>
        <v>0</v>
      </c>
      <c r="K219" s="12">
        <f>'RAW DATA-At-Risk'!K71</f>
        <v>0</v>
      </c>
      <c r="L219" s="12">
        <f>'RAW DATA-At-Risk'!L71</f>
        <v>0</v>
      </c>
      <c r="M219" s="365">
        <f>'RAW DATA-At-Risk'!M71</f>
        <v>0</v>
      </c>
      <c r="N219" s="12"/>
      <c r="O219" s="12"/>
      <c r="P219" s="364">
        <f>'RAW DATA-At-Risk'!N71</f>
        <v>0</v>
      </c>
      <c r="Q219" s="12">
        <f>'RAW DATA-At-Risk'!O71</f>
        <v>17</v>
      </c>
      <c r="R219" s="12">
        <f>'RAW DATA-At-Risk'!P71</f>
        <v>0</v>
      </c>
      <c r="S219" s="12">
        <f>'RAW DATA-At-Risk'!Q71</f>
        <v>12</v>
      </c>
      <c r="T219" s="12">
        <f>'RAW DATA-At-Risk'!R71</f>
        <v>0</v>
      </c>
      <c r="U219" s="12">
        <f>'RAW DATA-At-Risk'!S71</f>
        <v>0</v>
      </c>
      <c r="V219" s="12">
        <f>'RAW DATA-At-Risk'!T71</f>
        <v>0</v>
      </c>
      <c r="W219" s="12">
        <f>'RAW DATA-At-Risk'!U71</f>
        <v>0</v>
      </c>
      <c r="X219" s="12">
        <f>'RAW DATA-At-Risk'!V71</f>
        <v>0</v>
      </c>
      <c r="Y219" s="365">
        <f>'RAW DATA-At-Risk'!W71</f>
        <v>0</v>
      </c>
      <c r="Z219" s="12"/>
      <c r="AA219" s="12"/>
      <c r="AB219" s="364">
        <f>'RAW DATA-At-Risk'!X71</f>
        <v>0</v>
      </c>
      <c r="AC219" s="12">
        <f>'RAW DATA-At-Risk'!Y71</f>
        <v>12</v>
      </c>
      <c r="AD219" s="12">
        <f>'RAW DATA-At-Risk'!Z71</f>
        <v>0</v>
      </c>
      <c r="AE219" s="12">
        <f>'RAW DATA-At-Risk'!AA71</f>
        <v>14</v>
      </c>
      <c r="AF219" s="12">
        <f>'RAW DATA-At-Risk'!AB71</f>
        <v>0</v>
      </c>
      <c r="AG219" s="12">
        <f>'RAW DATA-At-Risk'!AC71</f>
        <v>0</v>
      </c>
      <c r="AH219" s="12">
        <f>'RAW DATA-At-Risk'!AD71</f>
        <v>0</v>
      </c>
      <c r="AI219" s="12">
        <f>'RAW DATA-At-Risk'!AE71</f>
        <v>0</v>
      </c>
      <c r="AJ219" s="12">
        <f>'RAW DATA-At-Risk'!AF71</f>
        <v>0</v>
      </c>
      <c r="AK219" s="365">
        <f>'RAW DATA-At-Risk'!AG71</f>
        <v>0</v>
      </c>
      <c r="AL219" s="12"/>
      <c r="AM219" s="12"/>
      <c r="AN219" s="364">
        <f>'RAW DATA-At-Risk'!AH71</f>
        <v>0</v>
      </c>
      <c r="AO219" s="12">
        <f>'RAW DATA-At-Risk'!AI71</f>
        <v>9</v>
      </c>
      <c r="AP219" s="12">
        <f>'RAW DATA-At-Risk'!AJ71</f>
        <v>0</v>
      </c>
      <c r="AQ219" s="12">
        <f>'RAW DATA-At-Risk'!AK71</f>
        <v>16</v>
      </c>
      <c r="AR219" s="12">
        <f>'RAW DATA-At-Risk'!AL71</f>
        <v>0</v>
      </c>
      <c r="AS219" s="12">
        <f>'RAW DATA-At-Risk'!AM71</f>
        <v>0</v>
      </c>
      <c r="AT219" s="12">
        <f>'RAW DATA-At-Risk'!AN71</f>
        <v>0</v>
      </c>
      <c r="AU219" s="12">
        <f>'RAW DATA-At-Risk'!AO71</f>
        <v>0</v>
      </c>
      <c r="AV219" s="12">
        <f>'RAW DATA-At-Risk'!AP71</f>
        <v>0</v>
      </c>
      <c r="AW219" s="365">
        <f>'RAW DATA-At-Risk'!AQ71</f>
        <v>0</v>
      </c>
      <c r="AX219" s="365"/>
    </row>
    <row r="220" spans="1:50" ht="15.75" thickBot="1" x14ac:dyDescent="0.3">
      <c r="A220" s="1060"/>
      <c r="B220" s="484" t="str">
        <f>'RAW DATA-Awards'!B72</f>
        <v>NMJC</v>
      </c>
      <c r="C220" s="485" t="str">
        <f>'RAW DATA-Awards'!C72</f>
        <v>3</v>
      </c>
      <c r="D220" s="364">
        <f>'RAW DATA-At-Risk'!D72</f>
        <v>0</v>
      </c>
      <c r="E220" s="12">
        <f>'RAW DATA-At-Risk'!E72</f>
        <v>0</v>
      </c>
      <c r="F220" s="12">
        <f>'RAW DATA-At-Risk'!F72</f>
        <v>0</v>
      </c>
      <c r="G220" s="12">
        <f>'RAW DATA-At-Risk'!G72</f>
        <v>19</v>
      </c>
      <c r="H220" s="12">
        <f>'RAW DATA-At-Risk'!H72</f>
        <v>0</v>
      </c>
      <c r="I220" s="12">
        <f>'RAW DATA-At-Risk'!I72</f>
        <v>0</v>
      </c>
      <c r="J220" s="12">
        <f>'RAW DATA-At-Risk'!J72</f>
        <v>0</v>
      </c>
      <c r="K220" s="12">
        <f>'RAW DATA-At-Risk'!K72</f>
        <v>0</v>
      </c>
      <c r="L220" s="12">
        <f>'RAW DATA-At-Risk'!L72</f>
        <v>0</v>
      </c>
      <c r="M220" s="365">
        <f>'RAW DATA-At-Risk'!M72</f>
        <v>0</v>
      </c>
      <c r="N220" s="12"/>
      <c r="O220" s="12"/>
      <c r="P220" s="364">
        <f>'RAW DATA-At-Risk'!N72</f>
        <v>0</v>
      </c>
      <c r="Q220" s="12">
        <f>'RAW DATA-At-Risk'!O72</f>
        <v>0</v>
      </c>
      <c r="R220" s="12">
        <f>'RAW DATA-At-Risk'!P72</f>
        <v>0</v>
      </c>
      <c r="S220" s="12">
        <f>'RAW DATA-At-Risk'!Q72</f>
        <v>18</v>
      </c>
      <c r="T220" s="12">
        <f>'RAW DATA-At-Risk'!R72</f>
        <v>0</v>
      </c>
      <c r="U220" s="12">
        <f>'RAW DATA-At-Risk'!S72</f>
        <v>0</v>
      </c>
      <c r="V220" s="12">
        <f>'RAW DATA-At-Risk'!T72</f>
        <v>0</v>
      </c>
      <c r="W220" s="12">
        <f>'RAW DATA-At-Risk'!U72</f>
        <v>0</v>
      </c>
      <c r="X220" s="12">
        <f>'RAW DATA-At-Risk'!V72</f>
        <v>0</v>
      </c>
      <c r="Y220" s="365">
        <f>'RAW DATA-At-Risk'!W72</f>
        <v>0</v>
      </c>
      <c r="Z220" s="12"/>
      <c r="AA220" s="12"/>
      <c r="AB220" s="364">
        <f>'RAW DATA-At-Risk'!X72</f>
        <v>0</v>
      </c>
      <c r="AC220" s="12">
        <f>'RAW DATA-At-Risk'!Y72</f>
        <v>1</v>
      </c>
      <c r="AD220" s="12">
        <f>'RAW DATA-At-Risk'!Z72</f>
        <v>0</v>
      </c>
      <c r="AE220" s="12">
        <f>'RAW DATA-At-Risk'!AA72</f>
        <v>9</v>
      </c>
      <c r="AF220" s="12">
        <f>'RAW DATA-At-Risk'!AB72</f>
        <v>0</v>
      </c>
      <c r="AG220" s="12">
        <f>'RAW DATA-At-Risk'!AC72</f>
        <v>0</v>
      </c>
      <c r="AH220" s="12">
        <f>'RAW DATA-At-Risk'!AD72</f>
        <v>0</v>
      </c>
      <c r="AI220" s="12">
        <f>'RAW DATA-At-Risk'!AE72</f>
        <v>0</v>
      </c>
      <c r="AJ220" s="12">
        <f>'RAW DATA-At-Risk'!AF72</f>
        <v>0</v>
      </c>
      <c r="AK220" s="365">
        <f>'RAW DATA-At-Risk'!AG72</f>
        <v>0</v>
      </c>
      <c r="AL220" s="12"/>
      <c r="AM220" s="12"/>
      <c r="AN220" s="364">
        <f>'RAW DATA-At-Risk'!AH72</f>
        <v>0</v>
      </c>
      <c r="AO220" s="12">
        <f>'RAW DATA-At-Risk'!AI72</f>
        <v>0</v>
      </c>
      <c r="AP220" s="12">
        <f>'RAW DATA-At-Risk'!AJ72</f>
        <v>0</v>
      </c>
      <c r="AQ220" s="12">
        <f>'RAW DATA-At-Risk'!AK72</f>
        <v>6</v>
      </c>
      <c r="AR220" s="12">
        <f>'RAW DATA-At-Risk'!AL72</f>
        <v>0</v>
      </c>
      <c r="AS220" s="12">
        <f>'RAW DATA-At-Risk'!AM72</f>
        <v>0</v>
      </c>
      <c r="AT220" s="12">
        <f>'RAW DATA-At-Risk'!AN72</f>
        <v>0</v>
      </c>
      <c r="AU220" s="12">
        <f>'RAW DATA-At-Risk'!AO72</f>
        <v>0</v>
      </c>
      <c r="AV220" s="12">
        <f>'RAW DATA-At-Risk'!AP72</f>
        <v>0</v>
      </c>
      <c r="AW220" s="365">
        <f>'RAW DATA-At-Risk'!AQ72</f>
        <v>0</v>
      </c>
      <c r="AX220" s="365"/>
    </row>
    <row r="221" spans="1:50" x14ac:dyDescent="0.25">
      <c r="A221" s="486"/>
      <c r="B221" s="484"/>
      <c r="C221" s="485"/>
      <c r="D221" s="366">
        <f t="shared" ref="D221:M221" si="168">SUM(D218:D220)</f>
        <v>0</v>
      </c>
      <c r="E221" s="11">
        <f t="shared" si="168"/>
        <v>11</v>
      </c>
      <c r="F221" s="11">
        <f t="shared" si="168"/>
        <v>0</v>
      </c>
      <c r="G221" s="11">
        <f t="shared" si="168"/>
        <v>107</v>
      </c>
      <c r="H221" s="11">
        <f t="shared" si="168"/>
        <v>0</v>
      </c>
      <c r="I221" s="11">
        <f t="shared" si="168"/>
        <v>0</v>
      </c>
      <c r="J221" s="11">
        <f t="shared" si="168"/>
        <v>0</v>
      </c>
      <c r="K221" s="11">
        <f t="shared" si="168"/>
        <v>0</v>
      </c>
      <c r="L221" s="11">
        <f t="shared" si="168"/>
        <v>0</v>
      </c>
      <c r="M221" s="367">
        <f t="shared" si="168"/>
        <v>0</v>
      </c>
      <c r="N221" s="12"/>
      <c r="O221" s="12"/>
      <c r="P221" s="366">
        <f t="shared" ref="P221:Y221" si="169">SUM(P218:P220)</f>
        <v>0</v>
      </c>
      <c r="Q221" s="11">
        <f t="shared" si="169"/>
        <v>21</v>
      </c>
      <c r="R221" s="11">
        <f t="shared" si="169"/>
        <v>0</v>
      </c>
      <c r="S221" s="11">
        <f t="shared" si="169"/>
        <v>91</v>
      </c>
      <c r="T221" s="11">
        <f t="shared" si="169"/>
        <v>0</v>
      </c>
      <c r="U221" s="11">
        <f t="shared" si="169"/>
        <v>0</v>
      </c>
      <c r="V221" s="11">
        <f t="shared" si="169"/>
        <v>0</v>
      </c>
      <c r="W221" s="11">
        <f t="shared" si="169"/>
        <v>0</v>
      </c>
      <c r="X221" s="11">
        <f t="shared" si="169"/>
        <v>0</v>
      </c>
      <c r="Y221" s="367">
        <f t="shared" si="169"/>
        <v>0</v>
      </c>
      <c r="Z221" s="12"/>
      <c r="AA221" s="12"/>
      <c r="AB221" s="366">
        <f t="shared" ref="AB221:AK221" si="170">SUM(AB218:AB220)</f>
        <v>0</v>
      </c>
      <c r="AC221" s="11">
        <f t="shared" si="170"/>
        <v>16</v>
      </c>
      <c r="AD221" s="11">
        <f t="shared" si="170"/>
        <v>0</v>
      </c>
      <c r="AE221" s="11">
        <f t="shared" si="170"/>
        <v>108</v>
      </c>
      <c r="AF221" s="11">
        <f t="shared" si="170"/>
        <v>0</v>
      </c>
      <c r="AG221" s="11">
        <f t="shared" si="170"/>
        <v>0</v>
      </c>
      <c r="AH221" s="11">
        <f t="shared" si="170"/>
        <v>0</v>
      </c>
      <c r="AI221" s="11">
        <f t="shared" si="170"/>
        <v>0</v>
      </c>
      <c r="AJ221" s="11">
        <f t="shared" si="170"/>
        <v>0</v>
      </c>
      <c r="AK221" s="367">
        <f t="shared" si="170"/>
        <v>0</v>
      </c>
      <c r="AL221" s="12"/>
      <c r="AM221" s="12"/>
      <c r="AN221" s="366">
        <f t="shared" ref="AN221:AW221" si="171">SUM(AN218:AN220)</f>
        <v>0</v>
      </c>
      <c r="AO221" s="11">
        <f t="shared" si="171"/>
        <v>12</v>
      </c>
      <c r="AP221" s="11">
        <f t="shared" si="171"/>
        <v>0</v>
      </c>
      <c r="AQ221" s="11">
        <f t="shared" si="171"/>
        <v>97</v>
      </c>
      <c r="AR221" s="11">
        <f t="shared" si="171"/>
        <v>0</v>
      </c>
      <c r="AS221" s="11">
        <f t="shared" si="171"/>
        <v>0</v>
      </c>
      <c r="AT221" s="11">
        <f t="shared" si="171"/>
        <v>0</v>
      </c>
      <c r="AU221" s="11">
        <f t="shared" si="171"/>
        <v>0</v>
      </c>
      <c r="AV221" s="11">
        <f t="shared" si="171"/>
        <v>0</v>
      </c>
      <c r="AW221" s="367">
        <f t="shared" si="171"/>
        <v>0</v>
      </c>
      <c r="AX221" s="365"/>
    </row>
    <row r="222" spans="1:50" ht="15.75" thickBot="1" x14ac:dyDescent="0.3">
      <c r="A222" s="486"/>
      <c r="B222" s="484"/>
      <c r="C222" s="485"/>
      <c r="D222" s="364"/>
      <c r="E222" s="12"/>
      <c r="F222" s="12"/>
      <c r="G222" s="12"/>
      <c r="H222" s="12"/>
      <c r="I222" s="12"/>
      <c r="J222" s="12"/>
      <c r="K222" s="12"/>
      <c r="L222" s="12"/>
      <c r="M222" s="365"/>
      <c r="N222" s="12"/>
      <c r="O222" s="12"/>
      <c r="P222" s="364"/>
      <c r="Q222" s="12"/>
      <c r="R222" s="12"/>
      <c r="S222" s="12"/>
      <c r="T222" s="12"/>
      <c r="U222" s="12"/>
      <c r="V222" s="12"/>
      <c r="W222" s="12"/>
      <c r="X222" s="12"/>
      <c r="Y222" s="365"/>
      <c r="Z222" s="12"/>
      <c r="AA222" s="12"/>
      <c r="AB222" s="364"/>
      <c r="AC222" s="12"/>
      <c r="AD222" s="12"/>
      <c r="AE222" s="12"/>
      <c r="AF222" s="12"/>
      <c r="AG222" s="12"/>
      <c r="AH222" s="12"/>
      <c r="AI222" s="12"/>
      <c r="AJ222" s="12"/>
      <c r="AK222" s="365"/>
      <c r="AL222" s="12"/>
      <c r="AM222" s="12"/>
      <c r="AN222" s="364"/>
      <c r="AO222" s="12"/>
      <c r="AP222" s="12"/>
      <c r="AQ222" s="12"/>
      <c r="AR222" s="12"/>
      <c r="AS222" s="12"/>
      <c r="AT222" s="12"/>
      <c r="AU222" s="12"/>
      <c r="AV222" s="12"/>
      <c r="AW222" s="365"/>
      <c r="AX222" s="365"/>
    </row>
    <row r="223" spans="1:50" ht="15" customHeight="1" x14ac:dyDescent="0.25">
      <c r="A223" s="1058" t="s">
        <v>303</v>
      </c>
      <c r="B223" s="484" t="s">
        <v>78</v>
      </c>
      <c r="C223" s="485" t="s">
        <v>95</v>
      </c>
      <c r="D223" s="364">
        <f>D218*'DATA - Awards Matrices'!$B$53</f>
        <v>0</v>
      </c>
      <c r="E223" s="12">
        <f>E218*'DATA - Awards Matrices'!$C$53</f>
        <v>2300</v>
      </c>
      <c r="F223" s="12">
        <f>F218*'DATA - Awards Matrices'!$D$53</f>
        <v>0</v>
      </c>
      <c r="G223" s="12">
        <f>G218*'DATA - Awards Matrices'!$E$53</f>
        <v>43700</v>
      </c>
      <c r="H223" s="12">
        <f>H218*'DATA - Awards Matrices'!$F$53</f>
        <v>0</v>
      </c>
      <c r="I223" s="12">
        <f>I218*'DATA - Awards Matrices'!$G$53</f>
        <v>0</v>
      </c>
      <c r="J223" s="12">
        <f>J218*'DATA - Awards Matrices'!$H$53</f>
        <v>0</v>
      </c>
      <c r="K223" s="12">
        <f>K218*'DATA - Awards Matrices'!$I$53</f>
        <v>0</v>
      </c>
      <c r="L223" s="12">
        <f>L218*'DATA - Awards Matrices'!$J$53</f>
        <v>0</v>
      </c>
      <c r="M223" s="365">
        <f>M218*'DATA - Awards Matrices'!$K$53</f>
        <v>0</v>
      </c>
      <c r="N223" s="12"/>
      <c r="O223" s="12"/>
      <c r="P223" s="364">
        <f>P218*'DATA - Awards Matrices'!$B$53</f>
        <v>0</v>
      </c>
      <c r="Q223" s="12">
        <f>Q218*'DATA - Awards Matrices'!$C$53</f>
        <v>2300</v>
      </c>
      <c r="R223" s="12">
        <f>R218*'DATA - Awards Matrices'!$D$53</f>
        <v>0</v>
      </c>
      <c r="S223" s="12">
        <f>S218*'DATA - Awards Matrices'!$E$53</f>
        <v>35075</v>
      </c>
      <c r="T223" s="12">
        <f>T218*'DATA - Awards Matrices'!$F$53</f>
        <v>0</v>
      </c>
      <c r="U223" s="12">
        <f>U218*'DATA - Awards Matrices'!$G$53</f>
        <v>0</v>
      </c>
      <c r="V223" s="12">
        <f>V218*'DATA - Awards Matrices'!$H$53</f>
        <v>0</v>
      </c>
      <c r="W223" s="12">
        <f>W218*'DATA - Awards Matrices'!$I$53</f>
        <v>0</v>
      </c>
      <c r="X223" s="12">
        <f>X218*'DATA - Awards Matrices'!$J$53</f>
        <v>0</v>
      </c>
      <c r="Y223" s="365">
        <f>Y218*'DATA - Awards Matrices'!$K$53</f>
        <v>0</v>
      </c>
      <c r="Z223" s="12"/>
      <c r="AA223" s="12"/>
      <c r="AB223" s="364">
        <f>AB218*'DATA - Awards Matrices'!$B$53</f>
        <v>0</v>
      </c>
      <c r="AC223" s="12">
        <f>AC218*'DATA - Awards Matrices'!$C$53</f>
        <v>1725</v>
      </c>
      <c r="AD223" s="12">
        <f>AD218*'DATA - Awards Matrices'!$D$53</f>
        <v>0</v>
      </c>
      <c r="AE223" s="12">
        <f>AE218*'DATA - Awards Matrices'!$E$53</f>
        <v>48875</v>
      </c>
      <c r="AF223" s="12">
        <f>AF218*'DATA - Awards Matrices'!$F$53</f>
        <v>0</v>
      </c>
      <c r="AG223" s="12">
        <f>AG218*'DATA - Awards Matrices'!$G$53</f>
        <v>0</v>
      </c>
      <c r="AH223" s="12">
        <f>AH218*'DATA - Awards Matrices'!$H$53</f>
        <v>0</v>
      </c>
      <c r="AI223" s="12">
        <f>AI218*'DATA - Awards Matrices'!$I$53</f>
        <v>0</v>
      </c>
      <c r="AJ223" s="12">
        <f>AJ218*'DATA - Awards Matrices'!$J$53</f>
        <v>0</v>
      </c>
      <c r="AK223" s="365">
        <f>AK218*'DATA - Awards Matrices'!$K$53</f>
        <v>0</v>
      </c>
      <c r="AL223" s="12"/>
      <c r="AM223" s="12"/>
      <c r="AN223" s="364">
        <f>AN218*'DATA - Awards Matrices'!$B$53</f>
        <v>0</v>
      </c>
      <c r="AO223" s="12">
        <f>AO218*'DATA - Awards Matrices'!$C$53</f>
        <v>1725</v>
      </c>
      <c r="AP223" s="12">
        <f>AP218*'DATA - Awards Matrices'!$D$53</f>
        <v>0</v>
      </c>
      <c r="AQ223" s="12">
        <f>AQ218*'DATA - Awards Matrices'!$E$53</f>
        <v>43125</v>
      </c>
      <c r="AR223" s="12">
        <f>AR218*'DATA - Awards Matrices'!$F$53</f>
        <v>0</v>
      </c>
      <c r="AS223" s="12">
        <f>AS218*'DATA - Awards Matrices'!$G$53</f>
        <v>0</v>
      </c>
      <c r="AT223" s="12">
        <f>AT218*'DATA - Awards Matrices'!$H$53</f>
        <v>0</v>
      </c>
      <c r="AU223" s="12">
        <f>AU218*'DATA - Awards Matrices'!$I$53</f>
        <v>0</v>
      </c>
      <c r="AV223" s="12">
        <f>AV218*'DATA - Awards Matrices'!$J$53</f>
        <v>0</v>
      </c>
      <c r="AW223" s="365">
        <f>AW218*'DATA - Awards Matrices'!$K$53</f>
        <v>0</v>
      </c>
      <c r="AX223" s="365"/>
    </row>
    <row r="224" spans="1:50" x14ac:dyDescent="0.25">
      <c r="A224" s="1059"/>
      <c r="B224" s="484" t="s">
        <v>78</v>
      </c>
      <c r="C224" s="485" t="s">
        <v>94</v>
      </c>
      <c r="D224" s="364">
        <f>D219*'DATA - Awards Matrices'!$B$54</f>
        <v>0</v>
      </c>
      <c r="E224" s="12">
        <f>E219*'DATA - Awards Matrices'!$C$54</f>
        <v>4025</v>
      </c>
      <c r="F224" s="12">
        <f>F219*'DATA - Awards Matrices'!$D$54</f>
        <v>0</v>
      </c>
      <c r="G224" s="12">
        <f>G219*'DATA - Awards Matrices'!$E$54</f>
        <v>6900</v>
      </c>
      <c r="H224" s="12">
        <f>H219*'DATA - Awards Matrices'!$F$54</f>
        <v>0</v>
      </c>
      <c r="I224" s="12">
        <f>I219*'DATA - Awards Matrices'!$G$54</f>
        <v>0</v>
      </c>
      <c r="J224" s="12">
        <f>J219*'DATA - Awards Matrices'!$H$54</f>
        <v>0</v>
      </c>
      <c r="K224" s="12">
        <f>K219*'DATA - Awards Matrices'!$I$54</f>
        <v>0</v>
      </c>
      <c r="L224" s="12">
        <f>L219*'DATA - Awards Matrices'!$J$54</f>
        <v>0</v>
      </c>
      <c r="M224" s="365">
        <f>M219*'DATA - Awards Matrices'!$K$54</f>
        <v>0</v>
      </c>
      <c r="N224" s="12"/>
      <c r="O224" s="12"/>
      <c r="P224" s="364">
        <f>P219*'DATA - Awards Matrices'!$B$54</f>
        <v>0</v>
      </c>
      <c r="Q224" s="12">
        <f>Q219*'DATA - Awards Matrices'!$C$54</f>
        <v>9775</v>
      </c>
      <c r="R224" s="12">
        <f>R219*'DATA - Awards Matrices'!$D$54</f>
        <v>0</v>
      </c>
      <c r="S224" s="12">
        <f>S219*'DATA - Awards Matrices'!$E$54</f>
        <v>6900</v>
      </c>
      <c r="T224" s="12">
        <f>T219*'DATA - Awards Matrices'!$F$54</f>
        <v>0</v>
      </c>
      <c r="U224" s="12">
        <f>U219*'DATA - Awards Matrices'!$G$54</f>
        <v>0</v>
      </c>
      <c r="V224" s="12">
        <f>V219*'DATA - Awards Matrices'!$H$54</f>
        <v>0</v>
      </c>
      <c r="W224" s="12">
        <f>W219*'DATA - Awards Matrices'!$I$54</f>
        <v>0</v>
      </c>
      <c r="X224" s="12">
        <f>X219*'DATA - Awards Matrices'!$J$54</f>
        <v>0</v>
      </c>
      <c r="Y224" s="365">
        <f>Y219*'DATA - Awards Matrices'!$K$54</f>
        <v>0</v>
      </c>
      <c r="Z224" s="12"/>
      <c r="AA224" s="12"/>
      <c r="AB224" s="364">
        <f>AB219*'DATA - Awards Matrices'!$B$54</f>
        <v>0</v>
      </c>
      <c r="AC224" s="12">
        <f>AC219*'DATA - Awards Matrices'!$C$54</f>
        <v>6900</v>
      </c>
      <c r="AD224" s="12">
        <f>AD219*'DATA - Awards Matrices'!$D$54</f>
        <v>0</v>
      </c>
      <c r="AE224" s="12">
        <f>AE219*'DATA - Awards Matrices'!$E$54</f>
        <v>8050</v>
      </c>
      <c r="AF224" s="12">
        <f>AF219*'DATA - Awards Matrices'!$F$54</f>
        <v>0</v>
      </c>
      <c r="AG224" s="12">
        <f>AG219*'DATA - Awards Matrices'!$G$54</f>
        <v>0</v>
      </c>
      <c r="AH224" s="12">
        <f>AH219*'DATA - Awards Matrices'!$H$54</f>
        <v>0</v>
      </c>
      <c r="AI224" s="12">
        <f>AI219*'DATA - Awards Matrices'!$I$54</f>
        <v>0</v>
      </c>
      <c r="AJ224" s="12">
        <f>AJ219*'DATA - Awards Matrices'!$J$54</f>
        <v>0</v>
      </c>
      <c r="AK224" s="365">
        <f>AK219*'DATA - Awards Matrices'!$K$54</f>
        <v>0</v>
      </c>
      <c r="AL224" s="12"/>
      <c r="AM224" s="12"/>
      <c r="AN224" s="364">
        <f>AN219*'DATA - Awards Matrices'!$B$54</f>
        <v>0</v>
      </c>
      <c r="AO224" s="12">
        <f>AO219*'DATA - Awards Matrices'!$C$54</f>
        <v>5175</v>
      </c>
      <c r="AP224" s="12">
        <f>AP219*'DATA - Awards Matrices'!$D$54</f>
        <v>0</v>
      </c>
      <c r="AQ224" s="12">
        <f>AQ219*'DATA - Awards Matrices'!$E$54</f>
        <v>9200</v>
      </c>
      <c r="AR224" s="12">
        <f>AR219*'DATA - Awards Matrices'!$F$54</f>
        <v>0</v>
      </c>
      <c r="AS224" s="12">
        <f>AS219*'DATA - Awards Matrices'!$G$54</f>
        <v>0</v>
      </c>
      <c r="AT224" s="12">
        <f>AT219*'DATA - Awards Matrices'!$H$54</f>
        <v>0</v>
      </c>
      <c r="AU224" s="12">
        <f>AU219*'DATA - Awards Matrices'!$I$54</f>
        <v>0</v>
      </c>
      <c r="AV224" s="12">
        <f>AV219*'DATA - Awards Matrices'!$J$54</f>
        <v>0</v>
      </c>
      <c r="AW224" s="365">
        <f>AW219*'DATA - Awards Matrices'!$K$54</f>
        <v>0</v>
      </c>
      <c r="AX224" s="365"/>
    </row>
    <row r="225" spans="1:50" ht="15.75" thickBot="1" x14ac:dyDescent="0.3">
      <c r="A225" s="1060"/>
      <c r="B225" s="484" t="s">
        <v>78</v>
      </c>
      <c r="C225" s="485" t="s">
        <v>93</v>
      </c>
      <c r="D225" s="364">
        <f>D220*'DATA - Awards Matrices'!$B$55</f>
        <v>0</v>
      </c>
      <c r="E225" s="12">
        <f>E220*'DATA - Awards Matrices'!$C$55</f>
        <v>0</v>
      </c>
      <c r="F225" s="12">
        <f>F220*'DATA - Awards Matrices'!$D$55</f>
        <v>0</v>
      </c>
      <c r="G225" s="12">
        <f>G220*'DATA - Awards Matrices'!$E$55</f>
        <v>10925</v>
      </c>
      <c r="H225" s="12">
        <f>H220*'DATA - Awards Matrices'!$F$55</f>
        <v>0</v>
      </c>
      <c r="I225" s="12">
        <f>I220*'DATA - Awards Matrices'!$G$55</f>
        <v>0</v>
      </c>
      <c r="J225" s="12">
        <f>J220*'DATA - Awards Matrices'!$H$55</f>
        <v>0</v>
      </c>
      <c r="K225" s="12">
        <f>K220*'DATA - Awards Matrices'!$I$55</f>
        <v>0</v>
      </c>
      <c r="L225" s="12">
        <f>L220*'DATA - Awards Matrices'!$J$55</f>
        <v>0</v>
      </c>
      <c r="M225" s="365">
        <f>M220*'DATA - Awards Matrices'!$K$55</f>
        <v>0</v>
      </c>
      <c r="N225" s="12"/>
      <c r="O225" s="12"/>
      <c r="P225" s="364">
        <f>P220*'DATA - Awards Matrices'!$B$55</f>
        <v>0</v>
      </c>
      <c r="Q225" s="12">
        <f>Q220*'DATA - Awards Matrices'!$C$55</f>
        <v>0</v>
      </c>
      <c r="R225" s="12">
        <f>R220*'DATA - Awards Matrices'!$D$55</f>
        <v>0</v>
      </c>
      <c r="S225" s="12">
        <f>S220*'DATA - Awards Matrices'!$E$55</f>
        <v>10350</v>
      </c>
      <c r="T225" s="12">
        <f>T220*'DATA - Awards Matrices'!$F$55</f>
        <v>0</v>
      </c>
      <c r="U225" s="12">
        <f>U220*'DATA - Awards Matrices'!$G$55</f>
        <v>0</v>
      </c>
      <c r="V225" s="12">
        <f>V220*'DATA - Awards Matrices'!$H$55</f>
        <v>0</v>
      </c>
      <c r="W225" s="12">
        <f>W220*'DATA - Awards Matrices'!$I$55</f>
        <v>0</v>
      </c>
      <c r="X225" s="12">
        <f>X220*'DATA - Awards Matrices'!$J$55</f>
        <v>0</v>
      </c>
      <c r="Y225" s="365">
        <f>Y220*'DATA - Awards Matrices'!$K$55</f>
        <v>0</v>
      </c>
      <c r="Z225" s="12"/>
      <c r="AA225" s="12"/>
      <c r="AB225" s="364">
        <f>AB220*'DATA - Awards Matrices'!$B$55</f>
        <v>0</v>
      </c>
      <c r="AC225" s="12">
        <f>AC220*'DATA - Awards Matrices'!$C$55</f>
        <v>575</v>
      </c>
      <c r="AD225" s="12">
        <f>AD220*'DATA - Awards Matrices'!$D$55</f>
        <v>0</v>
      </c>
      <c r="AE225" s="12">
        <f>AE220*'DATA - Awards Matrices'!$E$55</f>
        <v>5175</v>
      </c>
      <c r="AF225" s="12">
        <f>AF220*'DATA - Awards Matrices'!$F$55</f>
        <v>0</v>
      </c>
      <c r="AG225" s="12">
        <f>AG220*'DATA - Awards Matrices'!$G$55</f>
        <v>0</v>
      </c>
      <c r="AH225" s="12">
        <f>AH220*'DATA - Awards Matrices'!$H$55</f>
        <v>0</v>
      </c>
      <c r="AI225" s="12">
        <f>AI220*'DATA - Awards Matrices'!$I$55</f>
        <v>0</v>
      </c>
      <c r="AJ225" s="12">
        <f>AJ220*'DATA - Awards Matrices'!$J$55</f>
        <v>0</v>
      </c>
      <c r="AK225" s="365">
        <f>AK220*'DATA - Awards Matrices'!$K$55</f>
        <v>0</v>
      </c>
      <c r="AL225" s="12"/>
      <c r="AM225" s="12"/>
      <c r="AN225" s="364">
        <f>AN220*'DATA - Awards Matrices'!$B$55</f>
        <v>0</v>
      </c>
      <c r="AO225" s="12">
        <f>AO220*'DATA - Awards Matrices'!$C$55</f>
        <v>0</v>
      </c>
      <c r="AP225" s="12">
        <f>AP220*'DATA - Awards Matrices'!$D$55</f>
        <v>0</v>
      </c>
      <c r="AQ225" s="12">
        <f>AQ220*'DATA - Awards Matrices'!$E$55</f>
        <v>3450</v>
      </c>
      <c r="AR225" s="12">
        <f>AR220*'DATA - Awards Matrices'!$F$55</f>
        <v>0</v>
      </c>
      <c r="AS225" s="12">
        <f>AS220*'DATA - Awards Matrices'!$G$55</f>
        <v>0</v>
      </c>
      <c r="AT225" s="12">
        <f>AT220*'DATA - Awards Matrices'!$H$55</f>
        <v>0</v>
      </c>
      <c r="AU225" s="12">
        <f>AU220*'DATA - Awards Matrices'!$I$55</f>
        <v>0</v>
      </c>
      <c r="AV225" s="12">
        <f>AV220*'DATA - Awards Matrices'!$J$55</f>
        <v>0</v>
      </c>
      <c r="AW225" s="365">
        <f>AW220*'DATA - Awards Matrices'!$K$55</f>
        <v>0</v>
      </c>
      <c r="AX225" s="365"/>
    </row>
    <row r="226" spans="1:50" ht="30.75" thickBot="1" x14ac:dyDescent="0.3">
      <c r="A226" s="480" t="s">
        <v>304</v>
      </c>
      <c r="B226" s="487" t="str">
        <f>B220</f>
        <v>NMJC</v>
      </c>
      <c r="C226" s="488"/>
      <c r="D226" s="368">
        <f t="shared" ref="D226:M226" si="172">SUM(D223:D225)</f>
        <v>0</v>
      </c>
      <c r="E226" s="369">
        <f t="shared" si="172"/>
        <v>6325</v>
      </c>
      <c r="F226" s="369">
        <f t="shared" si="172"/>
        <v>0</v>
      </c>
      <c r="G226" s="369">
        <f t="shared" si="172"/>
        <v>61525</v>
      </c>
      <c r="H226" s="369">
        <f t="shared" si="172"/>
        <v>0</v>
      </c>
      <c r="I226" s="369">
        <f t="shared" si="172"/>
        <v>0</v>
      </c>
      <c r="J226" s="369">
        <f t="shared" si="172"/>
        <v>0</v>
      </c>
      <c r="K226" s="369">
        <f t="shared" si="172"/>
        <v>0</v>
      </c>
      <c r="L226" s="369">
        <f t="shared" si="172"/>
        <v>0</v>
      </c>
      <c r="M226" s="370">
        <f t="shared" si="172"/>
        <v>0</v>
      </c>
      <c r="N226" s="489">
        <f>SUM(D226:M226)/'DATA - Awards Matrices'!$L$55</f>
        <v>20.077132486388386</v>
      </c>
      <c r="O226" s="489"/>
      <c r="P226" s="368">
        <f t="shared" ref="P226:Y226" si="173">SUM(P223:P225)</f>
        <v>0</v>
      </c>
      <c r="Q226" s="369">
        <f t="shared" si="173"/>
        <v>12075</v>
      </c>
      <c r="R226" s="369">
        <f t="shared" si="173"/>
        <v>0</v>
      </c>
      <c r="S226" s="369">
        <f t="shared" si="173"/>
        <v>52325</v>
      </c>
      <c r="T226" s="369">
        <f t="shared" si="173"/>
        <v>0</v>
      </c>
      <c r="U226" s="369">
        <f t="shared" si="173"/>
        <v>0</v>
      </c>
      <c r="V226" s="369">
        <f t="shared" si="173"/>
        <v>0</v>
      </c>
      <c r="W226" s="369">
        <f t="shared" si="173"/>
        <v>0</v>
      </c>
      <c r="X226" s="369">
        <f t="shared" si="173"/>
        <v>0</v>
      </c>
      <c r="Y226" s="370">
        <f t="shared" si="173"/>
        <v>0</v>
      </c>
      <c r="Z226" s="489">
        <f>SUM(P226:Y226)/'DATA - Awards Matrices'!$L$55</f>
        <v>19.056261343012707</v>
      </c>
      <c r="AA226" s="489"/>
      <c r="AB226" s="368">
        <f t="shared" ref="AB226:AK226" si="174">SUM(AB223:AB225)</f>
        <v>0</v>
      </c>
      <c r="AC226" s="369">
        <f t="shared" si="174"/>
        <v>9200</v>
      </c>
      <c r="AD226" s="369">
        <f t="shared" si="174"/>
        <v>0</v>
      </c>
      <c r="AE226" s="369">
        <f t="shared" si="174"/>
        <v>62100</v>
      </c>
      <c r="AF226" s="369">
        <f t="shared" si="174"/>
        <v>0</v>
      </c>
      <c r="AG226" s="369">
        <f t="shared" si="174"/>
        <v>0</v>
      </c>
      <c r="AH226" s="369">
        <f t="shared" si="174"/>
        <v>0</v>
      </c>
      <c r="AI226" s="369">
        <f t="shared" si="174"/>
        <v>0</v>
      </c>
      <c r="AJ226" s="369">
        <f t="shared" si="174"/>
        <v>0</v>
      </c>
      <c r="AK226" s="370">
        <f t="shared" si="174"/>
        <v>0</v>
      </c>
      <c r="AL226" s="489">
        <f>SUM(AB226:AK226)/'DATA - Awards Matrices'!$L$55</f>
        <v>21.098003629764069</v>
      </c>
      <c r="AM226" s="489"/>
      <c r="AN226" s="368">
        <f t="shared" ref="AN226:AW226" si="175">SUM(AN223:AN225)</f>
        <v>0</v>
      </c>
      <c r="AO226" s="369">
        <f t="shared" si="175"/>
        <v>6900</v>
      </c>
      <c r="AP226" s="369">
        <f t="shared" si="175"/>
        <v>0</v>
      </c>
      <c r="AQ226" s="369">
        <f t="shared" si="175"/>
        <v>55775</v>
      </c>
      <c r="AR226" s="369">
        <f t="shared" si="175"/>
        <v>0</v>
      </c>
      <c r="AS226" s="369">
        <f t="shared" si="175"/>
        <v>0</v>
      </c>
      <c r="AT226" s="369">
        <f t="shared" si="175"/>
        <v>0</v>
      </c>
      <c r="AU226" s="369">
        <f t="shared" si="175"/>
        <v>0</v>
      </c>
      <c r="AV226" s="369">
        <f t="shared" si="175"/>
        <v>0</v>
      </c>
      <c r="AW226" s="370">
        <f t="shared" si="175"/>
        <v>0</v>
      </c>
      <c r="AX226" s="490">
        <f>SUM(AN226:AW226)/'DATA - Awards Matrices'!$L$55</f>
        <v>18.545825771324868</v>
      </c>
    </row>
    <row r="227" spans="1:50" ht="15.75" thickBot="1" x14ac:dyDescent="0.3">
      <c r="A227" s="502"/>
      <c r="B227" s="503"/>
      <c r="C227" s="504"/>
      <c r="D227" s="505"/>
      <c r="E227" s="506"/>
      <c r="F227" s="506"/>
      <c r="G227" s="506"/>
      <c r="H227" s="506"/>
      <c r="I227" s="506"/>
      <c r="J227" s="506"/>
      <c r="K227" s="506"/>
      <c r="L227" s="506"/>
      <c r="M227" s="507"/>
      <c r="N227" s="508"/>
      <c r="O227" s="508"/>
      <c r="P227" s="505"/>
      <c r="Q227" s="506"/>
      <c r="R227" s="506"/>
      <c r="S227" s="506"/>
      <c r="T227" s="506"/>
      <c r="U227" s="506"/>
      <c r="V227" s="506"/>
      <c r="W227" s="506"/>
      <c r="X227" s="506"/>
      <c r="Y227" s="507"/>
      <c r="Z227" s="508"/>
      <c r="AA227" s="508"/>
      <c r="AB227" s="505"/>
      <c r="AC227" s="506"/>
      <c r="AD227" s="506"/>
      <c r="AE227" s="506"/>
      <c r="AF227" s="506"/>
      <c r="AG227" s="506"/>
      <c r="AH227" s="506"/>
      <c r="AI227" s="506"/>
      <c r="AJ227" s="506"/>
      <c r="AK227" s="507"/>
      <c r="AL227" s="508"/>
      <c r="AM227" s="508"/>
      <c r="AN227" s="505"/>
      <c r="AO227" s="506"/>
      <c r="AP227" s="506"/>
      <c r="AQ227" s="506"/>
      <c r="AR227" s="506"/>
      <c r="AS227" s="506"/>
      <c r="AT227" s="506"/>
      <c r="AU227" s="506"/>
      <c r="AV227" s="506"/>
      <c r="AW227" s="507"/>
      <c r="AX227" s="508"/>
    </row>
    <row r="228" spans="1:50" ht="15" customHeight="1" x14ac:dyDescent="0.25">
      <c r="A228" s="1058" t="s">
        <v>302</v>
      </c>
      <c r="B228" s="304" t="str">
        <f>'RAW DATA-Awards'!B73</f>
        <v>SJC</v>
      </c>
      <c r="C228" s="363" t="str">
        <f>'RAW DATA-Awards'!C73</f>
        <v>1</v>
      </c>
      <c r="D228" s="481">
        <f>'RAW DATA-At-Risk'!D73</f>
        <v>0</v>
      </c>
      <c r="E228" s="482">
        <f>'RAW DATA-At-Risk'!E73</f>
        <v>10</v>
      </c>
      <c r="F228" s="482">
        <f>'RAW DATA-At-Risk'!F73</f>
        <v>0</v>
      </c>
      <c r="G228" s="482">
        <f>'RAW DATA-At-Risk'!G73</f>
        <v>151</v>
      </c>
      <c r="H228" s="482">
        <f>'RAW DATA-At-Risk'!H73</f>
        <v>0</v>
      </c>
      <c r="I228" s="482">
        <f>'RAW DATA-At-Risk'!I73</f>
        <v>0</v>
      </c>
      <c r="J228" s="482">
        <f>'RAW DATA-At-Risk'!J73</f>
        <v>0</v>
      </c>
      <c r="K228" s="482">
        <f>'RAW DATA-At-Risk'!K73</f>
        <v>0</v>
      </c>
      <c r="L228" s="482">
        <f>'RAW DATA-At-Risk'!L73</f>
        <v>0</v>
      </c>
      <c r="M228" s="483">
        <f>'RAW DATA-At-Risk'!M73</f>
        <v>0</v>
      </c>
      <c r="N228" s="482"/>
      <c r="O228" s="482"/>
      <c r="P228" s="481">
        <f>'RAW DATA-At-Risk'!N73</f>
        <v>0</v>
      </c>
      <c r="Q228" s="482">
        <f>'RAW DATA-At-Risk'!O73</f>
        <v>14</v>
      </c>
      <c r="R228" s="482">
        <f>'RAW DATA-At-Risk'!P73</f>
        <v>0</v>
      </c>
      <c r="S228" s="482">
        <f>'RAW DATA-At-Risk'!Q73</f>
        <v>154</v>
      </c>
      <c r="T228" s="482">
        <f>'RAW DATA-At-Risk'!R73</f>
        <v>0</v>
      </c>
      <c r="U228" s="482">
        <f>'RAW DATA-At-Risk'!S73</f>
        <v>0</v>
      </c>
      <c r="V228" s="482">
        <f>'RAW DATA-At-Risk'!T73</f>
        <v>0</v>
      </c>
      <c r="W228" s="482">
        <f>'RAW DATA-At-Risk'!U73</f>
        <v>0</v>
      </c>
      <c r="X228" s="482">
        <f>'RAW DATA-At-Risk'!V73</f>
        <v>0</v>
      </c>
      <c r="Y228" s="483">
        <f>'RAW DATA-At-Risk'!W73</f>
        <v>0</v>
      </c>
      <c r="Z228" s="482"/>
      <c r="AA228" s="482"/>
      <c r="AB228" s="481">
        <f>'RAW DATA-At-Risk'!X73</f>
        <v>1</v>
      </c>
      <c r="AC228" s="482">
        <f>'RAW DATA-At-Risk'!Y73</f>
        <v>33</v>
      </c>
      <c r="AD228" s="482">
        <f>'RAW DATA-At-Risk'!Z73</f>
        <v>0</v>
      </c>
      <c r="AE228" s="482">
        <f>'RAW DATA-At-Risk'!AA73</f>
        <v>171</v>
      </c>
      <c r="AF228" s="482">
        <f>'RAW DATA-At-Risk'!AB73</f>
        <v>0</v>
      </c>
      <c r="AG228" s="482">
        <f>'RAW DATA-At-Risk'!AC73</f>
        <v>0</v>
      </c>
      <c r="AH228" s="482">
        <f>'RAW DATA-At-Risk'!AD73</f>
        <v>0</v>
      </c>
      <c r="AI228" s="482">
        <f>'RAW DATA-At-Risk'!AE73</f>
        <v>0</v>
      </c>
      <c r="AJ228" s="482">
        <f>'RAW DATA-At-Risk'!AF73</f>
        <v>0</v>
      </c>
      <c r="AK228" s="483">
        <f>'RAW DATA-At-Risk'!AG73</f>
        <v>0</v>
      </c>
      <c r="AL228" s="482"/>
      <c r="AM228" s="482"/>
      <c r="AN228" s="481">
        <f>'RAW DATA-At-Risk'!AH73</f>
        <v>0</v>
      </c>
      <c r="AO228" s="482">
        <f>'RAW DATA-At-Risk'!AI73</f>
        <v>14</v>
      </c>
      <c r="AP228" s="482">
        <f>'RAW DATA-At-Risk'!AJ73</f>
        <v>0</v>
      </c>
      <c r="AQ228" s="482">
        <f>'RAW DATA-At-Risk'!AK73</f>
        <v>161</v>
      </c>
      <c r="AR228" s="482">
        <f>'RAW DATA-At-Risk'!AL73</f>
        <v>0</v>
      </c>
      <c r="AS228" s="482">
        <f>'RAW DATA-At-Risk'!AM73</f>
        <v>0</v>
      </c>
      <c r="AT228" s="482">
        <f>'RAW DATA-At-Risk'!AN73</f>
        <v>0</v>
      </c>
      <c r="AU228" s="482">
        <f>'RAW DATA-At-Risk'!AO73</f>
        <v>0</v>
      </c>
      <c r="AV228" s="482">
        <f>'RAW DATA-At-Risk'!AP73</f>
        <v>0</v>
      </c>
      <c r="AW228" s="483">
        <f>'RAW DATA-At-Risk'!AQ73</f>
        <v>0</v>
      </c>
      <c r="AX228" s="483"/>
    </row>
    <row r="229" spans="1:50" x14ac:dyDescent="0.25">
      <c r="A229" s="1059"/>
      <c r="B229" s="484" t="str">
        <f>'RAW DATA-Awards'!B74</f>
        <v>SJC</v>
      </c>
      <c r="C229" s="485" t="str">
        <f>'RAW DATA-Awards'!C74</f>
        <v>2</v>
      </c>
      <c r="D229" s="364">
        <f>'RAW DATA-At-Risk'!D74</f>
        <v>9</v>
      </c>
      <c r="E229" s="12">
        <f>'RAW DATA-At-Risk'!E74</f>
        <v>30</v>
      </c>
      <c r="F229" s="12">
        <f>'RAW DATA-At-Risk'!F74</f>
        <v>4</v>
      </c>
      <c r="G229" s="12">
        <f>'RAW DATA-At-Risk'!G74</f>
        <v>97</v>
      </c>
      <c r="H229" s="12">
        <f>'RAW DATA-At-Risk'!H74</f>
        <v>0</v>
      </c>
      <c r="I229" s="12">
        <f>'RAW DATA-At-Risk'!I74</f>
        <v>0</v>
      </c>
      <c r="J229" s="12">
        <f>'RAW DATA-At-Risk'!J74</f>
        <v>0</v>
      </c>
      <c r="K229" s="12">
        <f>'RAW DATA-At-Risk'!K74</f>
        <v>0</v>
      </c>
      <c r="L229" s="12">
        <f>'RAW DATA-At-Risk'!L74</f>
        <v>0</v>
      </c>
      <c r="M229" s="365">
        <f>'RAW DATA-At-Risk'!M74</f>
        <v>0</v>
      </c>
      <c r="N229" s="12"/>
      <c r="O229" s="12"/>
      <c r="P229" s="364">
        <f>'RAW DATA-At-Risk'!N74</f>
        <v>11</v>
      </c>
      <c r="Q229" s="12">
        <f>'RAW DATA-At-Risk'!O74</f>
        <v>17</v>
      </c>
      <c r="R229" s="12">
        <f>'RAW DATA-At-Risk'!P74</f>
        <v>4</v>
      </c>
      <c r="S229" s="12">
        <f>'RAW DATA-At-Risk'!Q74</f>
        <v>87</v>
      </c>
      <c r="T229" s="12">
        <f>'RAW DATA-At-Risk'!R74</f>
        <v>0</v>
      </c>
      <c r="U229" s="12">
        <f>'RAW DATA-At-Risk'!S74</f>
        <v>0</v>
      </c>
      <c r="V229" s="12">
        <f>'RAW DATA-At-Risk'!T74</f>
        <v>0</v>
      </c>
      <c r="W229" s="12">
        <f>'RAW DATA-At-Risk'!U74</f>
        <v>0</v>
      </c>
      <c r="X229" s="12">
        <f>'RAW DATA-At-Risk'!V74</f>
        <v>0</v>
      </c>
      <c r="Y229" s="365">
        <f>'RAW DATA-At-Risk'!W74</f>
        <v>0</v>
      </c>
      <c r="Z229" s="12"/>
      <c r="AA229" s="12"/>
      <c r="AB229" s="364">
        <f>'RAW DATA-At-Risk'!X74</f>
        <v>9</v>
      </c>
      <c r="AC229" s="12">
        <f>'RAW DATA-At-Risk'!Y74</f>
        <v>30</v>
      </c>
      <c r="AD229" s="12">
        <f>'RAW DATA-At-Risk'!Z74</f>
        <v>6</v>
      </c>
      <c r="AE229" s="12">
        <f>'RAW DATA-At-Risk'!AA74</f>
        <v>102</v>
      </c>
      <c r="AF229" s="12">
        <f>'RAW DATA-At-Risk'!AB74</f>
        <v>0</v>
      </c>
      <c r="AG229" s="12">
        <f>'RAW DATA-At-Risk'!AC74</f>
        <v>0</v>
      </c>
      <c r="AH229" s="12">
        <f>'RAW DATA-At-Risk'!AD74</f>
        <v>0</v>
      </c>
      <c r="AI229" s="12">
        <f>'RAW DATA-At-Risk'!AE74</f>
        <v>0</v>
      </c>
      <c r="AJ229" s="12">
        <f>'RAW DATA-At-Risk'!AF74</f>
        <v>0</v>
      </c>
      <c r="AK229" s="365">
        <f>'RAW DATA-At-Risk'!AG74</f>
        <v>0</v>
      </c>
      <c r="AL229" s="12"/>
      <c r="AM229" s="12"/>
      <c r="AN229" s="364">
        <f>'RAW DATA-At-Risk'!AH74</f>
        <v>11</v>
      </c>
      <c r="AO229" s="12">
        <f>'RAW DATA-At-Risk'!AI74</f>
        <v>32</v>
      </c>
      <c r="AP229" s="12">
        <f>'RAW DATA-At-Risk'!AJ74</f>
        <v>2</v>
      </c>
      <c r="AQ229" s="12">
        <f>'RAW DATA-At-Risk'!AK74</f>
        <v>110</v>
      </c>
      <c r="AR229" s="12">
        <f>'RAW DATA-At-Risk'!AL74</f>
        <v>0</v>
      </c>
      <c r="AS229" s="12">
        <f>'RAW DATA-At-Risk'!AM74</f>
        <v>0</v>
      </c>
      <c r="AT229" s="12">
        <f>'RAW DATA-At-Risk'!AN74</f>
        <v>0</v>
      </c>
      <c r="AU229" s="12">
        <f>'RAW DATA-At-Risk'!AO74</f>
        <v>0</v>
      </c>
      <c r="AV229" s="12">
        <f>'RAW DATA-At-Risk'!AP74</f>
        <v>0</v>
      </c>
      <c r="AW229" s="365">
        <f>'RAW DATA-At-Risk'!AQ74</f>
        <v>0</v>
      </c>
      <c r="AX229" s="365"/>
    </row>
    <row r="230" spans="1:50" ht="15.75" thickBot="1" x14ac:dyDescent="0.3">
      <c r="A230" s="1060"/>
      <c r="B230" s="484" t="str">
        <f>'RAW DATA-Awards'!B75</f>
        <v>SJC</v>
      </c>
      <c r="C230" s="485" t="str">
        <f>'RAW DATA-Awards'!C75</f>
        <v>3</v>
      </c>
      <c r="D230" s="364">
        <f>'RAW DATA-At-Risk'!D75</f>
        <v>0</v>
      </c>
      <c r="E230" s="12">
        <f>'RAW DATA-At-Risk'!E75</f>
        <v>10</v>
      </c>
      <c r="F230" s="12">
        <f>'RAW DATA-At-Risk'!F75</f>
        <v>0</v>
      </c>
      <c r="G230" s="12">
        <f>'RAW DATA-At-Risk'!G75</f>
        <v>80</v>
      </c>
      <c r="H230" s="12">
        <f>'RAW DATA-At-Risk'!H75</f>
        <v>0</v>
      </c>
      <c r="I230" s="12">
        <f>'RAW DATA-At-Risk'!I75</f>
        <v>0</v>
      </c>
      <c r="J230" s="12">
        <f>'RAW DATA-At-Risk'!J75</f>
        <v>0</v>
      </c>
      <c r="K230" s="12">
        <f>'RAW DATA-At-Risk'!K75</f>
        <v>0</v>
      </c>
      <c r="L230" s="12">
        <f>'RAW DATA-At-Risk'!L75</f>
        <v>0</v>
      </c>
      <c r="M230" s="365">
        <f>'RAW DATA-At-Risk'!M75</f>
        <v>0</v>
      </c>
      <c r="N230" s="12"/>
      <c r="O230" s="12"/>
      <c r="P230" s="364">
        <f>'RAW DATA-At-Risk'!N75</f>
        <v>16</v>
      </c>
      <c r="Q230" s="12">
        <f>'RAW DATA-At-Risk'!O75</f>
        <v>2</v>
      </c>
      <c r="R230" s="12">
        <f>'RAW DATA-At-Risk'!P75</f>
        <v>0</v>
      </c>
      <c r="S230" s="12">
        <f>'RAW DATA-At-Risk'!Q75</f>
        <v>92</v>
      </c>
      <c r="T230" s="12">
        <f>'RAW DATA-At-Risk'!R75</f>
        <v>0</v>
      </c>
      <c r="U230" s="12">
        <f>'RAW DATA-At-Risk'!S75</f>
        <v>0</v>
      </c>
      <c r="V230" s="12">
        <f>'RAW DATA-At-Risk'!T75</f>
        <v>0</v>
      </c>
      <c r="W230" s="12">
        <f>'RAW DATA-At-Risk'!U75</f>
        <v>0</v>
      </c>
      <c r="X230" s="12">
        <f>'RAW DATA-At-Risk'!V75</f>
        <v>0</v>
      </c>
      <c r="Y230" s="365">
        <f>'RAW DATA-At-Risk'!W75</f>
        <v>0</v>
      </c>
      <c r="Z230" s="12"/>
      <c r="AA230" s="12"/>
      <c r="AB230" s="364">
        <f>'RAW DATA-At-Risk'!X75</f>
        <v>16</v>
      </c>
      <c r="AC230" s="12">
        <f>'RAW DATA-At-Risk'!Y75</f>
        <v>17</v>
      </c>
      <c r="AD230" s="12">
        <f>'RAW DATA-At-Risk'!Z75</f>
        <v>0</v>
      </c>
      <c r="AE230" s="12">
        <f>'RAW DATA-At-Risk'!AA75</f>
        <v>59</v>
      </c>
      <c r="AF230" s="12">
        <f>'RAW DATA-At-Risk'!AB75</f>
        <v>0</v>
      </c>
      <c r="AG230" s="12">
        <f>'RAW DATA-At-Risk'!AC75</f>
        <v>0</v>
      </c>
      <c r="AH230" s="12">
        <f>'RAW DATA-At-Risk'!AD75</f>
        <v>0</v>
      </c>
      <c r="AI230" s="12">
        <f>'RAW DATA-At-Risk'!AE75</f>
        <v>0</v>
      </c>
      <c r="AJ230" s="12">
        <f>'RAW DATA-At-Risk'!AF75</f>
        <v>0</v>
      </c>
      <c r="AK230" s="365">
        <f>'RAW DATA-At-Risk'!AG75</f>
        <v>0</v>
      </c>
      <c r="AL230" s="12"/>
      <c r="AM230" s="12"/>
      <c r="AN230" s="364">
        <f>'RAW DATA-At-Risk'!AH75</f>
        <v>17</v>
      </c>
      <c r="AO230" s="12">
        <f>'RAW DATA-At-Risk'!AI75</f>
        <v>92</v>
      </c>
      <c r="AP230" s="12">
        <f>'RAW DATA-At-Risk'!AJ75</f>
        <v>0</v>
      </c>
      <c r="AQ230" s="12">
        <f>'RAW DATA-At-Risk'!AK75</f>
        <v>62</v>
      </c>
      <c r="AR230" s="12">
        <f>'RAW DATA-At-Risk'!AL75</f>
        <v>0</v>
      </c>
      <c r="AS230" s="12">
        <f>'RAW DATA-At-Risk'!AM75</f>
        <v>0</v>
      </c>
      <c r="AT230" s="12">
        <f>'RAW DATA-At-Risk'!AN75</f>
        <v>0</v>
      </c>
      <c r="AU230" s="12">
        <f>'RAW DATA-At-Risk'!AO75</f>
        <v>0</v>
      </c>
      <c r="AV230" s="12">
        <f>'RAW DATA-At-Risk'!AP75</f>
        <v>0</v>
      </c>
      <c r="AW230" s="365">
        <f>'RAW DATA-At-Risk'!AQ75</f>
        <v>0</v>
      </c>
      <c r="AX230" s="365"/>
    </row>
    <row r="231" spans="1:50" x14ac:dyDescent="0.25">
      <c r="A231" s="486"/>
      <c r="B231" s="484"/>
      <c r="C231" s="485"/>
      <c r="D231" s="366">
        <f t="shared" ref="D231:M231" si="176">SUM(D228:D230)</f>
        <v>9</v>
      </c>
      <c r="E231" s="11">
        <f t="shared" si="176"/>
        <v>50</v>
      </c>
      <c r="F231" s="11">
        <f t="shared" si="176"/>
        <v>4</v>
      </c>
      <c r="G231" s="11">
        <f t="shared" si="176"/>
        <v>328</v>
      </c>
      <c r="H231" s="11">
        <f t="shared" si="176"/>
        <v>0</v>
      </c>
      <c r="I231" s="11">
        <f t="shared" si="176"/>
        <v>0</v>
      </c>
      <c r="J231" s="11">
        <f t="shared" si="176"/>
        <v>0</v>
      </c>
      <c r="K231" s="11">
        <f t="shared" si="176"/>
        <v>0</v>
      </c>
      <c r="L231" s="11">
        <f t="shared" si="176"/>
        <v>0</v>
      </c>
      <c r="M231" s="367">
        <f t="shared" si="176"/>
        <v>0</v>
      </c>
      <c r="N231" s="12"/>
      <c r="O231" s="12"/>
      <c r="P231" s="366">
        <f t="shared" ref="P231:Y231" si="177">SUM(P228:P230)</f>
        <v>27</v>
      </c>
      <c r="Q231" s="11">
        <f t="shared" si="177"/>
        <v>33</v>
      </c>
      <c r="R231" s="11">
        <f t="shared" si="177"/>
        <v>4</v>
      </c>
      <c r="S231" s="11">
        <f t="shared" si="177"/>
        <v>333</v>
      </c>
      <c r="T231" s="11">
        <f t="shared" si="177"/>
        <v>0</v>
      </c>
      <c r="U231" s="11">
        <f t="shared" si="177"/>
        <v>0</v>
      </c>
      <c r="V231" s="11">
        <f t="shared" si="177"/>
        <v>0</v>
      </c>
      <c r="W231" s="11">
        <f t="shared" si="177"/>
        <v>0</v>
      </c>
      <c r="X231" s="11">
        <f t="shared" si="177"/>
        <v>0</v>
      </c>
      <c r="Y231" s="367">
        <f t="shared" si="177"/>
        <v>0</v>
      </c>
      <c r="Z231" s="12"/>
      <c r="AA231" s="12"/>
      <c r="AB231" s="366">
        <f t="shared" ref="AB231:AK231" si="178">SUM(AB228:AB230)</f>
        <v>26</v>
      </c>
      <c r="AC231" s="11">
        <f t="shared" si="178"/>
        <v>80</v>
      </c>
      <c r="AD231" s="11">
        <f t="shared" si="178"/>
        <v>6</v>
      </c>
      <c r="AE231" s="11">
        <f t="shared" si="178"/>
        <v>332</v>
      </c>
      <c r="AF231" s="11">
        <f t="shared" si="178"/>
        <v>0</v>
      </c>
      <c r="AG231" s="11">
        <f t="shared" si="178"/>
        <v>0</v>
      </c>
      <c r="AH231" s="11">
        <f t="shared" si="178"/>
        <v>0</v>
      </c>
      <c r="AI231" s="11">
        <f t="shared" si="178"/>
        <v>0</v>
      </c>
      <c r="AJ231" s="11">
        <f t="shared" si="178"/>
        <v>0</v>
      </c>
      <c r="AK231" s="367">
        <f t="shared" si="178"/>
        <v>0</v>
      </c>
      <c r="AL231" s="12"/>
      <c r="AM231" s="12"/>
      <c r="AN231" s="366">
        <f t="shared" ref="AN231:AW231" si="179">SUM(AN228:AN230)</f>
        <v>28</v>
      </c>
      <c r="AO231" s="11">
        <f t="shared" si="179"/>
        <v>138</v>
      </c>
      <c r="AP231" s="11">
        <f t="shared" si="179"/>
        <v>2</v>
      </c>
      <c r="AQ231" s="11">
        <f t="shared" si="179"/>
        <v>333</v>
      </c>
      <c r="AR231" s="11">
        <f t="shared" si="179"/>
        <v>0</v>
      </c>
      <c r="AS231" s="11">
        <f t="shared" si="179"/>
        <v>0</v>
      </c>
      <c r="AT231" s="11">
        <f t="shared" si="179"/>
        <v>0</v>
      </c>
      <c r="AU231" s="11">
        <f t="shared" si="179"/>
        <v>0</v>
      </c>
      <c r="AV231" s="11">
        <f t="shared" si="179"/>
        <v>0</v>
      </c>
      <c r="AW231" s="367">
        <f t="shared" si="179"/>
        <v>0</v>
      </c>
      <c r="AX231" s="365"/>
    </row>
    <row r="232" spans="1:50" ht="15.75" thickBot="1" x14ac:dyDescent="0.3">
      <c r="A232" s="486"/>
      <c r="B232" s="484"/>
      <c r="C232" s="485"/>
      <c r="D232" s="364"/>
      <c r="E232" s="12"/>
      <c r="F232" s="12"/>
      <c r="G232" s="12"/>
      <c r="H232" s="12"/>
      <c r="I232" s="12"/>
      <c r="J232" s="12"/>
      <c r="K232" s="12"/>
      <c r="L232" s="12"/>
      <c r="M232" s="365"/>
      <c r="N232" s="12"/>
      <c r="O232" s="12"/>
      <c r="P232" s="364"/>
      <c r="Q232" s="12"/>
      <c r="R232" s="12"/>
      <c r="S232" s="12"/>
      <c r="T232" s="12"/>
      <c r="U232" s="12"/>
      <c r="V232" s="12"/>
      <c r="W232" s="12"/>
      <c r="X232" s="12"/>
      <c r="Y232" s="365"/>
      <c r="Z232" s="12"/>
      <c r="AA232" s="12"/>
      <c r="AB232" s="364"/>
      <c r="AC232" s="12"/>
      <c r="AD232" s="12"/>
      <c r="AE232" s="12"/>
      <c r="AF232" s="12"/>
      <c r="AG232" s="12"/>
      <c r="AH232" s="12"/>
      <c r="AI232" s="12"/>
      <c r="AJ232" s="12"/>
      <c r="AK232" s="365"/>
      <c r="AL232" s="12"/>
      <c r="AM232" s="12"/>
      <c r="AN232" s="364"/>
      <c r="AO232" s="12"/>
      <c r="AP232" s="12"/>
      <c r="AQ232" s="12"/>
      <c r="AR232" s="12"/>
      <c r="AS232" s="12"/>
      <c r="AT232" s="12"/>
      <c r="AU232" s="12"/>
      <c r="AV232" s="12"/>
      <c r="AW232" s="365"/>
      <c r="AX232" s="365"/>
    </row>
    <row r="233" spans="1:50" ht="15" customHeight="1" x14ac:dyDescent="0.25">
      <c r="A233" s="1058" t="s">
        <v>303</v>
      </c>
      <c r="B233" s="484" t="s">
        <v>80</v>
      </c>
      <c r="C233" s="485" t="s">
        <v>95</v>
      </c>
      <c r="D233" s="364">
        <f>D228*'DATA - Awards Matrices'!$B$53</f>
        <v>0</v>
      </c>
      <c r="E233" s="12">
        <f>E228*'DATA - Awards Matrices'!$C$53</f>
        <v>5750</v>
      </c>
      <c r="F233" s="12">
        <f>F228*'DATA - Awards Matrices'!$D$53</f>
        <v>0</v>
      </c>
      <c r="G233" s="12">
        <f>G228*'DATA - Awards Matrices'!$E$53</f>
        <v>86825</v>
      </c>
      <c r="H233" s="12">
        <f>H228*'DATA - Awards Matrices'!$F$53</f>
        <v>0</v>
      </c>
      <c r="I233" s="12">
        <f>I228*'DATA - Awards Matrices'!$G$53</f>
        <v>0</v>
      </c>
      <c r="J233" s="12">
        <f>J228*'DATA - Awards Matrices'!$H$53</f>
        <v>0</v>
      </c>
      <c r="K233" s="12">
        <f>K228*'DATA - Awards Matrices'!$I$53</f>
        <v>0</v>
      </c>
      <c r="L233" s="12">
        <f>L228*'DATA - Awards Matrices'!$J$53</f>
        <v>0</v>
      </c>
      <c r="M233" s="365">
        <f>M228*'DATA - Awards Matrices'!$K$53</f>
        <v>0</v>
      </c>
      <c r="N233" s="12"/>
      <c r="O233" s="12"/>
      <c r="P233" s="364">
        <f>P228*'DATA - Awards Matrices'!$B$53</f>
        <v>0</v>
      </c>
      <c r="Q233" s="12">
        <f>Q228*'DATA - Awards Matrices'!$C$53</f>
        <v>8050</v>
      </c>
      <c r="R233" s="12">
        <f>R228*'DATA - Awards Matrices'!$D$53</f>
        <v>0</v>
      </c>
      <c r="S233" s="12">
        <f>S228*'DATA - Awards Matrices'!$E$53</f>
        <v>88550</v>
      </c>
      <c r="T233" s="12">
        <f>T228*'DATA - Awards Matrices'!$F$53</f>
        <v>0</v>
      </c>
      <c r="U233" s="12">
        <f>U228*'DATA - Awards Matrices'!$G$53</f>
        <v>0</v>
      </c>
      <c r="V233" s="12">
        <f>V228*'DATA - Awards Matrices'!$H$53</f>
        <v>0</v>
      </c>
      <c r="W233" s="12">
        <f>W228*'DATA - Awards Matrices'!$I$53</f>
        <v>0</v>
      </c>
      <c r="X233" s="12">
        <f>X228*'DATA - Awards Matrices'!$J$53</f>
        <v>0</v>
      </c>
      <c r="Y233" s="365">
        <f>Y228*'DATA - Awards Matrices'!$K$53</f>
        <v>0</v>
      </c>
      <c r="Z233" s="12"/>
      <c r="AA233" s="12"/>
      <c r="AB233" s="364">
        <f>AB228*'DATA - Awards Matrices'!$B$53</f>
        <v>575</v>
      </c>
      <c r="AC233" s="12">
        <f>AC228*'DATA - Awards Matrices'!$C$53</f>
        <v>18975</v>
      </c>
      <c r="AD233" s="12">
        <f>AD228*'DATA - Awards Matrices'!$D$53</f>
        <v>0</v>
      </c>
      <c r="AE233" s="12">
        <f>AE228*'DATA - Awards Matrices'!$E$53</f>
        <v>98325</v>
      </c>
      <c r="AF233" s="12">
        <f>AF228*'DATA - Awards Matrices'!$F$53</f>
        <v>0</v>
      </c>
      <c r="AG233" s="12">
        <f>AG228*'DATA - Awards Matrices'!$G$53</f>
        <v>0</v>
      </c>
      <c r="AH233" s="12">
        <f>AH228*'DATA - Awards Matrices'!$H$53</f>
        <v>0</v>
      </c>
      <c r="AI233" s="12">
        <f>AI228*'DATA - Awards Matrices'!$I$53</f>
        <v>0</v>
      </c>
      <c r="AJ233" s="12">
        <f>AJ228*'DATA - Awards Matrices'!$J$53</f>
        <v>0</v>
      </c>
      <c r="AK233" s="365">
        <f>AK228*'DATA - Awards Matrices'!$K$53</f>
        <v>0</v>
      </c>
      <c r="AL233" s="12"/>
      <c r="AM233" s="12"/>
      <c r="AN233" s="364">
        <f>AN228*'DATA - Awards Matrices'!$B$53</f>
        <v>0</v>
      </c>
      <c r="AO233" s="12">
        <f>AO228*'DATA - Awards Matrices'!$C$53</f>
        <v>8050</v>
      </c>
      <c r="AP233" s="12">
        <f>AP228*'DATA - Awards Matrices'!$D$53</f>
        <v>0</v>
      </c>
      <c r="AQ233" s="12">
        <f>AQ228*'DATA - Awards Matrices'!$E$53</f>
        <v>92575</v>
      </c>
      <c r="AR233" s="12">
        <f>AR228*'DATA - Awards Matrices'!$F$53</f>
        <v>0</v>
      </c>
      <c r="AS233" s="12">
        <f>AS228*'DATA - Awards Matrices'!$G$53</f>
        <v>0</v>
      </c>
      <c r="AT233" s="12">
        <f>AT228*'DATA - Awards Matrices'!$H$53</f>
        <v>0</v>
      </c>
      <c r="AU233" s="12">
        <f>AU228*'DATA - Awards Matrices'!$I$53</f>
        <v>0</v>
      </c>
      <c r="AV233" s="12">
        <f>AV228*'DATA - Awards Matrices'!$J$53</f>
        <v>0</v>
      </c>
      <c r="AW233" s="365">
        <f>AW228*'DATA - Awards Matrices'!$K$53</f>
        <v>0</v>
      </c>
      <c r="AX233" s="365"/>
    </row>
    <row r="234" spans="1:50" x14ac:dyDescent="0.25">
      <c r="A234" s="1059"/>
      <c r="B234" s="484" t="s">
        <v>80</v>
      </c>
      <c r="C234" s="485" t="s">
        <v>94</v>
      </c>
      <c r="D234" s="364">
        <f>D229*'DATA - Awards Matrices'!$B$54</f>
        <v>5175</v>
      </c>
      <c r="E234" s="12">
        <f>E229*'DATA - Awards Matrices'!$C$54</f>
        <v>17250</v>
      </c>
      <c r="F234" s="12">
        <f>F229*'DATA - Awards Matrices'!$D$54</f>
        <v>2300</v>
      </c>
      <c r="G234" s="12">
        <f>G229*'DATA - Awards Matrices'!$E$54</f>
        <v>55775</v>
      </c>
      <c r="H234" s="12">
        <f>H229*'DATA - Awards Matrices'!$F$54</f>
        <v>0</v>
      </c>
      <c r="I234" s="12">
        <f>I229*'DATA - Awards Matrices'!$G$54</f>
        <v>0</v>
      </c>
      <c r="J234" s="12">
        <f>J229*'DATA - Awards Matrices'!$H$54</f>
        <v>0</v>
      </c>
      <c r="K234" s="12">
        <f>K229*'DATA - Awards Matrices'!$I$54</f>
        <v>0</v>
      </c>
      <c r="L234" s="12">
        <f>L229*'DATA - Awards Matrices'!$J$54</f>
        <v>0</v>
      </c>
      <c r="M234" s="365">
        <f>M229*'DATA - Awards Matrices'!$K$54</f>
        <v>0</v>
      </c>
      <c r="N234" s="12"/>
      <c r="O234" s="12"/>
      <c r="P234" s="364">
        <f>P229*'DATA - Awards Matrices'!$B$54</f>
        <v>6325</v>
      </c>
      <c r="Q234" s="12">
        <f>Q229*'DATA - Awards Matrices'!$C$54</f>
        <v>9775</v>
      </c>
      <c r="R234" s="12">
        <f>R229*'DATA - Awards Matrices'!$D$54</f>
        <v>2300</v>
      </c>
      <c r="S234" s="12">
        <f>S229*'DATA - Awards Matrices'!$E$54</f>
        <v>50025</v>
      </c>
      <c r="T234" s="12">
        <f>T229*'DATA - Awards Matrices'!$F$54</f>
        <v>0</v>
      </c>
      <c r="U234" s="12">
        <f>U229*'DATA - Awards Matrices'!$G$54</f>
        <v>0</v>
      </c>
      <c r="V234" s="12">
        <f>V229*'DATA - Awards Matrices'!$H$54</f>
        <v>0</v>
      </c>
      <c r="W234" s="12">
        <f>W229*'DATA - Awards Matrices'!$I$54</f>
        <v>0</v>
      </c>
      <c r="X234" s="12">
        <f>X229*'DATA - Awards Matrices'!$J$54</f>
        <v>0</v>
      </c>
      <c r="Y234" s="365">
        <f>Y229*'DATA - Awards Matrices'!$K$54</f>
        <v>0</v>
      </c>
      <c r="Z234" s="12"/>
      <c r="AA234" s="12"/>
      <c r="AB234" s="364">
        <f>AB229*'DATA - Awards Matrices'!$B$54</f>
        <v>5175</v>
      </c>
      <c r="AC234" s="12">
        <f>AC229*'DATA - Awards Matrices'!$C$54</f>
        <v>17250</v>
      </c>
      <c r="AD234" s="12">
        <f>AD229*'DATA - Awards Matrices'!$D$54</f>
        <v>3450</v>
      </c>
      <c r="AE234" s="12">
        <f>AE229*'DATA - Awards Matrices'!$E$54</f>
        <v>58650</v>
      </c>
      <c r="AF234" s="12">
        <f>AF229*'DATA - Awards Matrices'!$F$54</f>
        <v>0</v>
      </c>
      <c r="AG234" s="12">
        <f>AG229*'DATA - Awards Matrices'!$G$54</f>
        <v>0</v>
      </c>
      <c r="AH234" s="12">
        <f>AH229*'DATA - Awards Matrices'!$H$54</f>
        <v>0</v>
      </c>
      <c r="AI234" s="12">
        <f>AI229*'DATA - Awards Matrices'!$I$54</f>
        <v>0</v>
      </c>
      <c r="AJ234" s="12">
        <f>AJ229*'DATA - Awards Matrices'!$J$54</f>
        <v>0</v>
      </c>
      <c r="AK234" s="365">
        <f>AK229*'DATA - Awards Matrices'!$K$54</f>
        <v>0</v>
      </c>
      <c r="AL234" s="12"/>
      <c r="AM234" s="12"/>
      <c r="AN234" s="364">
        <f>AN229*'DATA - Awards Matrices'!$B$54</f>
        <v>6325</v>
      </c>
      <c r="AO234" s="12">
        <f>AO229*'DATA - Awards Matrices'!$C$54</f>
        <v>18400</v>
      </c>
      <c r="AP234" s="12">
        <f>AP229*'DATA - Awards Matrices'!$D$54</f>
        <v>1150</v>
      </c>
      <c r="AQ234" s="12">
        <f>AQ229*'DATA - Awards Matrices'!$E$54</f>
        <v>63250</v>
      </c>
      <c r="AR234" s="12">
        <f>AR229*'DATA - Awards Matrices'!$F$54</f>
        <v>0</v>
      </c>
      <c r="AS234" s="12">
        <f>AS229*'DATA - Awards Matrices'!$G$54</f>
        <v>0</v>
      </c>
      <c r="AT234" s="12">
        <f>AT229*'DATA - Awards Matrices'!$H$54</f>
        <v>0</v>
      </c>
      <c r="AU234" s="12">
        <f>AU229*'DATA - Awards Matrices'!$I$54</f>
        <v>0</v>
      </c>
      <c r="AV234" s="12">
        <f>AV229*'DATA - Awards Matrices'!$J$54</f>
        <v>0</v>
      </c>
      <c r="AW234" s="365">
        <f>AW229*'DATA - Awards Matrices'!$K$54</f>
        <v>0</v>
      </c>
      <c r="AX234" s="365"/>
    </row>
    <row r="235" spans="1:50" ht="15.75" thickBot="1" x14ac:dyDescent="0.3">
      <c r="A235" s="1060"/>
      <c r="B235" s="484" t="s">
        <v>80</v>
      </c>
      <c r="C235" s="485" t="s">
        <v>93</v>
      </c>
      <c r="D235" s="364">
        <f>D230*'DATA - Awards Matrices'!$B$55</f>
        <v>0</v>
      </c>
      <c r="E235" s="12">
        <f>E230*'DATA - Awards Matrices'!$C$55</f>
        <v>5750</v>
      </c>
      <c r="F235" s="12">
        <f>F230*'DATA - Awards Matrices'!$D$55</f>
        <v>0</v>
      </c>
      <c r="G235" s="12">
        <f>G230*'DATA - Awards Matrices'!$E$55</f>
        <v>46000</v>
      </c>
      <c r="H235" s="12">
        <f>H230*'DATA - Awards Matrices'!$F$55</f>
        <v>0</v>
      </c>
      <c r="I235" s="12">
        <f>I230*'DATA - Awards Matrices'!$G$55</f>
        <v>0</v>
      </c>
      <c r="J235" s="12">
        <f>J230*'DATA - Awards Matrices'!$H$55</f>
        <v>0</v>
      </c>
      <c r="K235" s="12">
        <f>K230*'DATA - Awards Matrices'!$I$55</f>
        <v>0</v>
      </c>
      <c r="L235" s="12">
        <f>L230*'DATA - Awards Matrices'!$J$55</f>
        <v>0</v>
      </c>
      <c r="M235" s="365">
        <f>M230*'DATA - Awards Matrices'!$K$55</f>
        <v>0</v>
      </c>
      <c r="N235" s="12"/>
      <c r="O235" s="12"/>
      <c r="P235" s="364">
        <f>P230*'DATA - Awards Matrices'!$B$55</f>
        <v>9200</v>
      </c>
      <c r="Q235" s="12">
        <f>Q230*'DATA - Awards Matrices'!$C$55</f>
        <v>1150</v>
      </c>
      <c r="R235" s="12">
        <f>R230*'DATA - Awards Matrices'!$D$55</f>
        <v>0</v>
      </c>
      <c r="S235" s="12">
        <f>S230*'DATA - Awards Matrices'!$E$55</f>
        <v>52900</v>
      </c>
      <c r="T235" s="12">
        <f>T230*'DATA - Awards Matrices'!$F$55</f>
        <v>0</v>
      </c>
      <c r="U235" s="12">
        <f>U230*'DATA - Awards Matrices'!$G$55</f>
        <v>0</v>
      </c>
      <c r="V235" s="12">
        <f>V230*'DATA - Awards Matrices'!$H$55</f>
        <v>0</v>
      </c>
      <c r="W235" s="12">
        <f>W230*'DATA - Awards Matrices'!$I$55</f>
        <v>0</v>
      </c>
      <c r="X235" s="12">
        <f>X230*'DATA - Awards Matrices'!$J$55</f>
        <v>0</v>
      </c>
      <c r="Y235" s="365">
        <f>Y230*'DATA - Awards Matrices'!$K$55</f>
        <v>0</v>
      </c>
      <c r="Z235" s="12"/>
      <c r="AA235" s="12"/>
      <c r="AB235" s="364">
        <f>AB230*'DATA - Awards Matrices'!$B$55</f>
        <v>9200</v>
      </c>
      <c r="AC235" s="12">
        <f>AC230*'DATA - Awards Matrices'!$C$55</f>
        <v>9775</v>
      </c>
      <c r="AD235" s="12">
        <f>AD230*'DATA - Awards Matrices'!$D$55</f>
        <v>0</v>
      </c>
      <c r="AE235" s="12">
        <f>AE230*'DATA - Awards Matrices'!$E$55</f>
        <v>33925</v>
      </c>
      <c r="AF235" s="12">
        <f>AF230*'DATA - Awards Matrices'!$F$55</f>
        <v>0</v>
      </c>
      <c r="AG235" s="12">
        <f>AG230*'DATA - Awards Matrices'!$G$55</f>
        <v>0</v>
      </c>
      <c r="AH235" s="12">
        <f>AH230*'DATA - Awards Matrices'!$H$55</f>
        <v>0</v>
      </c>
      <c r="AI235" s="12">
        <f>AI230*'DATA - Awards Matrices'!$I$55</f>
        <v>0</v>
      </c>
      <c r="AJ235" s="12">
        <f>AJ230*'DATA - Awards Matrices'!$J$55</f>
        <v>0</v>
      </c>
      <c r="AK235" s="365">
        <f>AK230*'DATA - Awards Matrices'!$K$55</f>
        <v>0</v>
      </c>
      <c r="AL235" s="12"/>
      <c r="AM235" s="12"/>
      <c r="AN235" s="364">
        <f>AN230*'DATA - Awards Matrices'!$B$55</f>
        <v>9775</v>
      </c>
      <c r="AO235" s="12">
        <f>AO230*'DATA - Awards Matrices'!$C$55</f>
        <v>52900</v>
      </c>
      <c r="AP235" s="12">
        <f>AP230*'DATA - Awards Matrices'!$D$55</f>
        <v>0</v>
      </c>
      <c r="AQ235" s="12">
        <f>AQ230*'DATA - Awards Matrices'!$E$55</f>
        <v>35650</v>
      </c>
      <c r="AR235" s="12">
        <f>AR230*'DATA - Awards Matrices'!$F$55</f>
        <v>0</v>
      </c>
      <c r="AS235" s="12">
        <f>AS230*'DATA - Awards Matrices'!$G$55</f>
        <v>0</v>
      </c>
      <c r="AT235" s="12">
        <f>AT230*'DATA - Awards Matrices'!$H$55</f>
        <v>0</v>
      </c>
      <c r="AU235" s="12">
        <f>AU230*'DATA - Awards Matrices'!$I$55</f>
        <v>0</v>
      </c>
      <c r="AV235" s="12">
        <f>AV230*'DATA - Awards Matrices'!$J$55</f>
        <v>0</v>
      </c>
      <c r="AW235" s="365">
        <f>AW230*'DATA - Awards Matrices'!$K$55</f>
        <v>0</v>
      </c>
      <c r="AX235" s="365"/>
    </row>
    <row r="236" spans="1:50" ht="30.75" thickBot="1" x14ac:dyDescent="0.3">
      <c r="A236" s="480" t="s">
        <v>304</v>
      </c>
      <c r="B236" s="487" t="str">
        <f>B230</f>
        <v>SJC</v>
      </c>
      <c r="C236" s="488"/>
      <c r="D236" s="368">
        <f t="shared" ref="D236:M236" si="180">SUM(D233:D235)</f>
        <v>5175</v>
      </c>
      <c r="E236" s="369">
        <f t="shared" si="180"/>
        <v>28750</v>
      </c>
      <c r="F236" s="369">
        <f t="shared" si="180"/>
        <v>2300</v>
      </c>
      <c r="G236" s="369">
        <f t="shared" si="180"/>
        <v>188600</v>
      </c>
      <c r="H236" s="369">
        <f t="shared" si="180"/>
        <v>0</v>
      </c>
      <c r="I236" s="369">
        <f t="shared" si="180"/>
        <v>0</v>
      </c>
      <c r="J236" s="369">
        <f t="shared" si="180"/>
        <v>0</v>
      </c>
      <c r="K236" s="369">
        <f t="shared" si="180"/>
        <v>0</v>
      </c>
      <c r="L236" s="369">
        <f t="shared" si="180"/>
        <v>0</v>
      </c>
      <c r="M236" s="370">
        <f t="shared" si="180"/>
        <v>0</v>
      </c>
      <c r="N236" s="489">
        <f>SUM(D236:M236)/'DATA - Awards Matrices'!$L$55</f>
        <v>66.526769509981861</v>
      </c>
      <c r="O236" s="489"/>
      <c r="P236" s="368">
        <f t="shared" ref="P236:Y236" si="181">SUM(P233:P235)</f>
        <v>15525</v>
      </c>
      <c r="Q236" s="369">
        <f t="shared" si="181"/>
        <v>18975</v>
      </c>
      <c r="R236" s="369">
        <f t="shared" si="181"/>
        <v>2300</v>
      </c>
      <c r="S236" s="369">
        <f t="shared" si="181"/>
        <v>191475</v>
      </c>
      <c r="T236" s="369">
        <f t="shared" si="181"/>
        <v>0</v>
      </c>
      <c r="U236" s="369">
        <f t="shared" si="181"/>
        <v>0</v>
      </c>
      <c r="V236" s="369">
        <f t="shared" si="181"/>
        <v>0</v>
      </c>
      <c r="W236" s="369">
        <f t="shared" si="181"/>
        <v>0</v>
      </c>
      <c r="X236" s="369">
        <f t="shared" si="181"/>
        <v>0</v>
      </c>
      <c r="Y236" s="370">
        <f t="shared" si="181"/>
        <v>0</v>
      </c>
      <c r="Z236" s="489">
        <f>SUM(P236:Y236)/'DATA - Awards Matrices'!$L$55</f>
        <v>67.547640653357547</v>
      </c>
      <c r="AA236" s="489"/>
      <c r="AB236" s="368">
        <f t="shared" ref="AB236:AK236" si="182">SUM(AB233:AB235)</f>
        <v>14950</v>
      </c>
      <c r="AC236" s="369">
        <f t="shared" si="182"/>
        <v>46000</v>
      </c>
      <c r="AD236" s="369">
        <f t="shared" si="182"/>
        <v>3450</v>
      </c>
      <c r="AE236" s="369">
        <f t="shared" si="182"/>
        <v>190900</v>
      </c>
      <c r="AF236" s="369">
        <f t="shared" si="182"/>
        <v>0</v>
      </c>
      <c r="AG236" s="369">
        <f t="shared" si="182"/>
        <v>0</v>
      </c>
      <c r="AH236" s="369">
        <f t="shared" si="182"/>
        <v>0</v>
      </c>
      <c r="AI236" s="369">
        <f t="shared" si="182"/>
        <v>0</v>
      </c>
      <c r="AJ236" s="369">
        <f t="shared" si="182"/>
        <v>0</v>
      </c>
      <c r="AK236" s="370">
        <f t="shared" si="182"/>
        <v>0</v>
      </c>
      <c r="AL236" s="489">
        <f>SUM(AB236:AK236)/'DATA - Awards Matrices'!$L$55</f>
        <v>75.544464609800372</v>
      </c>
      <c r="AM236" s="489"/>
      <c r="AN236" s="368">
        <f t="shared" ref="AN236:AW236" si="183">SUM(AN233:AN235)</f>
        <v>16100</v>
      </c>
      <c r="AO236" s="369">
        <f t="shared" si="183"/>
        <v>79350</v>
      </c>
      <c r="AP236" s="369">
        <f t="shared" si="183"/>
        <v>1150</v>
      </c>
      <c r="AQ236" s="369">
        <f t="shared" si="183"/>
        <v>191475</v>
      </c>
      <c r="AR236" s="369">
        <f t="shared" si="183"/>
        <v>0</v>
      </c>
      <c r="AS236" s="369">
        <f t="shared" si="183"/>
        <v>0</v>
      </c>
      <c r="AT236" s="369">
        <f t="shared" si="183"/>
        <v>0</v>
      </c>
      <c r="AU236" s="369">
        <f t="shared" si="183"/>
        <v>0</v>
      </c>
      <c r="AV236" s="369">
        <f t="shared" si="183"/>
        <v>0</v>
      </c>
      <c r="AW236" s="370">
        <f t="shared" si="183"/>
        <v>0</v>
      </c>
      <c r="AX236" s="490">
        <f>SUM(AN236:AW236)/'DATA - Awards Matrices'!$L$55</f>
        <v>85.24274047186934</v>
      </c>
    </row>
    <row r="237" spans="1:50" ht="15.75" thickBot="1" x14ac:dyDescent="0.3">
      <c r="A237" s="502"/>
      <c r="B237" s="503"/>
      <c r="C237" s="504"/>
      <c r="D237" s="505"/>
      <c r="E237" s="506"/>
      <c r="F237" s="506"/>
      <c r="G237" s="506"/>
      <c r="H237" s="506"/>
      <c r="I237" s="506"/>
      <c r="J237" s="506"/>
      <c r="K237" s="506"/>
      <c r="L237" s="506"/>
      <c r="M237" s="507"/>
      <c r="N237" s="508"/>
      <c r="O237" s="508"/>
      <c r="P237" s="505"/>
      <c r="Q237" s="506"/>
      <c r="R237" s="506"/>
      <c r="S237" s="506"/>
      <c r="T237" s="506"/>
      <c r="U237" s="506"/>
      <c r="V237" s="506"/>
      <c r="W237" s="506"/>
      <c r="X237" s="506"/>
      <c r="Y237" s="507"/>
      <c r="Z237" s="508"/>
      <c r="AA237" s="508"/>
      <c r="AB237" s="505"/>
      <c r="AC237" s="506"/>
      <c r="AD237" s="506"/>
      <c r="AE237" s="506"/>
      <c r="AF237" s="506"/>
      <c r="AG237" s="506"/>
      <c r="AH237" s="506"/>
      <c r="AI237" s="506"/>
      <c r="AJ237" s="506"/>
      <c r="AK237" s="507"/>
      <c r="AL237" s="508"/>
      <c r="AM237" s="508"/>
      <c r="AN237" s="505"/>
      <c r="AO237" s="506"/>
      <c r="AP237" s="506"/>
      <c r="AQ237" s="506"/>
      <c r="AR237" s="506"/>
      <c r="AS237" s="506"/>
      <c r="AT237" s="506"/>
      <c r="AU237" s="506"/>
      <c r="AV237" s="506"/>
      <c r="AW237" s="507"/>
      <c r="AX237" s="508"/>
    </row>
    <row r="238" spans="1:50" ht="15" customHeight="1" x14ac:dyDescent="0.25">
      <c r="A238" s="1058" t="s">
        <v>302</v>
      </c>
      <c r="B238" s="304" t="str">
        <f>'RAW DATA-Awards'!B76</f>
        <v>SFCC</v>
      </c>
      <c r="C238" s="363" t="str">
        <f>'RAW DATA-Awards'!C76</f>
        <v>1</v>
      </c>
      <c r="D238" s="481">
        <f>'RAW DATA-At-Risk'!D76</f>
        <v>0</v>
      </c>
      <c r="E238" s="482">
        <f>'RAW DATA-At-Risk'!E76</f>
        <v>38</v>
      </c>
      <c r="F238" s="482">
        <f>'RAW DATA-At-Risk'!F76</f>
        <v>0</v>
      </c>
      <c r="G238" s="482">
        <f>'RAW DATA-At-Risk'!G76</f>
        <v>133</v>
      </c>
      <c r="H238" s="482">
        <f>'RAW DATA-At-Risk'!H76</f>
        <v>0</v>
      </c>
      <c r="I238" s="482">
        <f>'RAW DATA-At-Risk'!I76</f>
        <v>0</v>
      </c>
      <c r="J238" s="482">
        <f>'RAW DATA-At-Risk'!J76</f>
        <v>0</v>
      </c>
      <c r="K238" s="482">
        <f>'RAW DATA-At-Risk'!K76</f>
        <v>0</v>
      </c>
      <c r="L238" s="482">
        <f>'RAW DATA-At-Risk'!L76</f>
        <v>0</v>
      </c>
      <c r="M238" s="483">
        <f>'RAW DATA-At-Risk'!M76</f>
        <v>0</v>
      </c>
      <c r="N238" s="482"/>
      <c r="O238" s="482"/>
      <c r="P238" s="481">
        <f>'RAW DATA-At-Risk'!N76</f>
        <v>0</v>
      </c>
      <c r="Q238" s="482">
        <f>'RAW DATA-At-Risk'!O76</f>
        <v>32</v>
      </c>
      <c r="R238" s="482">
        <f>'RAW DATA-At-Risk'!P76</f>
        <v>0</v>
      </c>
      <c r="S238" s="482">
        <f>'RAW DATA-At-Risk'!Q76</f>
        <v>162</v>
      </c>
      <c r="T238" s="482">
        <f>'RAW DATA-At-Risk'!R76</f>
        <v>0</v>
      </c>
      <c r="U238" s="482">
        <f>'RAW DATA-At-Risk'!S76</f>
        <v>0</v>
      </c>
      <c r="V238" s="482">
        <f>'RAW DATA-At-Risk'!T76</f>
        <v>0</v>
      </c>
      <c r="W238" s="482">
        <f>'RAW DATA-At-Risk'!U76</f>
        <v>0</v>
      </c>
      <c r="X238" s="482">
        <f>'RAW DATA-At-Risk'!V76</f>
        <v>0</v>
      </c>
      <c r="Y238" s="483">
        <f>'RAW DATA-At-Risk'!W76</f>
        <v>0</v>
      </c>
      <c r="Z238" s="482"/>
      <c r="AA238" s="482"/>
      <c r="AB238" s="481">
        <f>'RAW DATA-At-Risk'!X76</f>
        <v>0</v>
      </c>
      <c r="AC238" s="482">
        <f>'RAW DATA-At-Risk'!Y76</f>
        <v>37</v>
      </c>
      <c r="AD238" s="482">
        <f>'RAW DATA-At-Risk'!Z76</f>
        <v>0</v>
      </c>
      <c r="AE238" s="482">
        <f>'RAW DATA-At-Risk'!AA76</f>
        <v>154</v>
      </c>
      <c r="AF238" s="482">
        <f>'RAW DATA-At-Risk'!AB76</f>
        <v>0</v>
      </c>
      <c r="AG238" s="482">
        <f>'RAW DATA-At-Risk'!AC76</f>
        <v>0</v>
      </c>
      <c r="AH238" s="482">
        <f>'RAW DATA-At-Risk'!AD76</f>
        <v>0</v>
      </c>
      <c r="AI238" s="482">
        <f>'RAW DATA-At-Risk'!AE76</f>
        <v>0</v>
      </c>
      <c r="AJ238" s="482">
        <f>'RAW DATA-At-Risk'!AF76</f>
        <v>0</v>
      </c>
      <c r="AK238" s="483">
        <f>'RAW DATA-At-Risk'!AG76</f>
        <v>0</v>
      </c>
      <c r="AL238" s="482"/>
      <c r="AM238" s="482"/>
      <c r="AN238" s="481">
        <f>'RAW DATA-At-Risk'!AH76</f>
        <v>0</v>
      </c>
      <c r="AO238" s="482">
        <f>'RAW DATA-At-Risk'!AI76</f>
        <v>51</v>
      </c>
      <c r="AP238" s="482">
        <f>'RAW DATA-At-Risk'!AJ76</f>
        <v>0</v>
      </c>
      <c r="AQ238" s="482">
        <f>'RAW DATA-At-Risk'!AK76</f>
        <v>129</v>
      </c>
      <c r="AR238" s="482">
        <f>'RAW DATA-At-Risk'!AL76</f>
        <v>0</v>
      </c>
      <c r="AS238" s="482">
        <f>'RAW DATA-At-Risk'!AM76</f>
        <v>0</v>
      </c>
      <c r="AT238" s="482">
        <f>'RAW DATA-At-Risk'!AN76</f>
        <v>0</v>
      </c>
      <c r="AU238" s="482">
        <f>'RAW DATA-At-Risk'!AO76</f>
        <v>0</v>
      </c>
      <c r="AV238" s="482">
        <f>'RAW DATA-At-Risk'!AP76</f>
        <v>0</v>
      </c>
      <c r="AW238" s="483">
        <f>'RAW DATA-At-Risk'!AQ76</f>
        <v>0</v>
      </c>
      <c r="AX238" s="483"/>
    </row>
    <row r="239" spans="1:50" x14ac:dyDescent="0.25">
      <c r="A239" s="1059"/>
      <c r="B239" s="484" t="str">
        <f>'RAW DATA-Awards'!B77</f>
        <v>SFCC</v>
      </c>
      <c r="C239" s="485" t="str">
        <f>'RAW DATA-Awards'!C77</f>
        <v>2</v>
      </c>
      <c r="D239" s="364">
        <f>'RAW DATA-At-Risk'!D77</f>
        <v>0</v>
      </c>
      <c r="E239" s="12">
        <f>'RAW DATA-At-Risk'!E77</f>
        <v>28</v>
      </c>
      <c r="F239" s="12">
        <f>'RAW DATA-At-Risk'!F77</f>
        <v>0</v>
      </c>
      <c r="G239" s="12">
        <f>'RAW DATA-At-Risk'!G77</f>
        <v>16</v>
      </c>
      <c r="H239" s="12">
        <f>'RAW DATA-At-Risk'!H77</f>
        <v>0</v>
      </c>
      <c r="I239" s="12">
        <f>'RAW DATA-At-Risk'!I77</f>
        <v>0</v>
      </c>
      <c r="J239" s="12">
        <f>'RAW DATA-At-Risk'!J77</f>
        <v>0</v>
      </c>
      <c r="K239" s="12">
        <f>'RAW DATA-At-Risk'!K77</f>
        <v>0</v>
      </c>
      <c r="L239" s="12">
        <f>'RAW DATA-At-Risk'!L77</f>
        <v>0</v>
      </c>
      <c r="M239" s="365">
        <f>'RAW DATA-At-Risk'!M77</f>
        <v>0</v>
      </c>
      <c r="N239" s="12"/>
      <c r="O239" s="12"/>
      <c r="P239" s="364">
        <f>'RAW DATA-At-Risk'!N77</f>
        <v>0</v>
      </c>
      <c r="Q239" s="12">
        <f>'RAW DATA-At-Risk'!O77</f>
        <v>13</v>
      </c>
      <c r="R239" s="12">
        <f>'RAW DATA-At-Risk'!P77</f>
        <v>0</v>
      </c>
      <c r="S239" s="12">
        <f>'RAW DATA-At-Risk'!Q77</f>
        <v>20</v>
      </c>
      <c r="T239" s="12">
        <f>'RAW DATA-At-Risk'!R77</f>
        <v>0</v>
      </c>
      <c r="U239" s="12">
        <f>'RAW DATA-At-Risk'!S77</f>
        <v>0</v>
      </c>
      <c r="V239" s="12">
        <f>'RAW DATA-At-Risk'!T77</f>
        <v>0</v>
      </c>
      <c r="W239" s="12">
        <f>'RAW DATA-At-Risk'!U77</f>
        <v>0</v>
      </c>
      <c r="X239" s="12">
        <f>'RAW DATA-At-Risk'!V77</f>
        <v>0</v>
      </c>
      <c r="Y239" s="365">
        <f>'RAW DATA-At-Risk'!W77</f>
        <v>0</v>
      </c>
      <c r="Z239" s="12"/>
      <c r="AA239" s="12"/>
      <c r="AB239" s="364">
        <f>'RAW DATA-At-Risk'!X77</f>
        <v>0</v>
      </c>
      <c r="AC239" s="12">
        <f>'RAW DATA-At-Risk'!Y77</f>
        <v>14</v>
      </c>
      <c r="AD239" s="12">
        <f>'RAW DATA-At-Risk'!Z77</f>
        <v>0</v>
      </c>
      <c r="AE239" s="12">
        <f>'RAW DATA-At-Risk'!AA77</f>
        <v>26</v>
      </c>
      <c r="AF239" s="12">
        <f>'RAW DATA-At-Risk'!AB77</f>
        <v>0</v>
      </c>
      <c r="AG239" s="12">
        <f>'RAW DATA-At-Risk'!AC77</f>
        <v>0</v>
      </c>
      <c r="AH239" s="12">
        <f>'RAW DATA-At-Risk'!AD77</f>
        <v>0</v>
      </c>
      <c r="AI239" s="12">
        <f>'RAW DATA-At-Risk'!AE77</f>
        <v>0</v>
      </c>
      <c r="AJ239" s="12">
        <f>'RAW DATA-At-Risk'!AF77</f>
        <v>0</v>
      </c>
      <c r="AK239" s="365">
        <f>'RAW DATA-At-Risk'!AG77</f>
        <v>0</v>
      </c>
      <c r="AL239" s="12"/>
      <c r="AM239" s="12"/>
      <c r="AN239" s="364">
        <f>'RAW DATA-At-Risk'!AH77</f>
        <v>0</v>
      </c>
      <c r="AO239" s="12">
        <f>'RAW DATA-At-Risk'!AI77</f>
        <v>17</v>
      </c>
      <c r="AP239" s="12">
        <f>'RAW DATA-At-Risk'!AJ77</f>
        <v>0</v>
      </c>
      <c r="AQ239" s="12">
        <f>'RAW DATA-At-Risk'!AK77</f>
        <v>32</v>
      </c>
      <c r="AR239" s="12">
        <f>'RAW DATA-At-Risk'!AL77</f>
        <v>0</v>
      </c>
      <c r="AS239" s="12">
        <f>'RAW DATA-At-Risk'!AM77</f>
        <v>0</v>
      </c>
      <c r="AT239" s="12">
        <f>'RAW DATA-At-Risk'!AN77</f>
        <v>0</v>
      </c>
      <c r="AU239" s="12">
        <f>'RAW DATA-At-Risk'!AO77</f>
        <v>0</v>
      </c>
      <c r="AV239" s="12">
        <f>'RAW DATA-At-Risk'!AP77</f>
        <v>0</v>
      </c>
      <c r="AW239" s="365">
        <f>'RAW DATA-At-Risk'!AQ77</f>
        <v>0</v>
      </c>
      <c r="AX239" s="365"/>
    </row>
    <row r="240" spans="1:50" ht="15.75" thickBot="1" x14ac:dyDescent="0.3">
      <c r="A240" s="1060"/>
      <c r="B240" s="484" t="str">
        <f>'RAW DATA-Awards'!B78</f>
        <v>SFCC</v>
      </c>
      <c r="C240" s="485" t="str">
        <f>'RAW DATA-Awards'!C78</f>
        <v>3</v>
      </c>
      <c r="D240" s="364">
        <f>'RAW DATA-At-Risk'!D78</f>
        <v>23</v>
      </c>
      <c r="E240" s="12">
        <f>'RAW DATA-At-Risk'!E78</f>
        <v>22</v>
      </c>
      <c r="F240" s="12">
        <f>'RAW DATA-At-Risk'!F78</f>
        <v>0</v>
      </c>
      <c r="G240" s="12">
        <f>'RAW DATA-At-Risk'!G78</f>
        <v>47</v>
      </c>
      <c r="H240" s="12">
        <f>'RAW DATA-At-Risk'!H78</f>
        <v>0</v>
      </c>
      <c r="I240" s="12">
        <f>'RAW DATA-At-Risk'!I78</f>
        <v>0</v>
      </c>
      <c r="J240" s="12">
        <f>'RAW DATA-At-Risk'!J78</f>
        <v>0</v>
      </c>
      <c r="K240" s="12">
        <f>'RAW DATA-At-Risk'!K78</f>
        <v>0</v>
      </c>
      <c r="L240" s="12">
        <f>'RAW DATA-At-Risk'!L78</f>
        <v>0</v>
      </c>
      <c r="M240" s="365">
        <f>'RAW DATA-At-Risk'!M78</f>
        <v>0</v>
      </c>
      <c r="N240" s="12"/>
      <c r="O240" s="12"/>
      <c r="P240" s="364">
        <f>'RAW DATA-At-Risk'!N78</f>
        <v>30</v>
      </c>
      <c r="Q240" s="12">
        <f>'RAW DATA-At-Risk'!O78</f>
        <v>22</v>
      </c>
      <c r="R240" s="12">
        <f>'RAW DATA-At-Risk'!P78</f>
        <v>0</v>
      </c>
      <c r="S240" s="12">
        <f>'RAW DATA-At-Risk'!Q78</f>
        <v>51</v>
      </c>
      <c r="T240" s="12">
        <f>'RAW DATA-At-Risk'!R78</f>
        <v>0</v>
      </c>
      <c r="U240" s="12">
        <f>'RAW DATA-At-Risk'!S78</f>
        <v>0</v>
      </c>
      <c r="V240" s="12">
        <f>'RAW DATA-At-Risk'!T78</f>
        <v>0</v>
      </c>
      <c r="W240" s="12">
        <f>'RAW DATA-At-Risk'!U78</f>
        <v>0</v>
      </c>
      <c r="X240" s="12">
        <f>'RAW DATA-At-Risk'!V78</f>
        <v>0</v>
      </c>
      <c r="Y240" s="365">
        <f>'RAW DATA-At-Risk'!W78</f>
        <v>0</v>
      </c>
      <c r="Z240" s="12"/>
      <c r="AA240" s="12"/>
      <c r="AB240" s="364">
        <f>'RAW DATA-At-Risk'!X78</f>
        <v>45</v>
      </c>
      <c r="AC240" s="12">
        <f>'RAW DATA-At-Risk'!Y78</f>
        <v>34</v>
      </c>
      <c r="AD240" s="12">
        <f>'RAW DATA-At-Risk'!Z78</f>
        <v>0</v>
      </c>
      <c r="AE240" s="12">
        <f>'RAW DATA-At-Risk'!AA78</f>
        <v>75</v>
      </c>
      <c r="AF240" s="12">
        <f>'RAW DATA-At-Risk'!AB78</f>
        <v>0</v>
      </c>
      <c r="AG240" s="12">
        <f>'RAW DATA-At-Risk'!AC78</f>
        <v>0</v>
      </c>
      <c r="AH240" s="12">
        <f>'RAW DATA-At-Risk'!AD78</f>
        <v>0</v>
      </c>
      <c r="AI240" s="12">
        <f>'RAW DATA-At-Risk'!AE78</f>
        <v>0</v>
      </c>
      <c r="AJ240" s="12">
        <f>'RAW DATA-At-Risk'!AF78</f>
        <v>0</v>
      </c>
      <c r="AK240" s="365">
        <f>'RAW DATA-At-Risk'!AG78</f>
        <v>0</v>
      </c>
      <c r="AL240" s="12"/>
      <c r="AM240" s="12"/>
      <c r="AN240" s="364">
        <f>'RAW DATA-At-Risk'!AH78</f>
        <v>47</v>
      </c>
      <c r="AO240" s="12">
        <f>'RAW DATA-At-Risk'!AI78</f>
        <v>20</v>
      </c>
      <c r="AP240" s="12">
        <f>'RAW DATA-At-Risk'!AJ78</f>
        <v>0</v>
      </c>
      <c r="AQ240" s="12">
        <f>'RAW DATA-At-Risk'!AK78</f>
        <v>33</v>
      </c>
      <c r="AR240" s="12">
        <f>'RAW DATA-At-Risk'!AL78</f>
        <v>0</v>
      </c>
      <c r="AS240" s="12">
        <f>'RAW DATA-At-Risk'!AM78</f>
        <v>0</v>
      </c>
      <c r="AT240" s="12">
        <f>'RAW DATA-At-Risk'!AN78</f>
        <v>0</v>
      </c>
      <c r="AU240" s="12">
        <f>'RAW DATA-At-Risk'!AO78</f>
        <v>0</v>
      </c>
      <c r="AV240" s="12">
        <f>'RAW DATA-At-Risk'!AP78</f>
        <v>0</v>
      </c>
      <c r="AW240" s="365">
        <f>'RAW DATA-At-Risk'!AQ78</f>
        <v>0</v>
      </c>
      <c r="AX240" s="365"/>
    </row>
    <row r="241" spans="1:50" x14ac:dyDescent="0.25">
      <c r="A241" s="486"/>
      <c r="B241" s="484"/>
      <c r="C241" s="485"/>
      <c r="D241" s="366">
        <f t="shared" ref="D241:M241" si="184">SUM(D238:D240)</f>
        <v>23</v>
      </c>
      <c r="E241" s="11">
        <f t="shared" si="184"/>
        <v>88</v>
      </c>
      <c r="F241" s="11">
        <f t="shared" si="184"/>
        <v>0</v>
      </c>
      <c r="G241" s="11">
        <f t="shared" si="184"/>
        <v>196</v>
      </c>
      <c r="H241" s="11">
        <f t="shared" si="184"/>
        <v>0</v>
      </c>
      <c r="I241" s="11">
        <f t="shared" si="184"/>
        <v>0</v>
      </c>
      <c r="J241" s="11">
        <f t="shared" si="184"/>
        <v>0</v>
      </c>
      <c r="K241" s="11">
        <f t="shared" si="184"/>
        <v>0</v>
      </c>
      <c r="L241" s="11">
        <f t="shared" si="184"/>
        <v>0</v>
      </c>
      <c r="M241" s="367">
        <f t="shared" si="184"/>
        <v>0</v>
      </c>
      <c r="N241" s="12"/>
      <c r="O241" s="12"/>
      <c r="P241" s="366">
        <f t="shared" ref="P241:Y241" si="185">SUM(P238:P240)</f>
        <v>30</v>
      </c>
      <c r="Q241" s="11">
        <f t="shared" si="185"/>
        <v>67</v>
      </c>
      <c r="R241" s="11">
        <f t="shared" si="185"/>
        <v>0</v>
      </c>
      <c r="S241" s="11">
        <f t="shared" si="185"/>
        <v>233</v>
      </c>
      <c r="T241" s="11">
        <f t="shared" si="185"/>
        <v>0</v>
      </c>
      <c r="U241" s="11">
        <f t="shared" si="185"/>
        <v>0</v>
      </c>
      <c r="V241" s="11">
        <f t="shared" si="185"/>
        <v>0</v>
      </c>
      <c r="W241" s="11">
        <f t="shared" si="185"/>
        <v>0</v>
      </c>
      <c r="X241" s="11">
        <f t="shared" si="185"/>
        <v>0</v>
      </c>
      <c r="Y241" s="367">
        <f t="shared" si="185"/>
        <v>0</v>
      </c>
      <c r="Z241" s="12"/>
      <c r="AA241" s="12"/>
      <c r="AB241" s="366">
        <f t="shared" ref="AB241:AK241" si="186">SUM(AB238:AB240)</f>
        <v>45</v>
      </c>
      <c r="AC241" s="11">
        <f t="shared" si="186"/>
        <v>85</v>
      </c>
      <c r="AD241" s="11">
        <f t="shared" si="186"/>
        <v>0</v>
      </c>
      <c r="AE241" s="11">
        <f t="shared" si="186"/>
        <v>255</v>
      </c>
      <c r="AF241" s="11">
        <f t="shared" si="186"/>
        <v>0</v>
      </c>
      <c r="AG241" s="11">
        <f t="shared" si="186"/>
        <v>0</v>
      </c>
      <c r="AH241" s="11">
        <f t="shared" si="186"/>
        <v>0</v>
      </c>
      <c r="AI241" s="11">
        <f t="shared" si="186"/>
        <v>0</v>
      </c>
      <c r="AJ241" s="11">
        <f t="shared" si="186"/>
        <v>0</v>
      </c>
      <c r="AK241" s="367">
        <f t="shared" si="186"/>
        <v>0</v>
      </c>
      <c r="AL241" s="12"/>
      <c r="AM241" s="12"/>
      <c r="AN241" s="366">
        <f t="shared" ref="AN241:AW241" si="187">SUM(AN238:AN240)</f>
        <v>47</v>
      </c>
      <c r="AO241" s="11">
        <f t="shared" si="187"/>
        <v>88</v>
      </c>
      <c r="AP241" s="11">
        <f t="shared" si="187"/>
        <v>0</v>
      </c>
      <c r="AQ241" s="11">
        <f t="shared" si="187"/>
        <v>194</v>
      </c>
      <c r="AR241" s="11">
        <f t="shared" si="187"/>
        <v>0</v>
      </c>
      <c r="AS241" s="11">
        <f t="shared" si="187"/>
        <v>0</v>
      </c>
      <c r="AT241" s="11">
        <f t="shared" si="187"/>
        <v>0</v>
      </c>
      <c r="AU241" s="11">
        <f t="shared" si="187"/>
        <v>0</v>
      </c>
      <c r="AV241" s="11">
        <f t="shared" si="187"/>
        <v>0</v>
      </c>
      <c r="AW241" s="367">
        <f t="shared" si="187"/>
        <v>0</v>
      </c>
      <c r="AX241" s="365"/>
    </row>
    <row r="242" spans="1:50" ht="15.75" thickBot="1" x14ac:dyDescent="0.3">
      <c r="A242" s="486"/>
      <c r="B242" s="484"/>
      <c r="C242" s="485"/>
      <c r="D242" s="364"/>
      <c r="E242" s="12"/>
      <c r="F242" s="12"/>
      <c r="G242" s="12"/>
      <c r="H242" s="12"/>
      <c r="I242" s="12"/>
      <c r="J242" s="12"/>
      <c r="K242" s="12"/>
      <c r="L242" s="12"/>
      <c r="M242" s="365"/>
      <c r="N242" s="12"/>
      <c r="O242" s="12"/>
      <c r="P242" s="364"/>
      <c r="Q242" s="12"/>
      <c r="R242" s="12"/>
      <c r="S242" s="12"/>
      <c r="T242" s="12"/>
      <c r="U242" s="12"/>
      <c r="V242" s="12"/>
      <c r="W242" s="12"/>
      <c r="X242" s="12"/>
      <c r="Y242" s="365"/>
      <c r="Z242" s="12"/>
      <c r="AA242" s="12"/>
      <c r="AB242" s="364"/>
      <c r="AC242" s="12"/>
      <c r="AD242" s="12"/>
      <c r="AE242" s="12"/>
      <c r="AF242" s="12"/>
      <c r="AG242" s="12"/>
      <c r="AH242" s="12"/>
      <c r="AI242" s="12"/>
      <c r="AJ242" s="12"/>
      <c r="AK242" s="365"/>
      <c r="AL242" s="12"/>
      <c r="AM242" s="12"/>
      <c r="AN242" s="364"/>
      <c r="AO242" s="12"/>
      <c r="AP242" s="12"/>
      <c r="AQ242" s="12"/>
      <c r="AR242" s="12"/>
      <c r="AS242" s="12"/>
      <c r="AT242" s="12"/>
      <c r="AU242" s="12"/>
      <c r="AV242" s="12"/>
      <c r="AW242" s="365"/>
      <c r="AX242" s="365"/>
    </row>
    <row r="243" spans="1:50" ht="15" customHeight="1" x14ac:dyDescent="0.25">
      <c r="A243" s="1058" t="s">
        <v>303</v>
      </c>
      <c r="B243" s="484" t="s">
        <v>82</v>
      </c>
      <c r="C243" s="485" t="s">
        <v>95</v>
      </c>
      <c r="D243" s="364">
        <f>D238*'DATA - Awards Matrices'!$B$53</f>
        <v>0</v>
      </c>
      <c r="E243" s="12">
        <f>E238*'DATA - Awards Matrices'!$C$53</f>
        <v>21850</v>
      </c>
      <c r="F243" s="12">
        <f>F238*'DATA - Awards Matrices'!$D$53</f>
        <v>0</v>
      </c>
      <c r="G243" s="12">
        <f>G238*'DATA - Awards Matrices'!$E$53</f>
        <v>76475</v>
      </c>
      <c r="H243" s="12">
        <f>H238*'DATA - Awards Matrices'!$F$53</f>
        <v>0</v>
      </c>
      <c r="I243" s="12">
        <f>I238*'DATA - Awards Matrices'!$G$53</f>
        <v>0</v>
      </c>
      <c r="J243" s="12">
        <f>J238*'DATA - Awards Matrices'!$H$53</f>
        <v>0</v>
      </c>
      <c r="K243" s="12">
        <f>K238*'DATA - Awards Matrices'!$I$53</f>
        <v>0</v>
      </c>
      <c r="L243" s="12">
        <f>L238*'DATA - Awards Matrices'!$J$53</f>
        <v>0</v>
      </c>
      <c r="M243" s="365">
        <f>M238*'DATA - Awards Matrices'!$K$53</f>
        <v>0</v>
      </c>
      <c r="N243" s="12"/>
      <c r="O243" s="12"/>
      <c r="P243" s="364">
        <f>P238*'DATA - Awards Matrices'!$B$53</f>
        <v>0</v>
      </c>
      <c r="Q243" s="12">
        <f>Q238*'DATA - Awards Matrices'!$C$53</f>
        <v>18400</v>
      </c>
      <c r="R243" s="12">
        <f>R238*'DATA - Awards Matrices'!$D$53</f>
        <v>0</v>
      </c>
      <c r="S243" s="12">
        <f>S238*'DATA - Awards Matrices'!$E$53</f>
        <v>93150</v>
      </c>
      <c r="T243" s="12">
        <f>T238*'DATA - Awards Matrices'!$F$53</f>
        <v>0</v>
      </c>
      <c r="U243" s="12">
        <f>U238*'DATA - Awards Matrices'!$G$53</f>
        <v>0</v>
      </c>
      <c r="V243" s="12">
        <f>V238*'DATA - Awards Matrices'!$H$53</f>
        <v>0</v>
      </c>
      <c r="W243" s="12">
        <f>W238*'DATA - Awards Matrices'!$I$53</f>
        <v>0</v>
      </c>
      <c r="X243" s="12">
        <f>X238*'DATA - Awards Matrices'!$J$53</f>
        <v>0</v>
      </c>
      <c r="Y243" s="365">
        <f>Y238*'DATA - Awards Matrices'!$K$53</f>
        <v>0</v>
      </c>
      <c r="Z243" s="12"/>
      <c r="AA243" s="12"/>
      <c r="AB243" s="364">
        <f>AB238*'DATA - Awards Matrices'!$B$53</f>
        <v>0</v>
      </c>
      <c r="AC243" s="12">
        <f>AC238*'DATA - Awards Matrices'!$C$53</f>
        <v>21275</v>
      </c>
      <c r="AD243" s="12">
        <f>AD238*'DATA - Awards Matrices'!$D$53</f>
        <v>0</v>
      </c>
      <c r="AE243" s="12">
        <f>AE238*'DATA - Awards Matrices'!$E$53</f>
        <v>88550</v>
      </c>
      <c r="AF243" s="12">
        <f>AF238*'DATA - Awards Matrices'!$F$53</f>
        <v>0</v>
      </c>
      <c r="AG243" s="12">
        <f>AG238*'DATA - Awards Matrices'!$G$53</f>
        <v>0</v>
      </c>
      <c r="AH243" s="12">
        <f>AH238*'DATA - Awards Matrices'!$H$53</f>
        <v>0</v>
      </c>
      <c r="AI243" s="12">
        <f>AI238*'DATA - Awards Matrices'!$I$53</f>
        <v>0</v>
      </c>
      <c r="AJ243" s="12">
        <f>AJ238*'DATA - Awards Matrices'!$J$53</f>
        <v>0</v>
      </c>
      <c r="AK243" s="365">
        <f>AK238*'DATA - Awards Matrices'!$K$53</f>
        <v>0</v>
      </c>
      <c r="AL243" s="12"/>
      <c r="AM243" s="12"/>
      <c r="AN243" s="364">
        <f>AN238*'DATA - Awards Matrices'!$B$53</f>
        <v>0</v>
      </c>
      <c r="AO243" s="12">
        <f>AO238*'DATA - Awards Matrices'!$C$53</f>
        <v>29325</v>
      </c>
      <c r="AP243" s="12">
        <f>AP238*'DATA - Awards Matrices'!$D$53</f>
        <v>0</v>
      </c>
      <c r="AQ243" s="12">
        <f>AQ238*'DATA - Awards Matrices'!$E$53</f>
        <v>74175</v>
      </c>
      <c r="AR243" s="12">
        <f>AR238*'DATA - Awards Matrices'!$F$53</f>
        <v>0</v>
      </c>
      <c r="AS243" s="12">
        <f>AS238*'DATA - Awards Matrices'!$G$53</f>
        <v>0</v>
      </c>
      <c r="AT243" s="12">
        <f>AT238*'DATA - Awards Matrices'!$H$53</f>
        <v>0</v>
      </c>
      <c r="AU243" s="12">
        <f>AU238*'DATA - Awards Matrices'!$I$53</f>
        <v>0</v>
      </c>
      <c r="AV243" s="12">
        <f>AV238*'DATA - Awards Matrices'!$J$53</f>
        <v>0</v>
      </c>
      <c r="AW243" s="365">
        <f>AW238*'DATA - Awards Matrices'!$K$53</f>
        <v>0</v>
      </c>
      <c r="AX243" s="365"/>
    </row>
    <row r="244" spans="1:50" x14ac:dyDescent="0.25">
      <c r="A244" s="1059"/>
      <c r="B244" s="484" t="s">
        <v>82</v>
      </c>
      <c r="C244" s="485" t="s">
        <v>94</v>
      </c>
      <c r="D244" s="364">
        <f>D239*'DATA - Awards Matrices'!$B$54</f>
        <v>0</v>
      </c>
      <c r="E244" s="12">
        <f>E239*'DATA - Awards Matrices'!$C$54</f>
        <v>16100</v>
      </c>
      <c r="F244" s="12">
        <f>F239*'DATA - Awards Matrices'!$D$54</f>
        <v>0</v>
      </c>
      <c r="G244" s="12">
        <f>G239*'DATA - Awards Matrices'!$E$54</f>
        <v>9200</v>
      </c>
      <c r="H244" s="12">
        <f>H239*'DATA - Awards Matrices'!$F$54</f>
        <v>0</v>
      </c>
      <c r="I244" s="12">
        <f>I239*'DATA - Awards Matrices'!$G$54</f>
        <v>0</v>
      </c>
      <c r="J244" s="12">
        <f>J239*'DATA - Awards Matrices'!$H$54</f>
        <v>0</v>
      </c>
      <c r="K244" s="12">
        <f>K239*'DATA - Awards Matrices'!$I$54</f>
        <v>0</v>
      </c>
      <c r="L244" s="12">
        <f>L239*'DATA - Awards Matrices'!$J$54</f>
        <v>0</v>
      </c>
      <c r="M244" s="365">
        <f>M239*'DATA - Awards Matrices'!$K$54</f>
        <v>0</v>
      </c>
      <c r="N244" s="12"/>
      <c r="O244" s="12"/>
      <c r="P244" s="364">
        <f>P239*'DATA - Awards Matrices'!$B$54</f>
        <v>0</v>
      </c>
      <c r="Q244" s="12">
        <f>Q239*'DATA - Awards Matrices'!$C$54</f>
        <v>7475</v>
      </c>
      <c r="R244" s="12">
        <f>R239*'DATA - Awards Matrices'!$D$54</f>
        <v>0</v>
      </c>
      <c r="S244" s="12">
        <f>S239*'DATA - Awards Matrices'!$E$54</f>
        <v>11500</v>
      </c>
      <c r="T244" s="12">
        <f>T239*'DATA - Awards Matrices'!$F$54</f>
        <v>0</v>
      </c>
      <c r="U244" s="12">
        <f>U239*'DATA - Awards Matrices'!$G$54</f>
        <v>0</v>
      </c>
      <c r="V244" s="12">
        <f>V239*'DATA - Awards Matrices'!$H$54</f>
        <v>0</v>
      </c>
      <c r="W244" s="12">
        <f>W239*'DATA - Awards Matrices'!$I$54</f>
        <v>0</v>
      </c>
      <c r="X244" s="12">
        <f>X239*'DATA - Awards Matrices'!$J$54</f>
        <v>0</v>
      </c>
      <c r="Y244" s="365">
        <f>Y239*'DATA - Awards Matrices'!$K$54</f>
        <v>0</v>
      </c>
      <c r="Z244" s="12"/>
      <c r="AA244" s="12"/>
      <c r="AB244" s="364">
        <f>AB239*'DATA - Awards Matrices'!$B$54</f>
        <v>0</v>
      </c>
      <c r="AC244" s="12">
        <f>AC239*'DATA - Awards Matrices'!$C$54</f>
        <v>8050</v>
      </c>
      <c r="AD244" s="12">
        <f>AD239*'DATA - Awards Matrices'!$D$54</f>
        <v>0</v>
      </c>
      <c r="AE244" s="12">
        <f>AE239*'DATA - Awards Matrices'!$E$54</f>
        <v>14950</v>
      </c>
      <c r="AF244" s="12">
        <f>AF239*'DATA - Awards Matrices'!$F$54</f>
        <v>0</v>
      </c>
      <c r="AG244" s="12">
        <f>AG239*'DATA - Awards Matrices'!$G$54</f>
        <v>0</v>
      </c>
      <c r="AH244" s="12">
        <f>AH239*'DATA - Awards Matrices'!$H$54</f>
        <v>0</v>
      </c>
      <c r="AI244" s="12">
        <f>AI239*'DATA - Awards Matrices'!$I$54</f>
        <v>0</v>
      </c>
      <c r="AJ244" s="12">
        <f>AJ239*'DATA - Awards Matrices'!$J$54</f>
        <v>0</v>
      </c>
      <c r="AK244" s="365">
        <f>AK239*'DATA - Awards Matrices'!$K$54</f>
        <v>0</v>
      </c>
      <c r="AL244" s="12"/>
      <c r="AM244" s="12"/>
      <c r="AN244" s="364">
        <f>AN239*'DATA - Awards Matrices'!$B$54</f>
        <v>0</v>
      </c>
      <c r="AO244" s="12">
        <f>AO239*'DATA - Awards Matrices'!$C$54</f>
        <v>9775</v>
      </c>
      <c r="AP244" s="12">
        <f>AP239*'DATA - Awards Matrices'!$D$54</f>
        <v>0</v>
      </c>
      <c r="AQ244" s="12">
        <f>AQ239*'DATA - Awards Matrices'!$E$54</f>
        <v>18400</v>
      </c>
      <c r="AR244" s="12">
        <f>AR239*'DATA - Awards Matrices'!$F$54</f>
        <v>0</v>
      </c>
      <c r="AS244" s="12">
        <f>AS239*'DATA - Awards Matrices'!$G$54</f>
        <v>0</v>
      </c>
      <c r="AT244" s="12">
        <f>AT239*'DATA - Awards Matrices'!$H$54</f>
        <v>0</v>
      </c>
      <c r="AU244" s="12">
        <f>AU239*'DATA - Awards Matrices'!$I$54</f>
        <v>0</v>
      </c>
      <c r="AV244" s="12">
        <f>AV239*'DATA - Awards Matrices'!$J$54</f>
        <v>0</v>
      </c>
      <c r="AW244" s="365">
        <f>AW239*'DATA - Awards Matrices'!$K$54</f>
        <v>0</v>
      </c>
      <c r="AX244" s="365"/>
    </row>
    <row r="245" spans="1:50" ht="15.75" thickBot="1" x14ac:dyDescent="0.3">
      <c r="A245" s="1060"/>
      <c r="B245" s="484" t="s">
        <v>82</v>
      </c>
      <c r="C245" s="485" t="s">
        <v>93</v>
      </c>
      <c r="D245" s="364">
        <f>D240*'DATA - Awards Matrices'!$B$55</f>
        <v>13225</v>
      </c>
      <c r="E245" s="12">
        <f>E240*'DATA - Awards Matrices'!$C$55</f>
        <v>12650</v>
      </c>
      <c r="F245" s="12">
        <f>F240*'DATA - Awards Matrices'!$D$55</f>
        <v>0</v>
      </c>
      <c r="G245" s="12">
        <f>G240*'DATA - Awards Matrices'!$E$55</f>
        <v>27025</v>
      </c>
      <c r="H245" s="12">
        <f>H240*'DATA - Awards Matrices'!$F$55</f>
        <v>0</v>
      </c>
      <c r="I245" s="12">
        <f>I240*'DATA - Awards Matrices'!$G$55</f>
        <v>0</v>
      </c>
      <c r="J245" s="12">
        <f>J240*'DATA - Awards Matrices'!$H$55</f>
        <v>0</v>
      </c>
      <c r="K245" s="12">
        <f>K240*'DATA - Awards Matrices'!$I$55</f>
        <v>0</v>
      </c>
      <c r="L245" s="12">
        <f>L240*'DATA - Awards Matrices'!$J$55</f>
        <v>0</v>
      </c>
      <c r="M245" s="365">
        <f>M240*'DATA - Awards Matrices'!$K$55</f>
        <v>0</v>
      </c>
      <c r="N245" s="12"/>
      <c r="O245" s="12"/>
      <c r="P245" s="364">
        <f>P240*'DATA - Awards Matrices'!$B$55</f>
        <v>17250</v>
      </c>
      <c r="Q245" s="12">
        <f>Q240*'DATA - Awards Matrices'!$C$55</f>
        <v>12650</v>
      </c>
      <c r="R245" s="12">
        <f>R240*'DATA - Awards Matrices'!$D$55</f>
        <v>0</v>
      </c>
      <c r="S245" s="12">
        <f>S240*'DATA - Awards Matrices'!$E$55</f>
        <v>29325</v>
      </c>
      <c r="T245" s="12">
        <f>T240*'DATA - Awards Matrices'!$F$55</f>
        <v>0</v>
      </c>
      <c r="U245" s="12">
        <f>U240*'DATA - Awards Matrices'!$G$55</f>
        <v>0</v>
      </c>
      <c r="V245" s="12">
        <f>V240*'DATA - Awards Matrices'!$H$55</f>
        <v>0</v>
      </c>
      <c r="W245" s="12">
        <f>W240*'DATA - Awards Matrices'!$I$55</f>
        <v>0</v>
      </c>
      <c r="X245" s="12">
        <f>X240*'DATA - Awards Matrices'!$J$55</f>
        <v>0</v>
      </c>
      <c r="Y245" s="365">
        <f>Y240*'DATA - Awards Matrices'!$K$55</f>
        <v>0</v>
      </c>
      <c r="Z245" s="12"/>
      <c r="AA245" s="12"/>
      <c r="AB245" s="364">
        <f>AB240*'DATA - Awards Matrices'!$B$55</f>
        <v>25875</v>
      </c>
      <c r="AC245" s="12">
        <f>AC240*'DATA - Awards Matrices'!$C$55</f>
        <v>19550</v>
      </c>
      <c r="AD245" s="12">
        <f>AD240*'DATA - Awards Matrices'!$D$55</f>
        <v>0</v>
      </c>
      <c r="AE245" s="12">
        <f>AE240*'DATA - Awards Matrices'!$E$55</f>
        <v>43125</v>
      </c>
      <c r="AF245" s="12">
        <f>AF240*'DATA - Awards Matrices'!$F$55</f>
        <v>0</v>
      </c>
      <c r="AG245" s="12">
        <f>AG240*'DATA - Awards Matrices'!$G$55</f>
        <v>0</v>
      </c>
      <c r="AH245" s="12">
        <f>AH240*'DATA - Awards Matrices'!$H$55</f>
        <v>0</v>
      </c>
      <c r="AI245" s="12">
        <f>AI240*'DATA - Awards Matrices'!$I$55</f>
        <v>0</v>
      </c>
      <c r="AJ245" s="12">
        <f>AJ240*'DATA - Awards Matrices'!$J$55</f>
        <v>0</v>
      </c>
      <c r="AK245" s="365">
        <f>AK240*'DATA - Awards Matrices'!$K$55</f>
        <v>0</v>
      </c>
      <c r="AL245" s="12"/>
      <c r="AM245" s="12"/>
      <c r="AN245" s="364">
        <f>AN240*'DATA - Awards Matrices'!$B$55</f>
        <v>27025</v>
      </c>
      <c r="AO245" s="12">
        <f>AO240*'DATA - Awards Matrices'!$C$55</f>
        <v>11500</v>
      </c>
      <c r="AP245" s="12">
        <f>AP240*'DATA - Awards Matrices'!$D$55</f>
        <v>0</v>
      </c>
      <c r="AQ245" s="12">
        <f>AQ240*'DATA - Awards Matrices'!$E$55</f>
        <v>18975</v>
      </c>
      <c r="AR245" s="12">
        <f>AR240*'DATA - Awards Matrices'!$F$55</f>
        <v>0</v>
      </c>
      <c r="AS245" s="12">
        <f>AS240*'DATA - Awards Matrices'!$G$55</f>
        <v>0</v>
      </c>
      <c r="AT245" s="12">
        <f>AT240*'DATA - Awards Matrices'!$H$55</f>
        <v>0</v>
      </c>
      <c r="AU245" s="12">
        <f>AU240*'DATA - Awards Matrices'!$I$55</f>
        <v>0</v>
      </c>
      <c r="AV245" s="12">
        <f>AV240*'DATA - Awards Matrices'!$J$55</f>
        <v>0</v>
      </c>
      <c r="AW245" s="365">
        <f>AW240*'DATA - Awards Matrices'!$K$55</f>
        <v>0</v>
      </c>
      <c r="AX245" s="365"/>
    </row>
    <row r="246" spans="1:50" ht="30.75" thickBot="1" x14ac:dyDescent="0.3">
      <c r="A246" s="480" t="s">
        <v>304</v>
      </c>
      <c r="B246" s="487" t="str">
        <f>B240</f>
        <v>SFCC</v>
      </c>
      <c r="C246" s="488"/>
      <c r="D246" s="368">
        <f t="shared" ref="D246:M246" si="188">SUM(D243:D245)</f>
        <v>13225</v>
      </c>
      <c r="E246" s="369">
        <f t="shared" si="188"/>
        <v>50600</v>
      </c>
      <c r="F246" s="369">
        <f t="shared" si="188"/>
        <v>0</v>
      </c>
      <c r="G246" s="369">
        <f t="shared" si="188"/>
        <v>112700</v>
      </c>
      <c r="H246" s="369">
        <f t="shared" si="188"/>
        <v>0</v>
      </c>
      <c r="I246" s="369">
        <f t="shared" si="188"/>
        <v>0</v>
      </c>
      <c r="J246" s="369">
        <f t="shared" si="188"/>
        <v>0</v>
      </c>
      <c r="K246" s="369">
        <f t="shared" si="188"/>
        <v>0</v>
      </c>
      <c r="L246" s="369">
        <f t="shared" si="188"/>
        <v>0</v>
      </c>
      <c r="M246" s="370">
        <f t="shared" si="188"/>
        <v>0</v>
      </c>
      <c r="N246" s="489">
        <f>SUM(D246:M246)/'DATA - Awards Matrices'!$L$55</f>
        <v>52.234573502722327</v>
      </c>
      <c r="O246" s="489"/>
      <c r="P246" s="368">
        <f t="shared" ref="P246:Y246" si="189">SUM(P243:P245)</f>
        <v>17250</v>
      </c>
      <c r="Q246" s="369">
        <f t="shared" si="189"/>
        <v>38525</v>
      </c>
      <c r="R246" s="369">
        <f t="shared" si="189"/>
        <v>0</v>
      </c>
      <c r="S246" s="369">
        <f t="shared" si="189"/>
        <v>133975</v>
      </c>
      <c r="T246" s="369">
        <f t="shared" si="189"/>
        <v>0</v>
      </c>
      <c r="U246" s="369">
        <f t="shared" si="189"/>
        <v>0</v>
      </c>
      <c r="V246" s="369">
        <f t="shared" si="189"/>
        <v>0</v>
      </c>
      <c r="W246" s="369">
        <f t="shared" si="189"/>
        <v>0</v>
      </c>
      <c r="X246" s="369">
        <f t="shared" si="189"/>
        <v>0</v>
      </c>
      <c r="Y246" s="370">
        <f t="shared" si="189"/>
        <v>0</v>
      </c>
      <c r="Z246" s="489">
        <f>SUM(P246:Y246)/'DATA - Awards Matrices'!$L$55</f>
        <v>56.147912885662436</v>
      </c>
      <c r="AA246" s="489"/>
      <c r="AB246" s="368">
        <f t="shared" ref="AB246:AK246" si="190">SUM(AB243:AB245)</f>
        <v>25875</v>
      </c>
      <c r="AC246" s="369">
        <f t="shared" si="190"/>
        <v>48875</v>
      </c>
      <c r="AD246" s="369">
        <f t="shared" si="190"/>
        <v>0</v>
      </c>
      <c r="AE246" s="369">
        <f t="shared" si="190"/>
        <v>146625</v>
      </c>
      <c r="AF246" s="369">
        <f t="shared" si="190"/>
        <v>0</v>
      </c>
      <c r="AG246" s="369">
        <f t="shared" si="190"/>
        <v>0</v>
      </c>
      <c r="AH246" s="369">
        <f t="shared" si="190"/>
        <v>0</v>
      </c>
      <c r="AI246" s="369">
        <f t="shared" si="190"/>
        <v>0</v>
      </c>
      <c r="AJ246" s="369">
        <f t="shared" si="190"/>
        <v>0</v>
      </c>
      <c r="AK246" s="370">
        <f t="shared" si="190"/>
        <v>0</v>
      </c>
      <c r="AL246" s="489">
        <f>SUM(AB246:AK246)/'DATA - Awards Matrices'!$L$55</f>
        <v>65.505898366606175</v>
      </c>
      <c r="AM246" s="489"/>
      <c r="AN246" s="368">
        <f t="shared" ref="AN246:AW246" si="191">SUM(AN243:AN245)</f>
        <v>27025</v>
      </c>
      <c r="AO246" s="369">
        <f t="shared" si="191"/>
        <v>50600</v>
      </c>
      <c r="AP246" s="369">
        <f t="shared" si="191"/>
        <v>0</v>
      </c>
      <c r="AQ246" s="369">
        <f t="shared" si="191"/>
        <v>111550</v>
      </c>
      <c r="AR246" s="369">
        <f t="shared" si="191"/>
        <v>0</v>
      </c>
      <c r="AS246" s="369">
        <f t="shared" si="191"/>
        <v>0</v>
      </c>
      <c r="AT246" s="369">
        <f t="shared" si="191"/>
        <v>0</v>
      </c>
      <c r="AU246" s="369">
        <f t="shared" si="191"/>
        <v>0</v>
      </c>
      <c r="AV246" s="369">
        <f t="shared" si="191"/>
        <v>0</v>
      </c>
      <c r="AW246" s="370">
        <f t="shared" si="191"/>
        <v>0</v>
      </c>
      <c r="AX246" s="490">
        <f>SUM(AN246:AW246)/'DATA - Awards Matrices'!$L$55</f>
        <v>55.977767695099828</v>
      </c>
    </row>
  </sheetData>
  <mergeCells count="76">
    <mergeCell ref="A233:A235"/>
    <mergeCell ref="A238:A240"/>
    <mergeCell ref="A243:A245"/>
    <mergeCell ref="A208:A210"/>
    <mergeCell ref="A213:A215"/>
    <mergeCell ref="A218:A220"/>
    <mergeCell ref="A223:A225"/>
    <mergeCell ref="A228:A230"/>
    <mergeCell ref="A183:A185"/>
    <mergeCell ref="A188:A190"/>
    <mergeCell ref="A193:A195"/>
    <mergeCell ref="A198:A200"/>
    <mergeCell ref="A203:A205"/>
    <mergeCell ref="A158:A160"/>
    <mergeCell ref="A163:A165"/>
    <mergeCell ref="A168:A170"/>
    <mergeCell ref="A173:A175"/>
    <mergeCell ref="A178:A180"/>
    <mergeCell ref="A133:A135"/>
    <mergeCell ref="A138:A140"/>
    <mergeCell ref="A143:A145"/>
    <mergeCell ref="A148:A150"/>
    <mergeCell ref="A153:A155"/>
    <mergeCell ref="A108:A110"/>
    <mergeCell ref="A113:A115"/>
    <mergeCell ref="A118:A120"/>
    <mergeCell ref="A123:A125"/>
    <mergeCell ref="A128:A130"/>
    <mergeCell ref="A83:A85"/>
    <mergeCell ref="A88:A90"/>
    <mergeCell ref="A93:A95"/>
    <mergeCell ref="A98:A100"/>
    <mergeCell ref="A103:A105"/>
    <mergeCell ref="A58:A60"/>
    <mergeCell ref="A63:A65"/>
    <mergeCell ref="A68:A70"/>
    <mergeCell ref="A73:A75"/>
    <mergeCell ref="A78:A80"/>
    <mergeCell ref="A33:A35"/>
    <mergeCell ref="A38:A40"/>
    <mergeCell ref="A43:A45"/>
    <mergeCell ref="A48:A50"/>
    <mergeCell ref="A53:A55"/>
    <mergeCell ref="A8:A10"/>
    <mergeCell ref="A13:A15"/>
    <mergeCell ref="A18:A20"/>
    <mergeCell ref="A23:A25"/>
    <mergeCell ref="A28:A30"/>
    <mergeCell ref="AT4:AU4"/>
    <mergeCell ref="AV4:AW4"/>
    <mergeCell ref="AJ4:AK4"/>
    <mergeCell ref="AN4:AP4"/>
    <mergeCell ref="AQ4:AQ5"/>
    <mergeCell ref="AR4:AR5"/>
    <mergeCell ref="AS4:AS5"/>
    <mergeCell ref="AB4:AD4"/>
    <mergeCell ref="AE4:AE5"/>
    <mergeCell ref="AF4:AF5"/>
    <mergeCell ref="AG4:AG5"/>
    <mergeCell ref="AH4:AI4"/>
    <mergeCell ref="D6:M6"/>
    <mergeCell ref="P6:Y6"/>
    <mergeCell ref="AB6:AK6"/>
    <mergeCell ref="AN6:AW6"/>
    <mergeCell ref="D4:F4"/>
    <mergeCell ref="G4:G5"/>
    <mergeCell ref="H4:H5"/>
    <mergeCell ref="I4:I5"/>
    <mergeCell ref="J4:K4"/>
    <mergeCell ref="L4:M4"/>
    <mergeCell ref="P4:R4"/>
    <mergeCell ref="S4:S5"/>
    <mergeCell ref="T4:T5"/>
    <mergeCell ref="U4:U5"/>
    <mergeCell ref="V4:W4"/>
    <mergeCell ref="X4:Y4"/>
  </mergeCells>
  <pageMargins left="0.7" right="0.7" top="0.75" bottom="0.75" header="0.3" footer="0.3"/>
  <pageSetup scale="40" fitToWidth="2" fitToHeight="5" orientation="landscape" r:id="rId1"/>
  <headerFooter>
    <oddFooter>&amp;LPage &amp;P of &amp;N&amp;R&amp;F:&amp;A</oddFooter>
  </headerFooter>
  <rowBreaks count="3" manualBreakCount="3">
    <brk id="77" max="16383" man="1"/>
    <brk id="137" max="16383" man="1"/>
    <brk id="177" max="16383" man="1"/>
  </rowBreaks>
  <colBreaks count="1" manualBreakCount="1">
    <brk id="27" max="1048575" man="1"/>
  </colBreaks>
  <ignoredErrors>
    <ignoredError sqref="C23:C25 C13:C15 C33:C35 C43:C4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AJ67"/>
  <sheetViews>
    <sheetView topLeftCell="A7" zoomScaleNormal="100" workbookViewId="0"/>
  </sheetViews>
  <sheetFormatPr defaultColWidth="9.140625" defaultRowHeight="16.5" x14ac:dyDescent="0.3"/>
  <cols>
    <col min="1" max="1" width="10.7109375" style="19" customWidth="1"/>
    <col min="2" max="5" width="11.7109375" style="19" customWidth="1"/>
    <col min="6" max="6" width="11.28515625" style="19" customWidth="1"/>
    <col min="7" max="11" width="11.7109375" style="19" customWidth="1"/>
    <col min="12" max="12" width="14" style="19" customWidth="1"/>
    <col min="13" max="16384" width="9.140625" style="19"/>
  </cols>
  <sheetData>
    <row r="2" spans="1:26" ht="17.25" thickBot="1" x14ac:dyDescent="0.35">
      <c r="A2" s="26"/>
      <c r="B2" s="26"/>
      <c r="C2" s="26"/>
      <c r="D2" s="26"/>
      <c r="E2" s="26"/>
    </row>
    <row r="3" spans="1:26" ht="33" customHeight="1" thickBot="1" x14ac:dyDescent="0.35">
      <c r="A3" s="355" t="s">
        <v>320</v>
      </c>
      <c r="B3" s="356"/>
      <c r="C3" s="356"/>
      <c r="D3" s="356"/>
      <c r="E3" s="356"/>
      <c r="F3" s="357"/>
      <c r="G3" s="358"/>
    </row>
    <row r="4" spans="1:26" ht="10.5" customHeight="1" thickBot="1" x14ac:dyDescent="0.35">
      <c r="A4" s="306"/>
      <c r="B4" s="306"/>
      <c r="C4" s="306"/>
      <c r="D4" s="306"/>
      <c r="E4" s="306"/>
      <c r="F4" s="306"/>
      <c r="G4" s="306"/>
      <c r="H4" s="306"/>
      <c r="I4" s="306"/>
      <c r="J4" s="306"/>
      <c r="K4" s="306"/>
      <c r="L4" s="306"/>
      <c r="M4" s="306"/>
      <c r="N4" s="306"/>
      <c r="O4" s="306"/>
      <c r="P4" s="306"/>
      <c r="Q4" s="306"/>
      <c r="R4" s="306"/>
      <c r="S4" s="306"/>
      <c r="T4" s="306"/>
      <c r="U4" s="306"/>
      <c r="V4" s="306"/>
      <c r="W4" s="306"/>
      <c r="X4" s="306"/>
      <c r="Y4" s="306"/>
      <c r="Z4" s="306"/>
    </row>
    <row r="5" spans="1:26" ht="56.25" customHeight="1" thickBot="1" x14ac:dyDescent="0.35">
      <c r="A5" s="1086" t="s">
        <v>229</v>
      </c>
      <c r="B5" s="1087"/>
      <c r="C5" s="1087"/>
      <c r="D5" s="1087"/>
      <c r="E5" s="1088"/>
    </row>
    <row r="6" spans="1:26" ht="18" thickBot="1" x14ac:dyDescent="0.4">
      <c r="A6" s="307"/>
      <c r="B6" s="1079" t="s">
        <v>132</v>
      </c>
      <c r="C6" s="1080"/>
      <c r="D6" s="1080"/>
      <c r="E6" s="1080"/>
      <c r="F6" s="1081"/>
      <c r="G6" s="1081"/>
      <c r="H6" s="1081"/>
      <c r="I6" s="1081"/>
      <c r="J6" s="1081"/>
      <c r="K6" s="1082"/>
    </row>
    <row r="7" spans="1:26" ht="17.25" x14ac:dyDescent="0.35">
      <c r="A7" s="308"/>
      <c r="B7" s="1068" t="s">
        <v>131</v>
      </c>
      <c r="C7" s="1063"/>
      <c r="D7" s="1063"/>
      <c r="E7" s="1061" t="s">
        <v>130</v>
      </c>
      <c r="F7" s="1061" t="s">
        <v>129</v>
      </c>
      <c r="G7" s="1061" t="s">
        <v>128</v>
      </c>
      <c r="H7" s="1063" t="s">
        <v>127</v>
      </c>
      <c r="I7" s="1063"/>
      <c r="J7" s="1063" t="s">
        <v>126</v>
      </c>
      <c r="K7" s="1064"/>
    </row>
    <row r="8" spans="1:26" ht="17.25" x14ac:dyDescent="0.35">
      <c r="A8" s="309"/>
      <c r="B8" s="310" t="s">
        <v>125</v>
      </c>
      <c r="C8" s="311" t="s">
        <v>124</v>
      </c>
      <c r="D8" s="311" t="s">
        <v>123</v>
      </c>
      <c r="E8" s="1062"/>
      <c r="F8" s="1062"/>
      <c r="G8" s="1062"/>
      <c r="H8" s="311" t="s">
        <v>122</v>
      </c>
      <c r="I8" s="311" t="s">
        <v>121</v>
      </c>
      <c r="J8" s="311" t="s">
        <v>120</v>
      </c>
      <c r="K8" s="312" t="s">
        <v>119</v>
      </c>
    </row>
    <row r="9" spans="1:26" ht="18" thickBot="1" x14ac:dyDescent="0.4">
      <c r="A9" s="313" t="s">
        <v>84</v>
      </c>
      <c r="B9" s="314" t="s">
        <v>118</v>
      </c>
      <c r="C9" s="315" t="s">
        <v>117</v>
      </c>
      <c r="D9" s="315" t="s">
        <v>116</v>
      </c>
      <c r="E9" s="315" t="s">
        <v>115</v>
      </c>
      <c r="F9" s="315" t="s">
        <v>114</v>
      </c>
      <c r="G9" s="315" t="s">
        <v>113</v>
      </c>
      <c r="H9" s="315" t="s">
        <v>112</v>
      </c>
      <c r="I9" s="315" t="s">
        <v>111</v>
      </c>
      <c r="J9" s="315" t="s">
        <v>110</v>
      </c>
      <c r="K9" s="316" t="s">
        <v>109</v>
      </c>
    </row>
    <row r="10" spans="1:26" ht="18" thickBot="1" x14ac:dyDescent="0.4">
      <c r="A10" s="317" t="s">
        <v>107</v>
      </c>
      <c r="B10" s="318">
        <v>4950</v>
      </c>
      <c r="C10" s="319">
        <v>7260</v>
      </c>
      <c r="D10" s="319">
        <v>14455</v>
      </c>
      <c r="E10" s="319">
        <v>14455</v>
      </c>
      <c r="F10" s="319">
        <v>33000</v>
      </c>
      <c r="G10" s="319">
        <v>32888</v>
      </c>
      <c r="H10" s="319">
        <v>108659</v>
      </c>
      <c r="I10" s="319">
        <v>108659</v>
      </c>
      <c r="J10" s="319">
        <v>7819</v>
      </c>
      <c r="K10" s="320">
        <v>19256</v>
      </c>
      <c r="L10" s="321" t="s">
        <v>84</v>
      </c>
    </row>
    <row r="11" spans="1:26" ht="17.25" x14ac:dyDescent="0.35">
      <c r="A11" s="322" t="s">
        <v>105</v>
      </c>
      <c r="B11" s="323">
        <v>7143</v>
      </c>
      <c r="C11" s="324">
        <v>10477</v>
      </c>
      <c r="D11" s="324">
        <v>20860</v>
      </c>
      <c r="E11" s="324">
        <v>20860</v>
      </c>
      <c r="F11" s="324">
        <v>47623</v>
      </c>
      <c r="G11" s="324">
        <v>47461</v>
      </c>
      <c r="H11" s="324">
        <v>156808</v>
      </c>
      <c r="I11" s="324">
        <v>156808</v>
      </c>
      <c r="J11" s="324">
        <v>11284</v>
      </c>
      <c r="K11" s="325">
        <v>27788</v>
      </c>
      <c r="L11" s="326" t="s">
        <v>104</v>
      </c>
    </row>
    <row r="12" spans="1:26" ht="18" thickBot="1" x14ac:dyDescent="0.4">
      <c r="A12" s="327" t="s">
        <v>103</v>
      </c>
      <c r="B12" s="328">
        <v>10469</v>
      </c>
      <c r="C12" s="329">
        <v>15354</v>
      </c>
      <c r="D12" s="329">
        <v>30570</v>
      </c>
      <c r="E12" s="329">
        <v>30570</v>
      </c>
      <c r="F12" s="329">
        <v>69792</v>
      </c>
      <c r="G12" s="329">
        <v>69555</v>
      </c>
      <c r="H12" s="329">
        <v>229805</v>
      </c>
      <c r="I12" s="329">
        <v>229805</v>
      </c>
      <c r="J12" s="329">
        <v>16537</v>
      </c>
      <c r="K12" s="330">
        <v>40723</v>
      </c>
      <c r="L12" s="598">
        <f>'DATA - Award Matrices Scales'!M12</f>
        <v>255687.58233333335</v>
      </c>
      <c r="N12" s="104"/>
    </row>
    <row r="13" spans="1:26" ht="17.25" x14ac:dyDescent="0.35">
      <c r="A13" s="331"/>
      <c r="B13" s="33"/>
      <c r="C13" s="33"/>
      <c r="D13" s="33"/>
      <c r="E13" s="33"/>
      <c r="F13" s="33"/>
    </row>
    <row r="14" spans="1:26" ht="18" thickBot="1" x14ac:dyDescent="0.4">
      <c r="A14" s="331" t="s">
        <v>133</v>
      </c>
      <c r="B14" s="33"/>
      <c r="C14" s="33"/>
      <c r="D14" s="33"/>
      <c r="E14" s="33"/>
      <c r="F14" s="33"/>
    </row>
    <row r="15" spans="1:26" ht="18" thickBot="1" x14ac:dyDescent="0.4">
      <c r="A15" s="317" t="s">
        <v>107</v>
      </c>
      <c r="B15" s="318">
        <v>100</v>
      </c>
      <c r="C15" s="319">
        <v>200</v>
      </c>
      <c r="D15" s="319">
        <v>200</v>
      </c>
      <c r="E15" s="319">
        <v>250</v>
      </c>
      <c r="F15" s="319">
        <v>500</v>
      </c>
      <c r="G15" s="319">
        <v>1000</v>
      </c>
      <c r="H15" s="319">
        <v>2500</v>
      </c>
      <c r="I15" s="319">
        <v>2500</v>
      </c>
      <c r="J15" s="319">
        <v>250</v>
      </c>
      <c r="K15" s="320">
        <v>500</v>
      </c>
      <c r="L15" s="321" t="s">
        <v>133</v>
      </c>
    </row>
    <row r="16" spans="1:26" ht="17.25" x14ac:dyDescent="0.35">
      <c r="A16" s="322" t="s">
        <v>105</v>
      </c>
      <c r="B16" s="323">
        <f t="shared" ref="B16:K16" si="0">B15</f>
        <v>100</v>
      </c>
      <c r="C16" s="324">
        <f t="shared" si="0"/>
        <v>200</v>
      </c>
      <c r="D16" s="324">
        <f t="shared" si="0"/>
        <v>200</v>
      </c>
      <c r="E16" s="324">
        <f t="shared" si="0"/>
        <v>250</v>
      </c>
      <c r="F16" s="324">
        <f t="shared" si="0"/>
        <v>500</v>
      </c>
      <c r="G16" s="324">
        <f t="shared" si="0"/>
        <v>1000</v>
      </c>
      <c r="H16" s="324">
        <f t="shared" si="0"/>
        <v>2500</v>
      </c>
      <c r="I16" s="324">
        <f t="shared" si="0"/>
        <v>2500</v>
      </c>
      <c r="J16" s="324">
        <f t="shared" si="0"/>
        <v>250</v>
      </c>
      <c r="K16" s="325">
        <f t="shared" si="0"/>
        <v>500</v>
      </c>
      <c r="L16" s="326" t="s">
        <v>104</v>
      </c>
    </row>
    <row r="17" spans="1:26" ht="18" thickBot="1" x14ac:dyDescent="0.4">
      <c r="A17" s="327" t="s">
        <v>103</v>
      </c>
      <c r="B17" s="328">
        <f t="shared" ref="B17:K17" si="1">B15</f>
        <v>100</v>
      </c>
      <c r="C17" s="329">
        <f t="shared" si="1"/>
        <v>200</v>
      </c>
      <c r="D17" s="329">
        <f t="shared" si="1"/>
        <v>200</v>
      </c>
      <c r="E17" s="329">
        <f t="shared" si="1"/>
        <v>250</v>
      </c>
      <c r="F17" s="329">
        <f t="shared" si="1"/>
        <v>500</v>
      </c>
      <c r="G17" s="329">
        <f t="shared" si="1"/>
        <v>1000</v>
      </c>
      <c r="H17" s="329">
        <f t="shared" si="1"/>
        <v>2500</v>
      </c>
      <c r="I17" s="329">
        <f t="shared" si="1"/>
        <v>2500</v>
      </c>
      <c r="J17" s="329">
        <f t="shared" si="1"/>
        <v>250</v>
      </c>
      <c r="K17" s="330">
        <f t="shared" si="1"/>
        <v>500</v>
      </c>
      <c r="L17" s="599">
        <f>'DATA - Award Matrices Scales'!M17</f>
        <v>4163.0333333333338</v>
      </c>
    </row>
    <row r="18" spans="1:26" ht="11.25" customHeight="1" thickBot="1" x14ac:dyDescent="0.4">
      <c r="A18" s="332"/>
      <c r="B18" s="333"/>
      <c r="C18" s="333"/>
      <c r="D18" s="333"/>
      <c r="E18" s="333"/>
      <c r="F18" s="333"/>
      <c r="G18" s="306"/>
      <c r="H18" s="306"/>
      <c r="I18" s="306"/>
      <c r="J18" s="306"/>
      <c r="K18" s="306"/>
      <c r="L18" s="306"/>
      <c r="M18" s="306"/>
      <c r="N18" s="306"/>
      <c r="O18" s="306"/>
      <c r="P18" s="306"/>
      <c r="Q18" s="306"/>
      <c r="R18" s="306"/>
      <c r="S18" s="306"/>
      <c r="T18" s="306"/>
      <c r="U18" s="306"/>
      <c r="V18" s="306"/>
      <c r="W18" s="306"/>
      <c r="X18" s="306"/>
      <c r="Y18" s="306"/>
      <c r="Z18" s="306"/>
    </row>
    <row r="19" spans="1:26" ht="47.25" customHeight="1" thickBot="1" x14ac:dyDescent="0.35">
      <c r="A19" s="1083" t="s">
        <v>228</v>
      </c>
      <c r="B19" s="1084"/>
      <c r="C19" s="1084"/>
      <c r="D19" s="1084"/>
      <c r="E19" s="1085"/>
    </row>
    <row r="20" spans="1:26" ht="18" thickBot="1" x14ac:dyDescent="0.4">
      <c r="A20" s="307"/>
      <c r="B20" s="1079" t="s">
        <v>132</v>
      </c>
      <c r="C20" s="1080"/>
      <c r="D20" s="1080"/>
      <c r="E20" s="1080"/>
      <c r="F20" s="1081"/>
      <c r="G20" s="1081"/>
      <c r="H20" s="1081"/>
      <c r="I20" s="1081"/>
      <c r="J20" s="1081"/>
      <c r="K20" s="1082"/>
    </row>
    <row r="21" spans="1:26" ht="17.25" x14ac:dyDescent="0.35">
      <c r="A21" s="308"/>
      <c r="B21" s="1068" t="s">
        <v>131</v>
      </c>
      <c r="C21" s="1063"/>
      <c r="D21" s="1063"/>
      <c r="E21" s="1061" t="s">
        <v>130</v>
      </c>
      <c r="F21" s="1061" t="s">
        <v>129</v>
      </c>
      <c r="G21" s="1061" t="s">
        <v>128</v>
      </c>
      <c r="H21" s="1063" t="s">
        <v>127</v>
      </c>
      <c r="I21" s="1063"/>
      <c r="J21" s="1063" t="s">
        <v>126</v>
      </c>
      <c r="K21" s="1064"/>
    </row>
    <row r="22" spans="1:26" ht="17.25" x14ac:dyDescent="0.35">
      <c r="A22" s="309"/>
      <c r="B22" s="310" t="s">
        <v>125</v>
      </c>
      <c r="C22" s="311" t="s">
        <v>124</v>
      </c>
      <c r="D22" s="311" t="s">
        <v>123</v>
      </c>
      <c r="E22" s="1062"/>
      <c r="F22" s="1062"/>
      <c r="G22" s="1062"/>
      <c r="H22" s="311" t="s">
        <v>122</v>
      </c>
      <c r="I22" s="311" t="s">
        <v>121</v>
      </c>
      <c r="J22" s="311" t="s">
        <v>120</v>
      </c>
      <c r="K22" s="312" t="s">
        <v>119</v>
      </c>
    </row>
    <row r="23" spans="1:26" ht="18" thickBot="1" x14ac:dyDescent="0.4">
      <c r="A23" s="313" t="s">
        <v>84</v>
      </c>
      <c r="B23" s="314" t="s">
        <v>118</v>
      </c>
      <c r="C23" s="315" t="s">
        <v>117</v>
      </c>
      <c r="D23" s="315" t="s">
        <v>116</v>
      </c>
      <c r="E23" s="315" t="s">
        <v>115</v>
      </c>
      <c r="F23" s="315" t="s">
        <v>114</v>
      </c>
      <c r="G23" s="315" t="s">
        <v>113</v>
      </c>
      <c r="H23" s="315" t="s">
        <v>112</v>
      </c>
      <c r="I23" s="315" t="s">
        <v>111</v>
      </c>
      <c r="J23" s="315" t="s">
        <v>110</v>
      </c>
      <c r="K23" s="316" t="s">
        <v>109</v>
      </c>
    </row>
    <row r="24" spans="1:26" ht="18" thickBot="1" x14ac:dyDescent="0.4">
      <c r="A24" s="317" t="s">
        <v>107</v>
      </c>
      <c r="B24" s="318">
        <v>4950</v>
      </c>
      <c r="C24" s="319">
        <v>7260</v>
      </c>
      <c r="D24" s="319">
        <v>14455</v>
      </c>
      <c r="E24" s="319">
        <v>14455</v>
      </c>
      <c r="F24" s="319">
        <v>33000</v>
      </c>
      <c r="G24" s="319">
        <v>32888</v>
      </c>
      <c r="H24" s="319">
        <v>108659</v>
      </c>
      <c r="I24" s="319">
        <v>108659</v>
      </c>
      <c r="J24" s="319">
        <v>7819</v>
      </c>
      <c r="K24" s="320">
        <v>19256</v>
      </c>
      <c r="L24" s="321" t="s">
        <v>84</v>
      </c>
    </row>
    <row r="25" spans="1:26" ht="17.25" x14ac:dyDescent="0.35">
      <c r="A25" s="322" t="s">
        <v>105</v>
      </c>
      <c r="B25" s="323">
        <v>7143</v>
      </c>
      <c r="C25" s="324">
        <v>10477</v>
      </c>
      <c r="D25" s="324">
        <v>20860</v>
      </c>
      <c r="E25" s="324">
        <v>20860</v>
      </c>
      <c r="F25" s="324">
        <v>47623</v>
      </c>
      <c r="G25" s="324">
        <v>47461</v>
      </c>
      <c r="H25" s="324">
        <v>156808</v>
      </c>
      <c r="I25" s="324">
        <v>156808</v>
      </c>
      <c r="J25" s="324">
        <v>11284</v>
      </c>
      <c r="K25" s="325">
        <v>27788</v>
      </c>
      <c r="L25" s="326" t="s">
        <v>104</v>
      </c>
    </row>
    <row r="26" spans="1:26" ht="18" thickBot="1" x14ac:dyDescent="0.4">
      <c r="A26" s="327" t="s">
        <v>103</v>
      </c>
      <c r="B26" s="328">
        <v>10469</v>
      </c>
      <c r="C26" s="329">
        <v>15354</v>
      </c>
      <c r="D26" s="329">
        <v>30570</v>
      </c>
      <c r="E26" s="329">
        <v>30570</v>
      </c>
      <c r="F26" s="329">
        <v>69792</v>
      </c>
      <c r="G26" s="329">
        <v>69555</v>
      </c>
      <c r="H26" s="329">
        <v>229805</v>
      </c>
      <c r="I26" s="329">
        <v>229805</v>
      </c>
      <c r="J26" s="329">
        <v>16537</v>
      </c>
      <c r="K26" s="330">
        <v>40723</v>
      </c>
      <c r="L26" s="600">
        <f>'DATA - Award Matrices Scales'!M26</f>
        <v>118930.87133333333</v>
      </c>
    </row>
    <row r="27" spans="1:26" ht="17.25" x14ac:dyDescent="0.35">
      <c r="A27" s="331"/>
      <c r="B27" s="33"/>
      <c r="C27" s="33"/>
      <c r="D27" s="33"/>
      <c r="E27" s="33"/>
      <c r="F27" s="33"/>
    </row>
    <row r="28" spans="1:26" ht="18" thickBot="1" x14ac:dyDescent="0.4">
      <c r="A28" s="331" t="s">
        <v>85</v>
      </c>
      <c r="B28" s="33"/>
      <c r="C28" s="33"/>
      <c r="D28" s="33"/>
      <c r="E28" s="33"/>
      <c r="F28" s="33"/>
    </row>
    <row r="29" spans="1:26" ht="18" thickBot="1" x14ac:dyDescent="0.4">
      <c r="A29" s="317" t="s">
        <v>107</v>
      </c>
      <c r="B29" s="318">
        <v>1000</v>
      </c>
      <c r="C29" s="319">
        <v>1000</v>
      </c>
      <c r="D29" s="319">
        <v>1000</v>
      </c>
      <c r="E29" s="319">
        <v>1000</v>
      </c>
      <c r="F29" s="319">
        <v>1000</v>
      </c>
      <c r="G29" s="319">
        <v>1000</v>
      </c>
      <c r="H29" s="319">
        <v>1000</v>
      </c>
      <c r="I29" s="319">
        <v>1000</v>
      </c>
      <c r="J29" s="319">
        <v>1000</v>
      </c>
      <c r="K29" s="320">
        <v>1000</v>
      </c>
      <c r="L29" s="321" t="s">
        <v>108</v>
      </c>
    </row>
    <row r="30" spans="1:26" ht="17.25" x14ac:dyDescent="0.35">
      <c r="A30" s="322" t="s">
        <v>105</v>
      </c>
      <c r="B30" s="323">
        <v>1000</v>
      </c>
      <c r="C30" s="324">
        <v>1000</v>
      </c>
      <c r="D30" s="324">
        <v>1000</v>
      </c>
      <c r="E30" s="324">
        <v>1000</v>
      </c>
      <c r="F30" s="324">
        <v>1000</v>
      </c>
      <c r="G30" s="324">
        <v>1000</v>
      </c>
      <c r="H30" s="324">
        <v>1000</v>
      </c>
      <c r="I30" s="324">
        <v>1000</v>
      </c>
      <c r="J30" s="324">
        <v>1000</v>
      </c>
      <c r="K30" s="325">
        <v>1000</v>
      </c>
      <c r="L30" s="326" t="s">
        <v>104</v>
      </c>
    </row>
    <row r="31" spans="1:26" ht="18" thickBot="1" x14ac:dyDescent="0.4">
      <c r="A31" s="327" t="s">
        <v>103</v>
      </c>
      <c r="B31" s="328">
        <v>1000</v>
      </c>
      <c r="C31" s="329">
        <v>1000</v>
      </c>
      <c r="D31" s="329">
        <v>1000</v>
      </c>
      <c r="E31" s="329">
        <v>1000</v>
      </c>
      <c r="F31" s="329">
        <v>1000</v>
      </c>
      <c r="G31" s="329">
        <v>1000</v>
      </c>
      <c r="H31" s="329">
        <v>1000</v>
      </c>
      <c r="I31" s="329">
        <v>1000</v>
      </c>
      <c r="J31" s="329">
        <v>1000</v>
      </c>
      <c r="K31" s="330">
        <v>1000</v>
      </c>
      <c r="L31" s="601">
        <f>'DATA - Award Matrices Scales'!M31</f>
        <v>1704.3333333333333</v>
      </c>
    </row>
    <row r="32" spans="1:26" ht="17.25" x14ac:dyDescent="0.35">
      <c r="A32" s="331"/>
      <c r="B32" s="33"/>
      <c r="C32" s="33"/>
      <c r="D32" s="33"/>
      <c r="E32" s="33"/>
      <c r="F32" s="33"/>
    </row>
    <row r="33" spans="1:26" ht="18" thickBot="1" x14ac:dyDescent="0.4">
      <c r="A33" s="331" t="s">
        <v>106</v>
      </c>
      <c r="B33" s="33"/>
      <c r="C33" s="33"/>
      <c r="D33" s="33"/>
      <c r="E33" s="33"/>
      <c r="F33" s="33"/>
    </row>
    <row r="34" spans="1:26" ht="18" thickBot="1" x14ac:dyDescent="0.4">
      <c r="A34" s="317" t="s">
        <v>107</v>
      </c>
      <c r="B34" s="318">
        <v>500</v>
      </c>
      <c r="C34" s="319">
        <v>500</v>
      </c>
      <c r="D34" s="319">
        <v>500</v>
      </c>
      <c r="E34" s="319">
        <v>500</v>
      </c>
      <c r="F34" s="319">
        <v>500</v>
      </c>
      <c r="G34" s="319">
        <v>500</v>
      </c>
      <c r="H34" s="319">
        <v>500</v>
      </c>
      <c r="I34" s="319">
        <v>500</v>
      </c>
      <c r="J34" s="319">
        <v>500</v>
      </c>
      <c r="K34" s="320">
        <v>500</v>
      </c>
      <c r="L34" s="321" t="s">
        <v>106</v>
      </c>
    </row>
    <row r="35" spans="1:26" ht="17.25" x14ac:dyDescent="0.35">
      <c r="A35" s="322" t="s">
        <v>105</v>
      </c>
      <c r="B35" s="323">
        <v>500</v>
      </c>
      <c r="C35" s="324">
        <v>500</v>
      </c>
      <c r="D35" s="324">
        <v>500</v>
      </c>
      <c r="E35" s="324">
        <v>500</v>
      </c>
      <c r="F35" s="324">
        <v>500</v>
      </c>
      <c r="G35" s="324">
        <v>500</v>
      </c>
      <c r="H35" s="324">
        <v>500</v>
      </c>
      <c r="I35" s="324">
        <v>500</v>
      </c>
      <c r="J35" s="324">
        <v>500</v>
      </c>
      <c r="K35" s="325">
        <v>500</v>
      </c>
      <c r="L35" s="326" t="s">
        <v>104</v>
      </c>
    </row>
    <row r="36" spans="1:26" ht="18" thickBot="1" x14ac:dyDescent="0.4">
      <c r="A36" s="327" t="s">
        <v>103</v>
      </c>
      <c r="B36" s="328">
        <v>500</v>
      </c>
      <c r="C36" s="329">
        <v>500</v>
      </c>
      <c r="D36" s="329">
        <v>500</v>
      </c>
      <c r="E36" s="329">
        <v>500</v>
      </c>
      <c r="F36" s="329">
        <v>500</v>
      </c>
      <c r="G36" s="329">
        <v>500</v>
      </c>
      <c r="H36" s="329">
        <v>500</v>
      </c>
      <c r="I36" s="329">
        <v>500</v>
      </c>
      <c r="J36" s="329">
        <v>500</v>
      </c>
      <c r="K36" s="330">
        <v>500</v>
      </c>
      <c r="L36" s="602">
        <f>'DATA - Award Matrices Scales'!M36</f>
        <v>1704.3333333333333</v>
      </c>
    </row>
    <row r="37" spans="1:26" ht="12" customHeight="1" thickBot="1" x14ac:dyDescent="0.35">
      <c r="A37" s="306"/>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row>
    <row r="38" spans="1:26" ht="45" customHeight="1" thickBot="1" x14ac:dyDescent="0.35">
      <c r="A38" s="1083" t="s">
        <v>227</v>
      </c>
      <c r="B38" s="1084"/>
      <c r="C38" s="1084"/>
      <c r="D38" s="1084"/>
      <c r="E38" s="1084"/>
      <c r="F38" s="1084"/>
      <c r="G38" s="1085"/>
      <c r="H38" s="334"/>
      <c r="I38" s="334"/>
      <c r="J38" s="334"/>
      <c r="K38" s="334"/>
      <c r="L38" s="334"/>
      <c r="M38" s="335"/>
    </row>
    <row r="39" spans="1:26" ht="18" thickBot="1" x14ac:dyDescent="0.4">
      <c r="A39" s="307"/>
      <c r="B39" s="1079" t="s">
        <v>132</v>
      </c>
      <c r="C39" s="1080"/>
      <c r="D39" s="1080"/>
      <c r="E39" s="1080"/>
      <c r="F39" s="1080"/>
      <c r="G39" s="1080"/>
      <c r="H39" s="1081"/>
      <c r="I39" s="1081"/>
      <c r="J39" s="1081"/>
      <c r="K39" s="1082"/>
      <c r="L39" s="40"/>
      <c r="M39" s="336"/>
    </row>
    <row r="40" spans="1:26" ht="17.25" x14ac:dyDescent="0.35">
      <c r="A40" s="308"/>
      <c r="B40" s="1068" t="s">
        <v>131</v>
      </c>
      <c r="C40" s="1063"/>
      <c r="D40" s="1063"/>
      <c r="E40" s="1061" t="s">
        <v>130</v>
      </c>
      <c r="F40" s="1061" t="s">
        <v>129</v>
      </c>
      <c r="G40" s="1061" t="s">
        <v>128</v>
      </c>
      <c r="H40" s="1063" t="s">
        <v>127</v>
      </c>
      <c r="I40" s="1063"/>
      <c r="J40" s="1063" t="s">
        <v>126</v>
      </c>
      <c r="K40" s="1064"/>
      <c r="L40" s="40"/>
      <c r="M40" s="336"/>
    </row>
    <row r="41" spans="1:26" ht="17.25" x14ac:dyDescent="0.35">
      <c r="A41" s="309"/>
      <c r="B41" s="310" t="s">
        <v>125</v>
      </c>
      <c r="C41" s="311" t="s">
        <v>124</v>
      </c>
      <c r="D41" s="311" t="s">
        <v>123</v>
      </c>
      <c r="E41" s="1062"/>
      <c r="F41" s="1062"/>
      <c r="G41" s="1062"/>
      <c r="H41" s="311" t="s">
        <v>122</v>
      </c>
      <c r="I41" s="311" t="s">
        <v>121</v>
      </c>
      <c r="J41" s="311" t="s">
        <v>120</v>
      </c>
      <c r="K41" s="312" t="s">
        <v>119</v>
      </c>
      <c r="L41" s="40"/>
      <c r="M41" s="336"/>
    </row>
    <row r="42" spans="1:26" ht="18" thickBot="1" x14ac:dyDescent="0.4">
      <c r="A42" s="313" t="s">
        <v>84</v>
      </c>
      <c r="B42" s="314" t="s">
        <v>118</v>
      </c>
      <c r="C42" s="315" t="s">
        <v>117</v>
      </c>
      <c r="D42" s="315" t="s">
        <v>116</v>
      </c>
      <c r="E42" s="315" t="s">
        <v>115</v>
      </c>
      <c r="F42" s="315" t="s">
        <v>114</v>
      </c>
      <c r="G42" s="315" t="s">
        <v>113</v>
      </c>
      <c r="H42" s="315" t="s">
        <v>112</v>
      </c>
      <c r="I42" s="315" t="s">
        <v>111</v>
      </c>
      <c r="J42" s="315" t="s">
        <v>110</v>
      </c>
      <c r="K42" s="316" t="s">
        <v>109</v>
      </c>
      <c r="L42" s="40"/>
      <c r="M42" s="336"/>
    </row>
    <row r="43" spans="1:26" ht="18" thickBot="1" x14ac:dyDescent="0.4">
      <c r="A43" s="337" t="s">
        <v>107</v>
      </c>
      <c r="B43" s="318">
        <v>4950</v>
      </c>
      <c r="C43" s="319">
        <v>7260</v>
      </c>
      <c r="D43" s="319">
        <v>14455</v>
      </c>
      <c r="E43" s="319">
        <v>14455</v>
      </c>
      <c r="F43" s="319">
        <v>33000</v>
      </c>
      <c r="G43" s="319">
        <v>32888</v>
      </c>
      <c r="H43" s="319">
        <v>108659</v>
      </c>
      <c r="I43" s="319">
        <v>108659</v>
      </c>
      <c r="J43" s="319">
        <v>7819</v>
      </c>
      <c r="K43" s="320">
        <v>19256</v>
      </c>
      <c r="L43" s="338" t="s">
        <v>84</v>
      </c>
      <c r="M43" s="336"/>
    </row>
    <row r="44" spans="1:26" ht="17.25" x14ac:dyDescent="0.35">
      <c r="A44" s="339" t="s">
        <v>105</v>
      </c>
      <c r="B44" s="323">
        <v>7143</v>
      </c>
      <c r="C44" s="324">
        <v>10477</v>
      </c>
      <c r="D44" s="324">
        <v>20860</v>
      </c>
      <c r="E44" s="324">
        <v>20860</v>
      </c>
      <c r="F44" s="324">
        <v>47623</v>
      </c>
      <c r="G44" s="324">
        <v>47461</v>
      </c>
      <c r="H44" s="324">
        <v>156808</v>
      </c>
      <c r="I44" s="324">
        <v>156808</v>
      </c>
      <c r="J44" s="324">
        <v>11284</v>
      </c>
      <c r="K44" s="325">
        <v>27788</v>
      </c>
      <c r="L44" s="326" t="s">
        <v>104</v>
      </c>
      <c r="M44" s="336"/>
    </row>
    <row r="45" spans="1:26" ht="18" thickBot="1" x14ac:dyDescent="0.4">
      <c r="A45" s="340" t="s">
        <v>103</v>
      </c>
      <c r="B45" s="328">
        <v>10469</v>
      </c>
      <c r="C45" s="329">
        <v>15354</v>
      </c>
      <c r="D45" s="329">
        <v>30570</v>
      </c>
      <c r="E45" s="329">
        <v>30570</v>
      </c>
      <c r="F45" s="329">
        <v>69792</v>
      </c>
      <c r="G45" s="329">
        <v>69555</v>
      </c>
      <c r="H45" s="329">
        <v>229805</v>
      </c>
      <c r="I45" s="329">
        <v>229805</v>
      </c>
      <c r="J45" s="329">
        <v>16537</v>
      </c>
      <c r="K45" s="330">
        <v>40723</v>
      </c>
      <c r="L45" s="658">
        <f>'DATA - Award Matrices Scales'!M45</f>
        <v>136596.48699999999</v>
      </c>
      <c r="M45" s="336"/>
    </row>
    <row r="46" spans="1:26" ht="17.25" x14ac:dyDescent="0.35">
      <c r="A46" s="331"/>
      <c r="B46" s="341"/>
      <c r="C46" s="342"/>
      <c r="D46" s="342"/>
      <c r="E46" s="342"/>
      <c r="F46" s="342"/>
      <c r="G46" s="40"/>
      <c r="H46" s="40"/>
      <c r="I46" s="40"/>
      <c r="J46" s="40"/>
      <c r="K46" s="40"/>
      <c r="L46" s="40"/>
      <c r="M46" s="336"/>
    </row>
    <row r="47" spans="1:26" ht="18" thickBot="1" x14ac:dyDescent="0.4">
      <c r="A47" s="331" t="s">
        <v>85</v>
      </c>
      <c r="B47" s="341"/>
      <c r="C47" s="342"/>
      <c r="D47" s="342"/>
      <c r="E47" s="342"/>
      <c r="F47" s="342"/>
      <c r="G47" s="40"/>
      <c r="H47" s="40"/>
      <c r="I47" s="40"/>
      <c r="J47" s="40"/>
      <c r="K47" s="40"/>
      <c r="L47" s="40"/>
      <c r="M47" s="336"/>
    </row>
    <row r="48" spans="1:26" ht="18" thickBot="1" x14ac:dyDescent="0.4">
      <c r="A48" s="337" t="s">
        <v>107</v>
      </c>
      <c r="B48" s="318">
        <v>1150</v>
      </c>
      <c r="C48" s="319">
        <v>1150</v>
      </c>
      <c r="D48" s="319">
        <v>1150</v>
      </c>
      <c r="E48" s="319">
        <v>1150</v>
      </c>
      <c r="F48" s="319">
        <v>1150</v>
      </c>
      <c r="G48" s="319">
        <v>1150</v>
      </c>
      <c r="H48" s="319">
        <v>1150</v>
      </c>
      <c r="I48" s="319">
        <v>1150</v>
      </c>
      <c r="J48" s="319">
        <v>1150</v>
      </c>
      <c r="K48" s="320">
        <v>1150</v>
      </c>
      <c r="L48" s="338" t="s">
        <v>108</v>
      </c>
      <c r="M48" s="336"/>
    </row>
    <row r="49" spans="1:36" ht="17.25" x14ac:dyDescent="0.35">
      <c r="A49" s="339" t="s">
        <v>105</v>
      </c>
      <c r="B49" s="323">
        <v>1150</v>
      </c>
      <c r="C49" s="324">
        <v>1150</v>
      </c>
      <c r="D49" s="324">
        <v>1150</v>
      </c>
      <c r="E49" s="324">
        <v>1150</v>
      </c>
      <c r="F49" s="324">
        <v>1150</v>
      </c>
      <c r="G49" s="324">
        <v>1150</v>
      </c>
      <c r="H49" s="324">
        <v>1150</v>
      </c>
      <c r="I49" s="324">
        <v>1150</v>
      </c>
      <c r="J49" s="324">
        <v>1150</v>
      </c>
      <c r="K49" s="325">
        <v>1150</v>
      </c>
      <c r="L49" s="326" t="s">
        <v>104</v>
      </c>
      <c r="M49" s="336"/>
    </row>
    <row r="50" spans="1:36" ht="18" thickBot="1" x14ac:dyDescent="0.4">
      <c r="A50" s="340" t="s">
        <v>103</v>
      </c>
      <c r="B50" s="328">
        <v>1150</v>
      </c>
      <c r="C50" s="329">
        <v>1150</v>
      </c>
      <c r="D50" s="329">
        <v>1150</v>
      </c>
      <c r="E50" s="329">
        <v>1150</v>
      </c>
      <c r="F50" s="329">
        <v>1150</v>
      </c>
      <c r="G50" s="329">
        <v>1150</v>
      </c>
      <c r="H50" s="329">
        <v>1150</v>
      </c>
      <c r="I50" s="329">
        <v>1150</v>
      </c>
      <c r="J50" s="329">
        <v>1150</v>
      </c>
      <c r="K50" s="330">
        <v>1150</v>
      </c>
      <c r="L50" s="659">
        <f>'DATA - Award Matrices Scales'!M50</f>
        <v>3379.4666666666662</v>
      </c>
      <c r="M50" s="336"/>
    </row>
    <row r="51" spans="1:36" ht="17.25" x14ac:dyDescent="0.35">
      <c r="A51" s="331"/>
      <c r="B51" s="341"/>
      <c r="C51" s="342"/>
      <c r="D51" s="342"/>
      <c r="E51" s="342"/>
      <c r="F51" s="342"/>
      <c r="G51" s="40"/>
      <c r="H51" s="40"/>
      <c r="I51" s="40"/>
      <c r="J51" s="40"/>
      <c r="K51" s="40"/>
      <c r="L51" s="40"/>
      <c r="M51" s="336"/>
    </row>
    <row r="52" spans="1:36" ht="18" thickBot="1" x14ac:dyDescent="0.4">
      <c r="A52" s="331" t="s">
        <v>106</v>
      </c>
      <c r="B52" s="341"/>
      <c r="C52" s="342"/>
      <c r="D52" s="342"/>
      <c r="E52" s="342"/>
      <c r="F52" s="342"/>
      <c r="G52" s="40"/>
      <c r="H52" s="40"/>
      <c r="I52" s="40"/>
      <c r="J52" s="40"/>
      <c r="K52" s="40"/>
      <c r="L52" s="40"/>
      <c r="M52" s="336"/>
    </row>
    <row r="53" spans="1:36" ht="18" thickBot="1" x14ac:dyDescent="0.4">
      <c r="A53" s="337" t="s">
        <v>107</v>
      </c>
      <c r="B53" s="318">
        <v>575</v>
      </c>
      <c r="C53" s="319">
        <v>575</v>
      </c>
      <c r="D53" s="319">
        <v>575</v>
      </c>
      <c r="E53" s="319">
        <v>575</v>
      </c>
      <c r="F53" s="319">
        <v>575</v>
      </c>
      <c r="G53" s="319">
        <v>575</v>
      </c>
      <c r="H53" s="319">
        <v>575</v>
      </c>
      <c r="I53" s="319">
        <v>575</v>
      </c>
      <c r="J53" s="319">
        <v>575</v>
      </c>
      <c r="K53" s="320">
        <v>575</v>
      </c>
      <c r="L53" s="338" t="s">
        <v>106</v>
      </c>
      <c r="M53" s="336"/>
    </row>
    <row r="54" spans="1:36" ht="17.25" x14ac:dyDescent="0.35">
      <c r="A54" s="339" t="s">
        <v>105</v>
      </c>
      <c r="B54" s="323">
        <v>575</v>
      </c>
      <c r="C54" s="324">
        <v>575</v>
      </c>
      <c r="D54" s="324">
        <v>575</v>
      </c>
      <c r="E54" s="324">
        <v>575</v>
      </c>
      <c r="F54" s="324">
        <v>575</v>
      </c>
      <c r="G54" s="324">
        <v>575</v>
      </c>
      <c r="H54" s="324">
        <v>575</v>
      </c>
      <c r="I54" s="324">
        <v>575</v>
      </c>
      <c r="J54" s="324">
        <v>575</v>
      </c>
      <c r="K54" s="325">
        <v>575</v>
      </c>
      <c r="L54" s="326" t="s">
        <v>104</v>
      </c>
      <c r="M54" s="336"/>
    </row>
    <row r="55" spans="1:36" ht="18" thickBot="1" x14ac:dyDescent="0.4">
      <c r="A55" s="340" t="s">
        <v>103</v>
      </c>
      <c r="B55" s="328">
        <v>575</v>
      </c>
      <c r="C55" s="329">
        <v>575</v>
      </c>
      <c r="D55" s="329">
        <v>575</v>
      </c>
      <c r="E55" s="329">
        <v>575</v>
      </c>
      <c r="F55" s="329">
        <v>575</v>
      </c>
      <c r="G55" s="329">
        <v>575</v>
      </c>
      <c r="H55" s="329">
        <v>575</v>
      </c>
      <c r="I55" s="329">
        <v>575</v>
      </c>
      <c r="J55" s="329">
        <v>575</v>
      </c>
      <c r="K55" s="330">
        <v>575</v>
      </c>
      <c r="L55" s="660">
        <f>'DATA - Award Matrices Scales'!M55</f>
        <v>3379.4666666666662</v>
      </c>
      <c r="M55" s="343"/>
    </row>
    <row r="56" spans="1:36" ht="12.75" customHeight="1" thickBot="1" x14ac:dyDescent="0.4">
      <c r="A56" s="332"/>
      <c r="B56" s="333"/>
      <c r="C56" s="333"/>
      <c r="D56" s="333"/>
      <c r="E56" s="333"/>
      <c r="F56" s="333"/>
      <c r="G56" s="306"/>
      <c r="H56" s="306"/>
      <c r="I56" s="306"/>
      <c r="J56" s="306"/>
      <c r="K56" s="306"/>
      <c r="L56" s="306"/>
      <c r="M56" s="306"/>
      <c r="N56" s="306"/>
      <c r="O56" s="306"/>
      <c r="P56" s="306"/>
      <c r="Q56" s="306"/>
      <c r="R56" s="306"/>
      <c r="S56" s="306"/>
      <c r="T56" s="306"/>
      <c r="U56" s="306"/>
      <c r="V56" s="306"/>
      <c r="W56" s="306"/>
      <c r="X56" s="306"/>
      <c r="Y56" s="306"/>
      <c r="Z56" s="306"/>
    </row>
    <row r="57" spans="1:36" ht="52.5" customHeight="1" thickBot="1" x14ac:dyDescent="0.35">
      <c r="A57" s="1083" t="s">
        <v>242</v>
      </c>
      <c r="B57" s="1084"/>
      <c r="C57" s="1084"/>
      <c r="D57" s="1084"/>
      <c r="E57" s="1084"/>
      <c r="F57" s="1085"/>
    </row>
    <row r="58" spans="1:36" s="23" customFormat="1" ht="15" x14ac:dyDescent="0.3">
      <c r="A58" s="344"/>
      <c r="B58" s="110" t="s">
        <v>102</v>
      </c>
      <c r="C58" s="110"/>
      <c r="D58" s="345">
        <v>1</v>
      </c>
      <c r="E58" s="110"/>
      <c r="F58" s="346"/>
      <c r="AB58" s="347"/>
      <c r="AJ58" s="152"/>
    </row>
    <row r="59" spans="1:36" s="23" customFormat="1" ht="15" x14ac:dyDescent="0.3">
      <c r="A59" s="348"/>
      <c r="B59" s="349" t="s">
        <v>101</v>
      </c>
      <c r="C59" s="350"/>
      <c r="D59" s="350"/>
      <c r="E59" s="350"/>
      <c r="F59" s="346"/>
      <c r="AJ59" s="152"/>
    </row>
    <row r="60" spans="1:36" s="23" customFormat="1" ht="15" x14ac:dyDescent="0.3">
      <c r="A60" s="348"/>
      <c r="B60" s="1089" t="s">
        <v>100</v>
      </c>
      <c r="C60" s="1090"/>
      <c r="D60" s="1090"/>
      <c r="E60" s="1091"/>
      <c r="F60" s="346"/>
      <c r="AJ60" s="152"/>
    </row>
    <row r="61" spans="1:36" s="23" customFormat="1" ht="15" x14ac:dyDescent="0.3">
      <c r="A61" s="348"/>
      <c r="B61" s="351" t="s">
        <v>99</v>
      </c>
      <c r="C61" s="351" t="s">
        <v>98</v>
      </c>
      <c r="D61" s="351" t="s">
        <v>97</v>
      </c>
      <c r="E61" s="351" t="s">
        <v>96</v>
      </c>
      <c r="F61" s="346"/>
      <c r="AJ61" s="152"/>
    </row>
    <row r="62" spans="1:36" s="23" customFormat="1" ht="15" x14ac:dyDescent="0.3">
      <c r="A62" s="348"/>
      <c r="B62" s="352" t="s">
        <v>95</v>
      </c>
      <c r="C62" s="353">
        <v>133.34000000000003</v>
      </c>
      <c r="D62" s="353">
        <v>293.44</v>
      </c>
      <c r="E62" s="353">
        <v>635.09</v>
      </c>
      <c r="F62" s="346"/>
      <c r="AJ62" s="152"/>
    </row>
    <row r="63" spans="1:36" s="23" customFormat="1" ht="15" x14ac:dyDescent="0.3">
      <c r="A63" s="348"/>
      <c r="B63" s="352" t="s">
        <v>94</v>
      </c>
      <c r="C63" s="353">
        <v>199.2</v>
      </c>
      <c r="D63" s="353">
        <v>459.4</v>
      </c>
      <c r="E63" s="353">
        <v>873.81</v>
      </c>
      <c r="F63" s="346"/>
      <c r="AJ63" s="152"/>
    </row>
    <row r="64" spans="1:36" s="23" customFormat="1" ht="15" x14ac:dyDescent="0.3">
      <c r="A64" s="348"/>
      <c r="B64" s="352" t="s">
        <v>93</v>
      </c>
      <c r="C64" s="353">
        <v>321.16000000000003</v>
      </c>
      <c r="D64" s="353">
        <v>527.84</v>
      </c>
      <c r="E64" s="353">
        <v>1396.77</v>
      </c>
      <c r="F64" s="346"/>
      <c r="AJ64" s="152"/>
    </row>
    <row r="65" spans="1:36" s="23" customFormat="1" ht="15" x14ac:dyDescent="0.3">
      <c r="A65" s="348"/>
      <c r="B65" s="110"/>
      <c r="C65" s="110"/>
      <c r="D65" s="110"/>
      <c r="E65" s="110"/>
      <c r="F65" s="346"/>
      <c r="AJ65" s="152"/>
    </row>
    <row r="66" spans="1:36" s="23" customFormat="1" ht="15" x14ac:dyDescent="0.3">
      <c r="A66" s="348"/>
      <c r="B66" s="350" t="s">
        <v>92</v>
      </c>
      <c r="C66" s="350"/>
      <c r="D66" s="350"/>
      <c r="E66" s="353">
        <v>20.329999999999998</v>
      </c>
      <c r="F66" s="346"/>
    </row>
    <row r="67" spans="1:36" ht="17.25" thickBot="1" x14ac:dyDescent="0.35">
      <c r="A67" s="39"/>
      <c r="B67" s="354"/>
      <c r="C67" s="354"/>
      <c r="D67" s="354"/>
      <c r="E67" s="354"/>
      <c r="F67" s="343"/>
    </row>
  </sheetData>
  <mergeCells count="26">
    <mergeCell ref="A38:G38"/>
    <mergeCell ref="A19:E19"/>
    <mergeCell ref="A5:E5"/>
    <mergeCell ref="B60:E60"/>
    <mergeCell ref="B39:K39"/>
    <mergeCell ref="B40:D40"/>
    <mergeCell ref="E40:E41"/>
    <mergeCell ref="H40:I40"/>
    <mergeCell ref="J40:K40"/>
    <mergeCell ref="F40:F41"/>
    <mergeCell ref="G40:G41"/>
    <mergeCell ref="A57:F57"/>
    <mergeCell ref="B20:K20"/>
    <mergeCell ref="B21:D21"/>
    <mergeCell ref="E21:E22"/>
    <mergeCell ref="H21:I21"/>
    <mergeCell ref="J21:K21"/>
    <mergeCell ref="F21:F22"/>
    <mergeCell ref="G21:G22"/>
    <mergeCell ref="B6:K6"/>
    <mergeCell ref="B7:D7"/>
    <mergeCell ref="E7:E8"/>
    <mergeCell ref="H7:I7"/>
    <mergeCell ref="J7:K7"/>
    <mergeCell ref="F7:F8"/>
    <mergeCell ref="G7:G8"/>
  </mergeCells>
  <pageMargins left="0.7" right="0.7" top="0.75" bottom="0.75" header="0.3" footer="0.3"/>
  <pageSetup scale="40" orientation="landscape" r:id="rId1"/>
  <headerFooter>
    <oddFooter>&amp;LPage &amp;P of &amp;N&amp;R&amp;F:&amp;A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73"/>
  <sheetViews>
    <sheetView workbookViewId="0">
      <selection activeCell="O28" sqref="O28"/>
    </sheetView>
  </sheetViews>
  <sheetFormatPr defaultRowHeight="16.5" x14ac:dyDescent="0.3"/>
  <cols>
    <col min="1" max="1" width="25.85546875" style="19" customWidth="1"/>
    <col min="2" max="5" width="11.7109375" style="19" customWidth="1"/>
    <col min="6" max="6" width="17.5703125" style="19" customWidth="1"/>
    <col min="7" max="7" width="19.42578125" style="19" customWidth="1"/>
    <col min="8" max="8" width="18" style="19" customWidth="1"/>
    <col min="9" max="9" width="19.7109375" style="19" customWidth="1"/>
    <col min="10" max="10" width="17.5703125" style="19" customWidth="1"/>
    <col min="11" max="11" width="18.28515625" style="19" customWidth="1"/>
    <col min="12" max="12" width="3.7109375" customWidth="1"/>
    <col min="13" max="13" width="50.85546875" style="19" customWidth="1"/>
  </cols>
  <sheetData>
    <row r="1" spans="1:13" ht="17.25" thickBot="1" x14ac:dyDescent="0.35"/>
    <row r="2" spans="1:13" ht="30.75" customHeight="1" thickBot="1" x14ac:dyDescent="0.35">
      <c r="A2" s="1107" t="s">
        <v>364</v>
      </c>
      <c r="B2" s="1108"/>
      <c r="C2" s="1108"/>
      <c r="D2" s="1108"/>
      <c r="E2" s="1108"/>
      <c r="F2" s="1108"/>
      <c r="G2" s="1108"/>
      <c r="H2" s="1109"/>
    </row>
    <row r="3" spans="1:13" ht="18" thickBot="1" x14ac:dyDescent="0.35">
      <c r="A3" s="1104" t="s">
        <v>363</v>
      </c>
      <c r="B3" s="1105"/>
      <c r="C3" s="1105"/>
      <c r="D3" s="1105"/>
      <c r="E3" s="1105"/>
      <c r="F3" s="1105"/>
      <c r="G3" s="1105"/>
      <c r="H3" s="1105"/>
      <c r="I3" s="1106"/>
    </row>
    <row r="4" spans="1:13" ht="17.25" thickBot="1" x14ac:dyDescent="0.35">
      <c r="A4" s="306"/>
      <c r="B4" s="306"/>
      <c r="C4" s="306"/>
      <c r="D4" s="306"/>
      <c r="E4" s="306"/>
      <c r="F4" s="306"/>
      <c r="G4" s="306"/>
      <c r="H4" s="306"/>
      <c r="I4" s="306"/>
      <c r="J4" s="306"/>
      <c r="K4" s="306"/>
    </row>
    <row r="5" spans="1:13" ht="18" thickBot="1" x14ac:dyDescent="0.35">
      <c r="A5" s="1110" t="s">
        <v>229</v>
      </c>
      <c r="B5" s="1111"/>
      <c r="C5" s="1111"/>
      <c r="D5" s="1111"/>
      <c r="E5" s="1112"/>
    </row>
    <row r="6" spans="1:13" ht="18" thickBot="1" x14ac:dyDescent="0.4">
      <c r="A6" s="702"/>
      <c r="B6" s="1113" t="s">
        <v>360</v>
      </c>
      <c r="C6" s="1114"/>
      <c r="D6" s="1114"/>
      <c r="E6" s="1114"/>
      <c r="F6" s="1114"/>
      <c r="G6" s="1114"/>
      <c r="H6" s="1114"/>
      <c r="I6" s="1114"/>
      <c r="J6" s="1114"/>
      <c r="K6" s="1115"/>
    </row>
    <row r="7" spans="1:13" ht="17.25" customHeight="1" x14ac:dyDescent="0.35">
      <c r="A7" s="699"/>
      <c r="B7" s="1068" t="s">
        <v>131</v>
      </c>
      <c r="C7" s="1063"/>
      <c r="D7" s="1063"/>
      <c r="E7" s="1061" t="s">
        <v>130</v>
      </c>
      <c r="F7" s="1061" t="s">
        <v>129</v>
      </c>
      <c r="G7" s="1061" t="s">
        <v>128</v>
      </c>
      <c r="H7" s="1063" t="s">
        <v>127</v>
      </c>
      <c r="I7" s="1063"/>
      <c r="J7" s="1063" t="s">
        <v>126</v>
      </c>
      <c r="K7" s="1064"/>
    </row>
    <row r="8" spans="1:13" ht="17.25" x14ac:dyDescent="0.35">
      <c r="A8" s="700"/>
      <c r="B8" s="310" t="s">
        <v>125</v>
      </c>
      <c r="C8" s="311" t="s">
        <v>124</v>
      </c>
      <c r="D8" s="311" t="s">
        <v>123</v>
      </c>
      <c r="E8" s="1062"/>
      <c r="F8" s="1062"/>
      <c r="G8" s="1062"/>
      <c r="H8" s="311" t="s">
        <v>122</v>
      </c>
      <c r="I8" s="311" t="s">
        <v>121</v>
      </c>
      <c r="J8" s="311" t="s">
        <v>120</v>
      </c>
      <c r="K8" s="312" t="s">
        <v>119</v>
      </c>
    </row>
    <row r="9" spans="1:13" ht="18" thickBot="1" x14ac:dyDescent="0.4">
      <c r="A9" s="701" t="s">
        <v>348</v>
      </c>
      <c r="B9" s="314" t="s">
        <v>118</v>
      </c>
      <c r="C9" s="315" t="s">
        <v>117</v>
      </c>
      <c r="D9" s="315" t="s">
        <v>116</v>
      </c>
      <c r="E9" s="315" t="s">
        <v>115</v>
      </c>
      <c r="F9" s="315" t="s">
        <v>114</v>
      </c>
      <c r="G9" s="315" t="s">
        <v>113</v>
      </c>
      <c r="H9" s="315" t="s">
        <v>112</v>
      </c>
      <c r="I9" s="315" t="s">
        <v>111</v>
      </c>
      <c r="J9" s="315" t="s">
        <v>110</v>
      </c>
      <c r="K9" s="316" t="s">
        <v>109</v>
      </c>
    </row>
    <row r="10" spans="1:13" ht="18" thickBot="1" x14ac:dyDescent="0.4">
      <c r="A10" s="337" t="s">
        <v>107</v>
      </c>
      <c r="B10" s="677">
        <f>'DATA - Awards Matrices'!B10*(AVERAGE('DATA-Total Awards'!AN28,'DATA-Total Awards'!AB28,'DATA-Total Awards'!P28))</f>
        <v>0</v>
      </c>
      <c r="C10" s="677">
        <f>'DATA - Awards Matrices'!C10*(AVERAGE('DATA-Total Awards'!AO28,'DATA-Total Awards'!AC28,'DATA-Total Awards'!Q28))</f>
        <v>2420</v>
      </c>
      <c r="D10" s="677">
        <f>'DATA - Awards Matrices'!D10*(AVERAGE('DATA-Total Awards'!AP28,'DATA-Total Awards'!AD28,'DATA-Total Awards'!R28))</f>
        <v>0</v>
      </c>
      <c r="E10" s="677">
        <f>'DATA - Awards Matrices'!E10*(AVERAGE('DATA-Total Awards'!AQ28,'DATA-Total Awards'!AE28,'DATA-Total Awards'!S28))</f>
        <v>0</v>
      </c>
      <c r="F10" s="677">
        <f>'DATA - Awards Matrices'!F10*(AVERAGE('DATA-Total Awards'!AR28,'DATA-Total Awards'!AF28,'DATA-Total Awards'!T28))</f>
        <v>90651000</v>
      </c>
      <c r="G10" s="677">
        <f>'DATA - Awards Matrices'!G10*(AVERAGE('DATA-Total Awards'!AS28,'DATA-Total Awards'!AG28,'DATA-Total Awards'!U28))</f>
        <v>23734173.333333332</v>
      </c>
      <c r="H10" s="677">
        <f>'DATA - Awards Matrices'!H10*(AVERAGE('DATA-Total Awards'!AT28,'DATA-Total Awards'!AH28,'DATA-Total Awards'!V28))</f>
        <v>11010778.666666666</v>
      </c>
      <c r="I10" s="677">
        <f>'DATA - Awards Matrices'!I10*(AVERAGE('DATA-Total Awards'!AU28,'DATA-Total Awards'!AI28,'DATA-Total Awards'!W28))</f>
        <v>11372975.333333334</v>
      </c>
      <c r="J10" s="677">
        <f>'DATA - Awards Matrices'!J10*(AVERAGE('DATA-Total Awards'!AV28,'DATA-Total Awards'!AJ28,'DATA-Total Awards'!X28))</f>
        <v>130316.66666666667</v>
      </c>
      <c r="K10" s="691">
        <f>'DATA - Awards Matrices'!K10*(AVERAGE('DATA-Total Awards'!AW28,'DATA-Total Awards'!AK28,'DATA-Total Awards'!Y28))</f>
        <v>359445.33333333337</v>
      </c>
    </row>
    <row r="11" spans="1:13" ht="18" thickBot="1" x14ac:dyDescent="0.4">
      <c r="A11" s="339" t="s">
        <v>105</v>
      </c>
      <c r="B11" s="677">
        <f>'DATA - Awards Matrices'!B11*(AVERAGE('DATA-Total Awards'!AN29,'DATA-Total Awards'!AB29,'DATA-Total Awards'!P29))</f>
        <v>0</v>
      </c>
      <c r="C11" s="677">
        <f>'DATA - Awards Matrices'!C11*(AVERAGE('DATA-Total Awards'!AO29,'DATA-Total Awards'!AC29,'DATA-Total Awards'!Q29))</f>
        <v>0</v>
      </c>
      <c r="D11" s="677">
        <f>'DATA - Awards Matrices'!D11*(AVERAGE('DATA-Total Awards'!AP29,'DATA-Total Awards'!AD29,'DATA-Total Awards'!R29))</f>
        <v>0</v>
      </c>
      <c r="E11" s="677">
        <f>'DATA - Awards Matrices'!E11*(AVERAGE('DATA-Total Awards'!AQ29,'DATA-Total Awards'!AE29,'DATA-Total Awards'!S29))</f>
        <v>0</v>
      </c>
      <c r="F11" s="677">
        <f>'DATA - Awards Matrices'!F11*(AVERAGE('DATA-Total Awards'!AR29,'DATA-Total Awards'!AF29,'DATA-Total Awards'!T29))</f>
        <v>27843580.666666664</v>
      </c>
      <c r="G11" s="677">
        <f>'DATA - Awards Matrices'!G11*(AVERAGE('DATA-Total Awards'!AS29,'DATA-Total Awards'!AG29,'DATA-Total Awards'!U29))</f>
        <v>16991038</v>
      </c>
      <c r="H11" s="677">
        <f>'DATA - Awards Matrices'!H11*(AVERAGE('DATA-Total Awards'!AT29,'DATA-Total Awards'!AH29,'DATA-Total Awards'!V29))</f>
        <v>7735861.333333334</v>
      </c>
      <c r="I11" s="677">
        <f>'DATA - Awards Matrices'!I11*(AVERAGE('DATA-Total Awards'!AU29,'DATA-Total Awards'!AI29,'DATA-Total Awards'!W29))</f>
        <v>18189728</v>
      </c>
      <c r="J11" s="677">
        <f>'DATA - Awards Matrices'!J11*(AVERAGE('DATA-Total Awards'!AV29,'DATA-Total Awards'!AJ29,'DATA-Total Awards'!X29))</f>
        <v>90272</v>
      </c>
      <c r="K11" s="691">
        <f>'DATA - Awards Matrices'!K11*(AVERAGE('DATA-Total Awards'!AW29,'DATA-Total Awards'!AK29,'DATA-Total Awards'!Y29))</f>
        <v>166728</v>
      </c>
      <c r="M11" s="704" t="s">
        <v>353</v>
      </c>
    </row>
    <row r="12" spans="1:13" ht="18" thickBot="1" x14ac:dyDescent="0.4">
      <c r="A12" s="340" t="s">
        <v>103</v>
      </c>
      <c r="B12" s="697">
        <f>'DATA - Awards Matrices'!B12*(AVERAGE('DATA-Total Awards'!AN30,'DATA-Total Awards'!AB30,'DATA-Total Awards'!P30))</f>
        <v>0</v>
      </c>
      <c r="C12" s="697">
        <f>'DATA - Awards Matrices'!C12*(AVERAGE('DATA-Total Awards'!AO30,'DATA-Total Awards'!AC30,'DATA-Total Awards'!Q30))</f>
        <v>35826</v>
      </c>
      <c r="D12" s="697">
        <f>'DATA - Awards Matrices'!D12*(AVERAGE('DATA-Total Awards'!AP30,'DATA-Total Awards'!AD30,'DATA-Total Awards'!R30))</f>
        <v>0</v>
      </c>
      <c r="E12" s="697">
        <f>'DATA - Awards Matrices'!E12*(AVERAGE('DATA-Total Awards'!AQ30,'DATA-Total Awards'!AE30,'DATA-Total Awards'!S30))</f>
        <v>0</v>
      </c>
      <c r="F12" s="697">
        <f>'DATA - Awards Matrices'!F12*(AVERAGE('DATA-Total Awards'!AR30,'DATA-Total Awards'!AF30,'DATA-Total Awards'!T30))</f>
        <v>21775104</v>
      </c>
      <c r="G12" s="697">
        <f>'DATA - Awards Matrices'!G12*(AVERAGE('DATA-Total Awards'!AS30,'DATA-Total Awards'!AG30,'DATA-Total Awards'!U30))</f>
        <v>10201400</v>
      </c>
      <c r="H12" s="697">
        <f>'DATA - Awards Matrices'!H12*(AVERAGE('DATA-Total Awards'!AT30,'DATA-Total Awards'!AH30,'DATA-Total Awards'!V30))</f>
        <v>15396935</v>
      </c>
      <c r="I12" s="697">
        <f>'DATA - Awards Matrices'!I12*(AVERAGE('DATA-Total Awards'!AU30,'DATA-Total Awards'!AI30,'DATA-Total Awards'!W30))</f>
        <v>0</v>
      </c>
      <c r="J12" s="697">
        <f>'DATA - Awards Matrices'!J12*(AVERAGE('DATA-Total Awards'!AV30,'DATA-Total Awards'!AJ30,'DATA-Total Awards'!X30))</f>
        <v>0</v>
      </c>
      <c r="K12" s="698">
        <f>'DATA - Awards Matrices'!K12*(AVERAGE('DATA-Total Awards'!AW30,'DATA-Total Awards'!AK30,'DATA-Total Awards'!Y30))</f>
        <v>0</v>
      </c>
      <c r="M12" s="705">
        <f>SUM(B10:K12)/1000</f>
        <v>255687.58233333335</v>
      </c>
    </row>
    <row r="13" spans="1:13" ht="17.25" x14ac:dyDescent="0.35">
      <c r="A13" s="331"/>
      <c r="B13" s="341"/>
      <c r="C13" s="342"/>
      <c r="D13" s="342"/>
      <c r="E13" s="342"/>
      <c r="F13" s="342"/>
      <c r="G13" s="40"/>
      <c r="H13" s="40"/>
      <c r="I13" s="40"/>
      <c r="J13" s="40"/>
      <c r="K13" s="336"/>
    </row>
    <row r="14" spans="1:13" ht="18" thickBot="1" x14ac:dyDescent="0.4">
      <c r="A14" s="331" t="s">
        <v>349</v>
      </c>
      <c r="B14" s="341"/>
      <c r="C14" s="342"/>
      <c r="D14" s="342"/>
      <c r="E14" s="342"/>
      <c r="F14" s="342"/>
      <c r="G14" s="40"/>
      <c r="H14" s="40"/>
      <c r="I14" s="40"/>
      <c r="J14" s="40"/>
      <c r="K14" s="336"/>
    </row>
    <row r="15" spans="1:13" ht="18" thickBot="1" x14ac:dyDescent="0.4">
      <c r="A15" s="337" t="s">
        <v>107</v>
      </c>
      <c r="B15" s="677">
        <f>'DATA - Awards Matrices'!B15*(AVERAGE('DATA-Total Awards'!AN28,'DATA-Total Awards'!AB28,'DATA-Total Awards'!P28))</f>
        <v>0</v>
      </c>
      <c r="C15" s="677">
        <f>'DATA - Awards Matrices'!C15*(AVERAGE('DATA-Total Awards'!AO28,'DATA-Total Awards'!AC28,'DATA-Total Awards'!Q28))</f>
        <v>66.666666666666657</v>
      </c>
      <c r="D15" s="677">
        <f>'DATA - Awards Matrices'!D15*(AVERAGE('DATA-Total Awards'!AP28,'DATA-Total Awards'!AD28,'DATA-Total Awards'!R28))</f>
        <v>0</v>
      </c>
      <c r="E15" s="677">
        <f>'DATA - Awards Matrices'!E15*(AVERAGE('DATA-Total Awards'!AQ28,'DATA-Total Awards'!AE28,'DATA-Total Awards'!S28))</f>
        <v>0</v>
      </c>
      <c r="F15" s="677">
        <f>'DATA - Awards Matrices'!F15*(AVERAGE('DATA-Total Awards'!AR28,'DATA-Total Awards'!AF28,'DATA-Total Awards'!T28))</f>
        <v>1373500</v>
      </c>
      <c r="G15" s="677">
        <f>'DATA - Awards Matrices'!G15*(AVERAGE('DATA-Total Awards'!AS28,'DATA-Total Awards'!AG28,'DATA-Total Awards'!U28))</f>
        <v>721666.66666666663</v>
      </c>
      <c r="H15" s="677">
        <f>'DATA - Awards Matrices'!H15*(AVERAGE('DATA-Total Awards'!AT28,'DATA-Total Awards'!AH28,'DATA-Total Awards'!V28))</f>
        <v>253333.33333333331</v>
      </c>
      <c r="I15" s="677">
        <f>'DATA - Awards Matrices'!I15*(AVERAGE('DATA-Total Awards'!AU28,'DATA-Total Awards'!AI28,'DATA-Total Awards'!W28))</f>
        <v>261666.66666666669</v>
      </c>
      <c r="J15" s="677">
        <f>'DATA - Awards Matrices'!J15*(AVERAGE('DATA-Total Awards'!AV28,'DATA-Total Awards'!AJ28,'DATA-Total Awards'!X28))</f>
        <v>4166.666666666667</v>
      </c>
      <c r="K15" s="691">
        <f>'DATA - Awards Matrices'!K15*(AVERAGE('DATA-Total Awards'!AW28,'DATA-Total Awards'!AK28,'DATA-Total Awards'!Y28))</f>
        <v>9333.3333333333339</v>
      </c>
    </row>
    <row r="16" spans="1:13" ht="18" thickBot="1" x14ac:dyDescent="0.4">
      <c r="A16" s="339" t="s">
        <v>105</v>
      </c>
      <c r="B16" s="677">
        <f>'DATA - Awards Matrices'!B16*(AVERAGE('DATA-Total Awards'!AN29,'DATA-Total Awards'!AB29,'DATA-Total Awards'!P29))</f>
        <v>0</v>
      </c>
      <c r="C16" s="677">
        <f>'DATA - Awards Matrices'!C16*(AVERAGE('DATA-Total Awards'!AO29,'DATA-Total Awards'!AC29,'DATA-Total Awards'!Q29))</f>
        <v>0</v>
      </c>
      <c r="D16" s="677">
        <f>'DATA - Awards Matrices'!D16*(AVERAGE('DATA-Total Awards'!AP29,'DATA-Total Awards'!AD29,'DATA-Total Awards'!R29))</f>
        <v>0</v>
      </c>
      <c r="E16" s="677">
        <f>'DATA - Awards Matrices'!E16*(AVERAGE('DATA-Total Awards'!AQ29,'DATA-Total Awards'!AE29,'DATA-Total Awards'!S29))</f>
        <v>0</v>
      </c>
      <c r="F16" s="677">
        <f>'DATA - Awards Matrices'!F16*(AVERAGE('DATA-Total Awards'!AR29,'DATA-Total Awards'!AF29,'DATA-Total Awards'!T29))</f>
        <v>292333.33333333331</v>
      </c>
      <c r="G16" s="677">
        <f>'DATA - Awards Matrices'!G16*(AVERAGE('DATA-Total Awards'!AS29,'DATA-Total Awards'!AG29,'DATA-Total Awards'!U29))</f>
        <v>358000</v>
      </c>
      <c r="H16" s="677">
        <f>'DATA - Awards Matrices'!H16*(AVERAGE('DATA-Total Awards'!AT29,'DATA-Total Awards'!AH29,'DATA-Total Awards'!V29))</f>
        <v>123333.33333333334</v>
      </c>
      <c r="I16" s="677">
        <f>'DATA - Awards Matrices'!I16*(AVERAGE('DATA-Total Awards'!AU29,'DATA-Total Awards'!AI29,'DATA-Total Awards'!W29))</f>
        <v>290000</v>
      </c>
      <c r="J16" s="677">
        <f>'DATA - Awards Matrices'!J16*(AVERAGE('DATA-Total Awards'!AV29,'DATA-Total Awards'!AJ29,'DATA-Total Awards'!X29))</f>
        <v>2000</v>
      </c>
      <c r="K16" s="691">
        <f>'DATA - Awards Matrices'!K16*(AVERAGE('DATA-Total Awards'!AW29,'DATA-Total Awards'!AK29,'DATA-Total Awards'!Y29))</f>
        <v>3000</v>
      </c>
      <c r="M16" s="704" t="s">
        <v>352</v>
      </c>
    </row>
    <row r="17" spans="1:13" ht="18" thickBot="1" x14ac:dyDescent="0.4">
      <c r="A17" s="340" t="s">
        <v>103</v>
      </c>
      <c r="B17" s="677">
        <f>'DATA - Awards Matrices'!B17*(AVERAGE('DATA-Total Awards'!AN30,'DATA-Total Awards'!AB30,'DATA-Total Awards'!P30))</f>
        <v>0</v>
      </c>
      <c r="C17" s="677">
        <f>'DATA - Awards Matrices'!C17*(AVERAGE('DATA-Total Awards'!AO30,'DATA-Total Awards'!AC30,'DATA-Total Awards'!Q30))</f>
        <v>466.66666666666669</v>
      </c>
      <c r="D17" s="677">
        <f>'DATA - Awards Matrices'!D17*(AVERAGE('DATA-Total Awards'!AP30,'DATA-Total Awards'!AD30,'DATA-Total Awards'!R30))</f>
        <v>0</v>
      </c>
      <c r="E17" s="677">
        <f>'DATA - Awards Matrices'!E17*(AVERAGE('DATA-Total Awards'!AQ30,'DATA-Total Awards'!AE30,'DATA-Total Awards'!S30))</f>
        <v>0</v>
      </c>
      <c r="F17" s="677">
        <f>'DATA - Awards Matrices'!F17*(AVERAGE('DATA-Total Awards'!AR30,'DATA-Total Awards'!AF30,'DATA-Total Awards'!T30))</f>
        <v>156000</v>
      </c>
      <c r="G17" s="677">
        <f>'DATA - Awards Matrices'!G17*(AVERAGE('DATA-Total Awards'!AS30,'DATA-Total Awards'!AG30,'DATA-Total Awards'!U30))</f>
        <v>146666.66666666666</v>
      </c>
      <c r="H17" s="677">
        <f>'DATA - Awards Matrices'!H17*(AVERAGE('DATA-Total Awards'!AT30,'DATA-Total Awards'!AH30,'DATA-Total Awards'!V30))</f>
        <v>167500</v>
      </c>
      <c r="I17" s="677">
        <f>'DATA - Awards Matrices'!I17*(AVERAGE('DATA-Total Awards'!AU30,'DATA-Total Awards'!AI30,'DATA-Total Awards'!W30))</f>
        <v>0</v>
      </c>
      <c r="J17" s="677">
        <f>'DATA - Awards Matrices'!J17*(AVERAGE('DATA-Total Awards'!AV30,'DATA-Total Awards'!AJ30,'DATA-Total Awards'!X30))</f>
        <v>0</v>
      </c>
      <c r="K17" s="691">
        <f>'DATA - Awards Matrices'!K17*(AVERAGE('DATA-Total Awards'!AW30,'DATA-Total Awards'!AK30,'DATA-Total Awards'!Y30))</f>
        <v>0</v>
      </c>
      <c r="M17" s="705">
        <f>SUM(B15:K17)/1000</f>
        <v>4163.0333333333338</v>
      </c>
    </row>
    <row r="18" spans="1:13" ht="18" thickBot="1" x14ac:dyDescent="0.4">
      <c r="A18" s="332"/>
      <c r="B18" s="692"/>
      <c r="C18" s="693"/>
      <c r="D18" s="693"/>
      <c r="E18" s="693"/>
      <c r="F18" s="693"/>
      <c r="G18" s="694"/>
      <c r="H18" s="694"/>
      <c r="I18" s="694"/>
      <c r="J18" s="694"/>
      <c r="K18" s="695"/>
    </row>
    <row r="19" spans="1:13" ht="18" customHeight="1" thickBot="1" x14ac:dyDescent="0.35">
      <c r="A19" s="1094" t="s">
        <v>228</v>
      </c>
      <c r="B19" s="1100"/>
      <c r="C19" s="1100"/>
      <c r="D19" s="1100"/>
      <c r="E19" s="1101"/>
    </row>
    <row r="20" spans="1:13" ht="18" thickBot="1" x14ac:dyDescent="0.4">
      <c r="A20" s="703"/>
      <c r="B20" s="1097" t="s">
        <v>362</v>
      </c>
      <c r="C20" s="1098"/>
      <c r="D20" s="1098"/>
      <c r="E20" s="1098"/>
      <c r="F20" s="1098"/>
      <c r="G20" s="1098"/>
      <c r="H20" s="1098"/>
      <c r="I20" s="1098"/>
      <c r="J20" s="1098"/>
      <c r="K20" s="1099"/>
    </row>
    <row r="21" spans="1:13" ht="17.25" customHeight="1" x14ac:dyDescent="0.35">
      <c r="A21" s="688"/>
      <c r="B21" s="1102" t="s">
        <v>131</v>
      </c>
      <c r="C21" s="1062"/>
      <c r="D21" s="1062"/>
      <c r="E21" s="1078" t="s">
        <v>130</v>
      </c>
      <c r="F21" s="1078" t="s">
        <v>129</v>
      </c>
      <c r="G21" s="1078" t="s">
        <v>128</v>
      </c>
      <c r="H21" s="1062" t="s">
        <v>127</v>
      </c>
      <c r="I21" s="1062"/>
      <c r="J21" s="1062" t="s">
        <v>126</v>
      </c>
      <c r="K21" s="1103"/>
    </row>
    <row r="22" spans="1:13" ht="17.25" x14ac:dyDescent="0.35">
      <c r="A22" s="688"/>
      <c r="B22" s="310" t="s">
        <v>125</v>
      </c>
      <c r="C22" s="311" t="s">
        <v>124</v>
      </c>
      <c r="D22" s="311" t="s">
        <v>123</v>
      </c>
      <c r="E22" s="1062"/>
      <c r="F22" s="1062"/>
      <c r="G22" s="1062"/>
      <c r="H22" s="311" t="s">
        <v>122</v>
      </c>
      <c r="I22" s="311" t="s">
        <v>121</v>
      </c>
      <c r="J22" s="311" t="s">
        <v>120</v>
      </c>
      <c r="K22" s="312" t="s">
        <v>119</v>
      </c>
    </row>
    <row r="23" spans="1:13" ht="18" thickBot="1" x14ac:dyDescent="0.4">
      <c r="A23" s="689" t="s">
        <v>348</v>
      </c>
      <c r="B23" s="314" t="s">
        <v>118</v>
      </c>
      <c r="C23" s="315" t="s">
        <v>117</v>
      </c>
      <c r="D23" s="315" t="s">
        <v>116</v>
      </c>
      <c r="E23" s="315" t="s">
        <v>115</v>
      </c>
      <c r="F23" s="315" t="s">
        <v>114</v>
      </c>
      <c r="G23" s="315" t="s">
        <v>113</v>
      </c>
      <c r="H23" s="315" t="s">
        <v>112</v>
      </c>
      <c r="I23" s="315" t="s">
        <v>111</v>
      </c>
      <c r="J23" s="315" t="s">
        <v>110</v>
      </c>
      <c r="K23" s="316" t="s">
        <v>109</v>
      </c>
    </row>
    <row r="24" spans="1:13" ht="18" thickBot="1" x14ac:dyDescent="0.4">
      <c r="A24" s="317" t="s">
        <v>107</v>
      </c>
      <c r="B24" s="677">
        <f>'DATA - Awards Matrices'!B24*(AVERAGE('DATA- STEMH Awards'!AN28,'DATA- STEMH Awards'!AB28,'DATA- STEMH Awards'!P28))</f>
        <v>0</v>
      </c>
      <c r="C24" s="677">
        <f>'DATA - Awards Matrices'!C24*(AVERAGE('DATA- STEMH Awards'!AO28,'DATA- STEMH Awards'!AC28,'DATA- STEMH Awards'!Q28))</f>
        <v>0</v>
      </c>
      <c r="D24" s="677">
        <f>'DATA - Awards Matrices'!D24*(AVERAGE('DATA- STEMH Awards'!AP28,'DATA- STEMH Awards'!AD28,'DATA- STEMH Awards'!R28))</f>
        <v>0</v>
      </c>
      <c r="E24" s="677">
        <f>'DATA - Awards Matrices'!E24*(AVERAGE('DATA- STEMH Awards'!AQ28,'DATA- STEMH Awards'!AE28,'DATA- STEMH Awards'!S28))</f>
        <v>0</v>
      </c>
      <c r="F24" s="677">
        <f>'DATA - Awards Matrices'!F24*(AVERAGE('DATA- STEMH Awards'!AR28,'DATA- STEMH Awards'!AF28,'DATA- STEMH Awards'!T28))</f>
        <v>4257000</v>
      </c>
      <c r="G24" s="677">
        <f>'DATA - Awards Matrices'!G24*(AVERAGE('DATA- STEMH Awards'!AS28,'DATA- STEMH Awards'!AG28,'DATA- STEMH Awards'!U28))</f>
        <v>0</v>
      </c>
      <c r="H24" s="677">
        <f>'DATA - Awards Matrices'!H24*(AVERAGE('DATA- STEMH Awards'!AT28,'DATA- STEMH Awards'!AH28,'DATA- STEMH Awards'!V28))</f>
        <v>0</v>
      </c>
      <c r="I24" s="677">
        <f>'DATA - Awards Matrices'!I24*(AVERAGE('DATA- STEMH Awards'!AU28,'DATA- STEMH Awards'!AI28,'DATA- STEMH Awards'!W28))</f>
        <v>0</v>
      </c>
      <c r="J24" s="677">
        <f>'DATA - Awards Matrices'!J24*(AVERAGE('DATA- STEMH Awards'!AV28,'DATA- STEMH Awards'!AJ28,'DATA- STEMH Awards'!X28))</f>
        <v>0</v>
      </c>
      <c r="K24" s="691">
        <f>'DATA - Awards Matrices'!K24*(AVERAGE('DATA- STEMH Awards'!AW28,'DATA- STEMH Awards'!AK28,'DATA- STEMH Awards'!Y28))</f>
        <v>0</v>
      </c>
    </row>
    <row r="25" spans="1:13" ht="18" thickBot="1" x14ac:dyDescent="0.4">
      <c r="A25" s="322" t="s">
        <v>105</v>
      </c>
      <c r="B25" s="677">
        <f>'DATA - Awards Matrices'!B25*(AVERAGE('DATA- STEMH Awards'!AN29,'DATA- STEMH Awards'!AB29,'DATA- STEMH Awards'!P29))</f>
        <v>0</v>
      </c>
      <c r="C25" s="677">
        <f>'DATA - Awards Matrices'!C25*(AVERAGE('DATA- STEMH Awards'!AO29,'DATA- STEMH Awards'!AC29,'DATA- STEMH Awards'!Q29))</f>
        <v>0</v>
      </c>
      <c r="D25" s="677">
        <f>'DATA - Awards Matrices'!D25*(AVERAGE('DATA- STEMH Awards'!AP29,'DATA- STEMH Awards'!AD29,'DATA- STEMH Awards'!R29))</f>
        <v>0</v>
      </c>
      <c r="E25" s="677">
        <f>'DATA - Awards Matrices'!E25*(AVERAGE('DATA- STEMH Awards'!AQ29,'DATA- STEMH Awards'!AE29,'DATA- STEMH Awards'!S29))</f>
        <v>0</v>
      </c>
      <c r="F25" s="677">
        <f>'DATA - Awards Matrices'!F25*(AVERAGE('DATA- STEMH Awards'!AR29,'DATA- STEMH Awards'!AF29,'DATA- STEMH Awards'!T29))</f>
        <v>27113361.333333336</v>
      </c>
      <c r="G25" s="677">
        <f>'DATA - Awards Matrices'!G25*(AVERAGE('DATA- STEMH Awards'!AS29,'DATA- STEMH Awards'!AG29,'DATA- STEMH Awards'!U29))</f>
        <v>14222479.666666668</v>
      </c>
      <c r="H25" s="677">
        <f>'DATA - Awards Matrices'!H25*(AVERAGE('DATA- STEMH Awards'!AT29,'DATA- STEMH Awards'!AH29,'DATA- STEMH Awards'!V29))</f>
        <v>7474514.666666666</v>
      </c>
      <c r="I25" s="677">
        <f>'DATA - Awards Matrices'!I25*(AVERAGE('DATA- STEMH Awards'!AU29,'DATA- STEMH Awards'!AI29,'DATA- STEMH Awards'!W29))</f>
        <v>18189728</v>
      </c>
      <c r="J25" s="677">
        <f>'DATA - Awards Matrices'!J25*(AVERAGE('DATA- STEMH Awards'!AV29,'DATA- STEMH Awards'!AJ29,'DATA- STEMH Awards'!X29))</f>
        <v>97794.666666666657</v>
      </c>
      <c r="K25" s="691">
        <f>'DATA - Awards Matrices'!K25*(AVERAGE('DATA- STEMH Awards'!AW29,'DATA- STEMH Awards'!AK29,'DATA- STEMH Awards'!Y29))</f>
        <v>166728</v>
      </c>
      <c r="M25" s="704" t="s">
        <v>354</v>
      </c>
    </row>
    <row r="26" spans="1:13" ht="18" thickBot="1" x14ac:dyDescent="0.4">
      <c r="A26" s="327" t="s">
        <v>103</v>
      </c>
      <c r="B26" s="697">
        <f>'DATA - Awards Matrices'!B26*(AVERAGE('DATA- STEMH Awards'!AN30,'DATA- STEMH Awards'!AB30,'DATA- STEMH Awards'!P30))</f>
        <v>0</v>
      </c>
      <c r="C26" s="697">
        <f>'DATA - Awards Matrices'!C26*(AVERAGE('DATA- STEMH Awards'!AO30,'DATA- STEMH Awards'!AC30,'DATA- STEMH Awards'!Q30))</f>
        <v>35826</v>
      </c>
      <c r="D26" s="697">
        <f>'DATA - Awards Matrices'!D26*(AVERAGE('DATA- STEMH Awards'!AP30,'DATA- STEMH Awards'!AD30,'DATA- STEMH Awards'!R30))</f>
        <v>0</v>
      </c>
      <c r="E26" s="697">
        <f>'DATA - Awards Matrices'!E26*(AVERAGE('DATA- STEMH Awards'!AQ30,'DATA- STEMH Awards'!AE30,'DATA- STEMH Awards'!S30))</f>
        <v>0</v>
      </c>
      <c r="F26" s="697">
        <f>'DATA - Awards Matrices'!F26*(AVERAGE('DATA- STEMH Awards'!AR30,'DATA- STEMH Awards'!AF30,'DATA- STEMH Awards'!T30))</f>
        <v>21775104</v>
      </c>
      <c r="G26" s="697">
        <f>'DATA - Awards Matrices'!G26*(AVERAGE('DATA- STEMH Awards'!AS30,'DATA- STEMH Awards'!AG30,'DATA- STEMH Awards'!U30))</f>
        <v>10201400</v>
      </c>
      <c r="H26" s="697">
        <f>'DATA - Awards Matrices'!H26*(AVERAGE('DATA- STEMH Awards'!AT30,'DATA- STEMH Awards'!AH30,'DATA- STEMH Awards'!V30))</f>
        <v>15396935</v>
      </c>
      <c r="I26" s="697">
        <f>'DATA - Awards Matrices'!I26*(AVERAGE('DATA- STEMH Awards'!AU30,'DATA- STEMH Awards'!AI30,'DATA- STEMH Awards'!W30))</f>
        <v>0</v>
      </c>
      <c r="J26" s="697">
        <f>'DATA - Awards Matrices'!J26*(AVERAGE('DATA- STEMH Awards'!AV30,'DATA- STEMH Awards'!AJ30,'DATA- STEMH Awards'!X30))</f>
        <v>0</v>
      </c>
      <c r="K26" s="698">
        <f>'DATA - Awards Matrices'!K26*(AVERAGE('DATA- STEMH Awards'!AW30,'DATA- STEMH Awards'!AK30,'DATA- STEMH Awards'!Y30))</f>
        <v>0</v>
      </c>
      <c r="M26" s="705">
        <f>SUM(B24:K26)/1000</f>
        <v>118930.87133333333</v>
      </c>
    </row>
    <row r="27" spans="1:13" ht="17.25" x14ac:dyDescent="0.35">
      <c r="A27" s="690"/>
      <c r="B27" s="341"/>
      <c r="C27" s="342"/>
      <c r="D27" s="342"/>
      <c r="E27" s="342"/>
      <c r="F27" s="342"/>
      <c r="G27" s="160"/>
      <c r="H27" s="160"/>
      <c r="I27" s="160"/>
      <c r="J27" s="160"/>
      <c r="K27" s="696"/>
    </row>
    <row r="28" spans="1:13" ht="18" thickBot="1" x14ac:dyDescent="0.4">
      <c r="A28" s="690" t="s">
        <v>350</v>
      </c>
      <c r="B28" s="341"/>
      <c r="C28" s="342"/>
      <c r="D28" s="342"/>
      <c r="E28" s="342"/>
      <c r="F28" s="342"/>
      <c r="G28" s="160"/>
      <c r="H28" s="160"/>
      <c r="I28" s="160"/>
      <c r="J28" s="160"/>
      <c r="K28" s="696"/>
    </row>
    <row r="29" spans="1:13" ht="18" thickBot="1" x14ac:dyDescent="0.4">
      <c r="A29" s="679" t="s">
        <v>107</v>
      </c>
      <c r="B29" s="677">
        <f>'DATA - Awards Matrices'!B29*(AVERAGE('DATA- STEMH Awards'!AN28,'DATA- STEMH Awards'!AB28,'DATA- STEMH Awards'!P28))</f>
        <v>0</v>
      </c>
      <c r="C29" s="677">
        <f>'DATA - Awards Matrices'!C29*(AVERAGE('DATA- STEMH Awards'!AO28,'DATA- STEMH Awards'!AC28,'DATA- STEMH Awards'!Q28))</f>
        <v>0</v>
      </c>
      <c r="D29" s="677">
        <f>'DATA - Awards Matrices'!D29*(AVERAGE('DATA- STEMH Awards'!AP28,'DATA- STEMH Awards'!AD28,'DATA- STEMH Awards'!R28))</f>
        <v>0</v>
      </c>
      <c r="E29" s="677">
        <f>'DATA - Awards Matrices'!E29*(AVERAGE('DATA- STEMH Awards'!AQ28,'DATA- STEMH Awards'!AE28,'DATA- STEMH Awards'!S28))</f>
        <v>0</v>
      </c>
      <c r="F29" s="677">
        <f>'DATA - Awards Matrices'!F29*(AVERAGE('DATA- STEMH Awards'!AR28,'DATA- STEMH Awards'!AF28,'DATA- STEMH Awards'!T28))</f>
        <v>129000</v>
      </c>
      <c r="G29" s="677">
        <f>'DATA - Awards Matrices'!G29*(AVERAGE('DATA- STEMH Awards'!AS28,'DATA- STEMH Awards'!AG28,'DATA- STEMH Awards'!U28))</f>
        <v>0</v>
      </c>
      <c r="H29" s="677">
        <f>'DATA - Awards Matrices'!H29*(AVERAGE('DATA- STEMH Awards'!AT28,'DATA- STEMH Awards'!AH28,'DATA- STEMH Awards'!V28))</f>
        <v>0</v>
      </c>
      <c r="I29" s="677">
        <f>'DATA - Awards Matrices'!I29*(AVERAGE('DATA- STEMH Awards'!AU28,'DATA- STEMH Awards'!AI28,'DATA- STEMH Awards'!W28))</f>
        <v>0</v>
      </c>
      <c r="J29" s="677">
        <f>'DATA - Awards Matrices'!J29*(AVERAGE('DATA- STEMH Awards'!AV28,'DATA- STEMH Awards'!AJ28,'DATA- STEMH Awards'!X28))</f>
        <v>0</v>
      </c>
      <c r="K29" s="691">
        <f>'DATA - Awards Matrices'!K29*(AVERAGE('DATA- STEMH Awards'!AW28,'DATA- STEMH Awards'!AK28,'DATA- STEMH Awards'!Y28))</f>
        <v>0</v>
      </c>
    </row>
    <row r="30" spans="1:13" ht="18" thickBot="1" x14ac:dyDescent="0.4">
      <c r="A30" s="680" t="s">
        <v>105</v>
      </c>
      <c r="B30" s="677">
        <f>'DATA - Awards Matrices'!B30*(AVERAGE('DATA- STEMH Awards'!AN29,'DATA- STEMH Awards'!AB29,'DATA- STEMH Awards'!P29))</f>
        <v>0</v>
      </c>
      <c r="C30" s="677">
        <f>'DATA - Awards Matrices'!C30*(AVERAGE('DATA- STEMH Awards'!AO29,'DATA- STEMH Awards'!AC29,'DATA- STEMH Awards'!Q29))</f>
        <v>0</v>
      </c>
      <c r="D30" s="677">
        <f>'DATA - Awards Matrices'!D30*(AVERAGE('DATA- STEMH Awards'!AP29,'DATA- STEMH Awards'!AD29,'DATA- STEMH Awards'!R29))</f>
        <v>0</v>
      </c>
      <c r="E30" s="677">
        <f>'DATA - Awards Matrices'!E30*(AVERAGE('DATA- STEMH Awards'!AQ29,'DATA- STEMH Awards'!AE29,'DATA- STEMH Awards'!S29))</f>
        <v>0</v>
      </c>
      <c r="F30" s="677">
        <f>'DATA - Awards Matrices'!F30*(AVERAGE('DATA- STEMH Awards'!AR29,'DATA- STEMH Awards'!AF29,'DATA- STEMH Awards'!T29))</f>
        <v>569333.33333333337</v>
      </c>
      <c r="G30" s="677">
        <f>'DATA - Awards Matrices'!G30*(AVERAGE('DATA- STEMH Awards'!AS29,'DATA- STEMH Awards'!AG29,'DATA- STEMH Awards'!U29))</f>
        <v>299666.66666666669</v>
      </c>
      <c r="H30" s="677">
        <f>'DATA - Awards Matrices'!H30*(AVERAGE('DATA- STEMH Awards'!AT29,'DATA- STEMH Awards'!AH29,'DATA- STEMH Awards'!V29))</f>
        <v>47666.666666666664</v>
      </c>
      <c r="I30" s="677">
        <f>'DATA - Awards Matrices'!I30*(AVERAGE('DATA- STEMH Awards'!AU29,'DATA- STEMH Awards'!AI29,'DATA- STEMH Awards'!W29))</f>
        <v>116000</v>
      </c>
      <c r="J30" s="677">
        <f>'DATA - Awards Matrices'!J30*(AVERAGE('DATA- STEMH Awards'!AV29,'DATA- STEMH Awards'!AJ29,'DATA- STEMH Awards'!X29))</f>
        <v>8666.6666666666661</v>
      </c>
      <c r="K30" s="691">
        <f>'DATA - Awards Matrices'!K30*(AVERAGE('DATA- STEMH Awards'!AW29,'DATA- STEMH Awards'!AK29,'DATA- STEMH Awards'!Y29))</f>
        <v>6000</v>
      </c>
      <c r="M30" s="704" t="s">
        <v>356</v>
      </c>
    </row>
    <row r="31" spans="1:13" ht="18" thickBot="1" x14ac:dyDescent="0.4">
      <c r="A31" s="681" t="s">
        <v>103</v>
      </c>
      <c r="B31" s="697">
        <f>'DATA - Awards Matrices'!B31*(AVERAGE('DATA- STEMH Awards'!AN30,'DATA- STEMH Awards'!AB30,'DATA- STEMH Awards'!P30))</f>
        <v>0</v>
      </c>
      <c r="C31" s="697">
        <f>'DATA - Awards Matrices'!C31*(AVERAGE('DATA- STEMH Awards'!AO30,'DATA- STEMH Awards'!AC30,'DATA- STEMH Awards'!Q30))</f>
        <v>2333.3333333333335</v>
      </c>
      <c r="D31" s="697">
        <f>'DATA - Awards Matrices'!D31*(AVERAGE('DATA- STEMH Awards'!AP30,'DATA- STEMH Awards'!AD30,'DATA- STEMH Awards'!R30))</f>
        <v>0</v>
      </c>
      <c r="E31" s="697">
        <f>'DATA - Awards Matrices'!E31*(AVERAGE('DATA- STEMH Awards'!AQ30,'DATA- STEMH Awards'!AE30,'DATA- STEMH Awards'!S30))</f>
        <v>0</v>
      </c>
      <c r="F31" s="697">
        <f>'DATA - Awards Matrices'!F31*(AVERAGE('DATA- STEMH Awards'!AR30,'DATA- STEMH Awards'!AF30,'DATA- STEMH Awards'!T30))</f>
        <v>312000</v>
      </c>
      <c r="G31" s="697">
        <f>'DATA - Awards Matrices'!G31*(AVERAGE('DATA- STEMH Awards'!AS30,'DATA- STEMH Awards'!AG30,'DATA- STEMH Awards'!U30))</f>
        <v>146666.66666666666</v>
      </c>
      <c r="H31" s="697">
        <f>'DATA - Awards Matrices'!H31*(AVERAGE('DATA- STEMH Awards'!AT30,'DATA- STEMH Awards'!AH30,'DATA- STEMH Awards'!V30))</f>
        <v>67000</v>
      </c>
      <c r="I31" s="697">
        <f>'DATA - Awards Matrices'!I31*(AVERAGE('DATA- STEMH Awards'!AU30,'DATA- STEMH Awards'!AI30,'DATA- STEMH Awards'!W30))</f>
        <v>0</v>
      </c>
      <c r="J31" s="697">
        <f>'DATA - Awards Matrices'!J31*(AVERAGE('DATA- STEMH Awards'!AV30,'DATA- STEMH Awards'!AJ30,'DATA- STEMH Awards'!X30))</f>
        <v>0</v>
      </c>
      <c r="K31" s="698">
        <f>'DATA - Awards Matrices'!K31*(AVERAGE('DATA- STEMH Awards'!AW30,'DATA- STEMH Awards'!AK30,'DATA- STEMH Awards'!Y30))</f>
        <v>0</v>
      </c>
      <c r="M31" s="705">
        <f>SUM(B29:K31)/1000</f>
        <v>1704.3333333333333</v>
      </c>
    </row>
    <row r="32" spans="1:13" ht="17.25" x14ac:dyDescent="0.35">
      <c r="A32" s="690"/>
      <c r="B32" s="341"/>
      <c r="C32" s="342"/>
      <c r="D32" s="342"/>
      <c r="E32" s="342"/>
      <c r="F32" s="342"/>
      <c r="G32" s="160"/>
      <c r="H32" s="160"/>
      <c r="I32" s="160"/>
      <c r="J32" s="160"/>
      <c r="K32" s="696"/>
    </row>
    <row r="33" spans="1:13" ht="18" thickBot="1" x14ac:dyDescent="0.4">
      <c r="A33" s="690" t="s">
        <v>732</v>
      </c>
      <c r="B33" s="341"/>
      <c r="C33" s="342"/>
      <c r="D33" s="342"/>
      <c r="E33" s="342"/>
      <c r="F33" s="342"/>
      <c r="G33" s="160"/>
      <c r="H33" s="160"/>
      <c r="I33" s="160"/>
      <c r="J33" s="160"/>
      <c r="K33" s="696"/>
    </row>
    <row r="34" spans="1:13" ht="18" thickBot="1" x14ac:dyDescent="0.4">
      <c r="A34" s="679" t="s">
        <v>107</v>
      </c>
      <c r="B34" s="677">
        <f>'DATA - Awards Matrices'!B29*(AVERAGE('DATA- STEMH Awards'!AN28,'DATA- STEMH Awards'!AB28,'DATA- STEMH Awards'!P28))</f>
        <v>0</v>
      </c>
      <c r="C34" s="677">
        <f>'DATA - Awards Matrices'!C29*(AVERAGE('DATA- STEMH Awards'!AO28,'DATA- STEMH Awards'!AC28,'DATA- STEMH Awards'!Q28))</f>
        <v>0</v>
      </c>
      <c r="D34" s="677">
        <f>'DATA - Awards Matrices'!D29*(AVERAGE('DATA- STEMH Awards'!AP28,'DATA- STEMH Awards'!AD28,'DATA- STEMH Awards'!R28))</f>
        <v>0</v>
      </c>
      <c r="E34" s="677">
        <f>'DATA - Awards Matrices'!E29*(AVERAGE('DATA- STEMH Awards'!AQ28,'DATA- STEMH Awards'!AE28,'DATA- STEMH Awards'!S28))</f>
        <v>0</v>
      </c>
      <c r="F34" s="677">
        <f>'DATA - Awards Matrices'!F29*(AVERAGE('DATA- STEMH Awards'!AR28,'DATA- STEMH Awards'!AF28,'DATA- STEMH Awards'!T28))</f>
        <v>129000</v>
      </c>
      <c r="G34" s="677">
        <f>'DATA - Awards Matrices'!G29*(AVERAGE('DATA- STEMH Awards'!AS28,'DATA- STEMH Awards'!AG28,'DATA- STEMH Awards'!U28))</f>
        <v>0</v>
      </c>
      <c r="H34" s="677">
        <f>'DATA - Awards Matrices'!H29*(AVERAGE('DATA- STEMH Awards'!AT28,'DATA- STEMH Awards'!AH28,'DATA- STEMH Awards'!V28))</f>
        <v>0</v>
      </c>
      <c r="I34" s="677">
        <f>'DATA - Awards Matrices'!I29*(AVERAGE('DATA- STEMH Awards'!AU28,'DATA- STEMH Awards'!AI28,'DATA- STEMH Awards'!W28))</f>
        <v>0</v>
      </c>
      <c r="J34" s="677">
        <f>'DATA - Awards Matrices'!J29*(AVERAGE('DATA- STEMH Awards'!AV28,'DATA- STEMH Awards'!AJ28,'DATA- STEMH Awards'!X28))</f>
        <v>0</v>
      </c>
      <c r="K34" s="677">
        <f>'DATA - Awards Matrices'!K29*(AVERAGE('DATA- STEMH Awards'!AW28,'DATA- STEMH Awards'!AK28,'DATA- STEMH Awards'!Y28))</f>
        <v>0</v>
      </c>
    </row>
    <row r="35" spans="1:13" ht="18" thickBot="1" x14ac:dyDescent="0.4">
      <c r="A35" s="680" t="s">
        <v>105</v>
      </c>
      <c r="B35" s="677">
        <f>'DATA - Awards Matrices'!B30*(AVERAGE('DATA- STEMH Awards'!AN29,'DATA- STEMH Awards'!AB29,'DATA- STEMH Awards'!P29))</f>
        <v>0</v>
      </c>
      <c r="C35" s="677">
        <f>'DATA - Awards Matrices'!C30*(AVERAGE('DATA- STEMH Awards'!AO29,'DATA- STEMH Awards'!AC29,'DATA- STEMH Awards'!Q29))</f>
        <v>0</v>
      </c>
      <c r="D35" s="677">
        <f>'DATA - Awards Matrices'!D30*(AVERAGE('DATA- STEMH Awards'!AP29,'DATA- STEMH Awards'!AD29,'DATA- STEMH Awards'!R29))</f>
        <v>0</v>
      </c>
      <c r="E35" s="677">
        <f>'DATA - Awards Matrices'!E30*(AVERAGE('DATA- STEMH Awards'!AQ29,'DATA- STEMH Awards'!AE29,'DATA- STEMH Awards'!S29))</f>
        <v>0</v>
      </c>
      <c r="F35" s="677">
        <f>'DATA - Awards Matrices'!F30*(AVERAGE('DATA- STEMH Awards'!AR29,'DATA- STEMH Awards'!AF29,'DATA- STEMH Awards'!T29))</f>
        <v>569333.33333333337</v>
      </c>
      <c r="G35" s="677">
        <f>'DATA - Awards Matrices'!G30*(AVERAGE('DATA- STEMH Awards'!AS29,'DATA- STEMH Awards'!AG29,'DATA- STEMH Awards'!U29))</f>
        <v>299666.66666666669</v>
      </c>
      <c r="H35" s="677">
        <f>'DATA - Awards Matrices'!H30*(AVERAGE('DATA- STEMH Awards'!AT29,'DATA- STEMH Awards'!AH29,'DATA- STEMH Awards'!V29))</f>
        <v>47666.666666666664</v>
      </c>
      <c r="I35" s="677">
        <f>'DATA - Awards Matrices'!I30*(AVERAGE('DATA- STEMH Awards'!AU29,'DATA- STEMH Awards'!AI29,'DATA- STEMH Awards'!W29))</f>
        <v>116000</v>
      </c>
      <c r="J35" s="677">
        <f>'DATA - Awards Matrices'!J30*(AVERAGE('DATA- STEMH Awards'!AV29,'DATA- STEMH Awards'!AJ29,'DATA- STEMH Awards'!X29))</f>
        <v>8666.6666666666661</v>
      </c>
      <c r="K35" s="677">
        <f>'DATA - Awards Matrices'!K30*(AVERAGE('DATA- STEMH Awards'!AW29,'DATA- STEMH Awards'!AK29,'DATA- STEMH Awards'!Y29))</f>
        <v>6000</v>
      </c>
      <c r="M35" s="704" t="s">
        <v>357</v>
      </c>
    </row>
    <row r="36" spans="1:13" ht="18" thickBot="1" x14ac:dyDescent="0.4">
      <c r="A36" s="681" t="s">
        <v>103</v>
      </c>
      <c r="B36" s="677">
        <f>'DATA - Awards Matrices'!B31*(AVERAGE('DATA- STEMH Awards'!AN30,'DATA- STEMH Awards'!AB30,'DATA- STEMH Awards'!P30))</f>
        <v>0</v>
      </c>
      <c r="C36" s="677">
        <f>'DATA - Awards Matrices'!C31*(AVERAGE('DATA- STEMH Awards'!AO30,'DATA- STEMH Awards'!AC30,'DATA- STEMH Awards'!Q30))</f>
        <v>2333.3333333333335</v>
      </c>
      <c r="D36" s="677">
        <f>'DATA - Awards Matrices'!D31*(AVERAGE('DATA- STEMH Awards'!AP30,'DATA- STEMH Awards'!AD30,'DATA- STEMH Awards'!R30))</f>
        <v>0</v>
      </c>
      <c r="E36" s="677">
        <f>'DATA - Awards Matrices'!E31*(AVERAGE('DATA- STEMH Awards'!AQ30,'DATA- STEMH Awards'!AE30,'DATA- STEMH Awards'!S30))</f>
        <v>0</v>
      </c>
      <c r="F36" s="677">
        <f>'DATA - Awards Matrices'!F31*(AVERAGE('DATA- STEMH Awards'!AR30,'DATA- STEMH Awards'!AF30,'DATA- STEMH Awards'!T30))</f>
        <v>312000</v>
      </c>
      <c r="G36" s="677">
        <f>'DATA - Awards Matrices'!G31*(AVERAGE('DATA- STEMH Awards'!AS30,'DATA- STEMH Awards'!AG30,'DATA- STEMH Awards'!U30))</f>
        <v>146666.66666666666</v>
      </c>
      <c r="H36" s="677">
        <f>'DATA - Awards Matrices'!H31*(AVERAGE('DATA- STEMH Awards'!AT30,'DATA- STEMH Awards'!AH30,'DATA- STEMH Awards'!V30))</f>
        <v>67000</v>
      </c>
      <c r="I36" s="677">
        <f>'DATA - Awards Matrices'!I31*(AVERAGE('DATA- STEMH Awards'!AU30,'DATA- STEMH Awards'!AI30,'DATA- STEMH Awards'!W30))</f>
        <v>0</v>
      </c>
      <c r="J36" s="677">
        <f>'DATA - Awards Matrices'!J31*(AVERAGE('DATA- STEMH Awards'!AV30,'DATA- STEMH Awards'!AJ30,'DATA- STEMH Awards'!X30))</f>
        <v>0</v>
      </c>
      <c r="K36" s="677">
        <f>'DATA - Awards Matrices'!K31*(AVERAGE('DATA- STEMH Awards'!AW30,'DATA- STEMH Awards'!AK30,'DATA- STEMH Awards'!Y30))</f>
        <v>0</v>
      </c>
      <c r="M36" s="705">
        <f>SUM(B34:K36)/1000</f>
        <v>1704.3333333333333</v>
      </c>
    </row>
    <row r="37" spans="1:13" ht="17.25" thickBot="1" x14ac:dyDescent="0.35">
      <c r="A37" s="306"/>
      <c r="B37" s="306"/>
      <c r="C37" s="306"/>
      <c r="D37" s="306"/>
      <c r="E37" s="306"/>
      <c r="F37" s="306"/>
      <c r="G37" s="306"/>
      <c r="H37" s="306"/>
      <c r="I37" s="306"/>
      <c r="J37" s="306"/>
      <c r="K37" s="306"/>
    </row>
    <row r="38" spans="1:13" ht="18" customHeight="1" thickBot="1" x14ac:dyDescent="0.35">
      <c r="A38" s="1094" t="s">
        <v>227</v>
      </c>
      <c r="B38" s="1095"/>
      <c r="C38" s="1095"/>
      <c r="D38" s="1095"/>
      <c r="E38" s="1095"/>
      <c r="F38" s="1095"/>
      <c r="G38" s="1096"/>
      <c r="H38" s="334"/>
      <c r="I38" s="334"/>
      <c r="J38" s="334"/>
      <c r="K38" s="334"/>
    </row>
    <row r="39" spans="1:13" ht="18" thickBot="1" x14ac:dyDescent="0.4">
      <c r="A39" s="703"/>
      <c r="B39" s="1097" t="s">
        <v>361</v>
      </c>
      <c r="C39" s="1098"/>
      <c r="D39" s="1098"/>
      <c r="E39" s="1098"/>
      <c r="F39" s="1098"/>
      <c r="G39" s="1098"/>
      <c r="H39" s="1098"/>
      <c r="I39" s="1098"/>
      <c r="J39" s="1098"/>
      <c r="K39" s="1099"/>
    </row>
    <row r="40" spans="1:13" ht="17.25" customHeight="1" x14ac:dyDescent="0.35">
      <c r="A40" s="682"/>
      <c r="B40" s="1068" t="s">
        <v>131</v>
      </c>
      <c r="C40" s="1063"/>
      <c r="D40" s="1063"/>
      <c r="E40" s="1061" t="s">
        <v>130</v>
      </c>
      <c r="F40" s="1061" t="s">
        <v>129</v>
      </c>
      <c r="G40" s="1061" t="s">
        <v>128</v>
      </c>
      <c r="H40" s="1063" t="s">
        <v>127</v>
      </c>
      <c r="I40" s="1063"/>
      <c r="J40" s="1063" t="s">
        <v>126</v>
      </c>
      <c r="K40" s="1064"/>
    </row>
    <row r="41" spans="1:13" ht="17.25" x14ac:dyDescent="0.35">
      <c r="A41" s="683"/>
      <c r="B41" s="310" t="s">
        <v>125</v>
      </c>
      <c r="C41" s="311" t="s">
        <v>124</v>
      </c>
      <c r="D41" s="311" t="s">
        <v>123</v>
      </c>
      <c r="E41" s="1062"/>
      <c r="F41" s="1062"/>
      <c r="G41" s="1062"/>
      <c r="H41" s="311" t="s">
        <v>122</v>
      </c>
      <c r="I41" s="311" t="s">
        <v>121</v>
      </c>
      <c r="J41" s="311" t="s">
        <v>120</v>
      </c>
      <c r="K41" s="312" t="s">
        <v>119</v>
      </c>
    </row>
    <row r="42" spans="1:13" ht="18" thickBot="1" x14ac:dyDescent="0.4">
      <c r="A42" s="684" t="s">
        <v>348</v>
      </c>
      <c r="B42" s="314" t="s">
        <v>118</v>
      </c>
      <c r="C42" s="315" t="s">
        <v>117</v>
      </c>
      <c r="D42" s="315" t="s">
        <v>116</v>
      </c>
      <c r="E42" s="315" t="s">
        <v>115</v>
      </c>
      <c r="F42" s="315" t="s">
        <v>114</v>
      </c>
      <c r="G42" s="315" t="s">
        <v>113</v>
      </c>
      <c r="H42" s="315" t="s">
        <v>112</v>
      </c>
      <c r="I42" s="315" t="s">
        <v>111</v>
      </c>
      <c r="J42" s="315" t="s">
        <v>110</v>
      </c>
      <c r="K42" s="316" t="s">
        <v>109</v>
      </c>
    </row>
    <row r="43" spans="1:13" ht="18" thickBot="1" x14ac:dyDescent="0.4">
      <c r="A43" s="685" t="s">
        <v>107</v>
      </c>
      <c r="B43" s="677">
        <f>'DATA - Awards Matrices'!B43*(AVERAGE('DATA- At-Risk Awards'!AN28,'DATA- At-Risk Awards'!AB28,'DATA- At-Risk Awards'!P28))</f>
        <v>0</v>
      </c>
      <c r="C43" s="677">
        <f>'DATA - Awards Matrices'!C43*(AVERAGE('DATA- At-Risk Awards'!AO28,'DATA- At-Risk Awards'!AC28,'DATA- At-Risk Awards'!Q28))</f>
        <v>2420</v>
      </c>
      <c r="D43" s="677">
        <f>'DATA - Awards Matrices'!D43*(AVERAGE('DATA- At-Risk Awards'!AP28,'DATA- At-Risk Awards'!AD28,'DATA- At-Risk Awards'!R28))</f>
        <v>0</v>
      </c>
      <c r="E43" s="677">
        <f>'DATA - Awards Matrices'!E43*(AVERAGE('DATA- At-Risk Awards'!AQ28,'DATA- At-Risk Awards'!AE28,'DATA- At-Risk Awards'!S28))</f>
        <v>0</v>
      </c>
      <c r="F43" s="677">
        <f>'DATA - Awards Matrices'!F43*(AVERAGE('DATA- At-Risk Awards'!AR28,'DATA- At-Risk Awards'!AF28,'DATA- At-Risk Awards'!T28))</f>
        <v>53735000</v>
      </c>
      <c r="G43" s="677">
        <f>'DATA - Awards Matrices'!G43*(AVERAGE('DATA- At-Risk Awards'!AS28,'DATA- At-Risk Awards'!AG28,'DATA- At-Risk Awards'!U28))</f>
        <v>11236733.333333334</v>
      </c>
      <c r="H43" s="677">
        <f>'DATA - Awards Matrices'!H43*(AVERAGE('DATA- At-Risk Awards'!AT28,'DATA- At-Risk Awards'!AH28,'DATA- At-Risk Awards'!V28))</f>
        <v>4418799.333333333</v>
      </c>
      <c r="I43" s="677">
        <f>'DATA - Awards Matrices'!I43*(AVERAGE('DATA- At-Risk Awards'!AU28,'DATA- At-Risk Awards'!AI28,'DATA- At-Risk Awards'!W28))</f>
        <v>9743090.333333334</v>
      </c>
      <c r="J43" s="677">
        <f>'DATA - Awards Matrices'!J43*(AVERAGE('DATA- At-Risk Awards'!AV28,'DATA- At-Risk Awards'!AJ28,'DATA- At-Risk Awards'!X28))</f>
        <v>57339.333333333328</v>
      </c>
      <c r="K43" s="691">
        <f>'DATA - Awards Matrices'!K43*(AVERAGE('DATA- At-Risk Awards'!AW28,'DATA- At-Risk Awards'!AK28,'DATA- At-Risk Awards'!Y28))</f>
        <v>51349.333333333328</v>
      </c>
    </row>
    <row r="44" spans="1:13" ht="18" thickBot="1" x14ac:dyDescent="0.4">
      <c r="A44" s="686" t="s">
        <v>105</v>
      </c>
      <c r="B44" s="677">
        <f>'DATA - Awards Matrices'!B44*(AVERAGE('DATA- At-Risk Awards'!AN29,'DATA- At-Risk Awards'!AB29,'DATA- At-Risk Awards'!P29))</f>
        <v>0</v>
      </c>
      <c r="C44" s="677">
        <f>'DATA - Awards Matrices'!C44*(AVERAGE('DATA- At-Risk Awards'!AO29,'DATA- At-Risk Awards'!AC29,'DATA- At-Risk Awards'!Q29))</f>
        <v>0</v>
      </c>
      <c r="D44" s="677">
        <f>'DATA - Awards Matrices'!D44*(AVERAGE('DATA- At-Risk Awards'!AP29,'DATA- At-Risk Awards'!AD29,'DATA- At-Risk Awards'!R29))</f>
        <v>0</v>
      </c>
      <c r="E44" s="677">
        <f>'DATA - Awards Matrices'!E44*(AVERAGE('DATA- At-Risk Awards'!AQ29,'DATA- At-Risk Awards'!AE29,'DATA- At-Risk Awards'!S29))</f>
        <v>0</v>
      </c>
      <c r="F44" s="677">
        <f>'DATA - Awards Matrices'!F44*(AVERAGE('DATA- At-Risk Awards'!AR29,'DATA- At-Risk Awards'!AF29,'DATA- At-Risk Awards'!T29))</f>
        <v>14207528.333333332</v>
      </c>
      <c r="G44" s="677">
        <f>'DATA - Awards Matrices'!G44*(AVERAGE('DATA- At-Risk Awards'!AS29,'DATA- At-Risk Awards'!AG29,'DATA- At-Risk Awards'!U29))</f>
        <v>9223254.333333334</v>
      </c>
      <c r="H44" s="677">
        <f>'DATA - Awards Matrices'!H44*(AVERAGE('DATA- At-Risk Awards'!AT29,'DATA- At-Risk Awards'!AH29,'DATA- At-Risk Awards'!V29))</f>
        <v>1097656</v>
      </c>
      <c r="I44" s="677">
        <f>'DATA - Awards Matrices'!I44*(AVERAGE('DATA- At-Risk Awards'!AU29,'DATA- At-Risk Awards'!AI29,'DATA- At-Risk Awards'!W29))</f>
        <v>15314914.666666668</v>
      </c>
      <c r="J44" s="677">
        <f>'DATA - Awards Matrices'!J44*(AVERAGE('DATA- At-Risk Awards'!AV29,'DATA- At-Risk Awards'!AJ29,'DATA- At-Risk Awards'!X29))</f>
        <v>41374.666666666664</v>
      </c>
      <c r="K44" s="691">
        <f>'DATA - Awards Matrices'!K44*(AVERAGE('DATA- At-Risk Awards'!AW29,'DATA- At-Risk Awards'!AK29,'DATA- At-Risk Awards'!Y29))</f>
        <v>46313.333333333336</v>
      </c>
      <c r="M44" s="706" t="s">
        <v>355</v>
      </c>
    </row>
    <row r="45" spans="1:13" ht="18" thickBot="1" x14ac:dyDescent="0.4">
      <c r="A45" s="687" t="s">
        <v>103</v>
      </c>
      <c r="B45" s="697">
        <f>'DATA - Awards Matrices'!B45*(AVERAGE('DATA- At-Risk Awards'!AN30,'DATA- At-Risk Awards'!AB30,'DATA- At-Risk Awards'!P30))</f>
        <v>0</v>
      </c>
      <c r="C45" s="697">
        <f>'DATA - Awards Matrices'!C45*(AVERAGE('DATA- At-Risk Awards'!AO30,'DATA- At-Risk Awards'!AC30,'DATA- At-Risk Awards'!Q30))</f>
        <v>15354</v>
      </c>
      <c r="D45" s="697">
        <f>'DATA - Awards Matrices'!D45*(AVERAGE('DATA- At-Risk Awards'!AP30,'DATA- At-Risk Awards'!AD30,'DATA- At-Risk Awards'!R30))</f>
        <v>0</v>
      </c>
      <c r="E45" s="697">
        <f>'DATA - Awards Matrices'!E45*(AVERAGE('DATA- At-Risk Awards'!AQ30,'DATA- At-Risk Awards'!AE30,'DATA- At-Risk Awards'!S30))</f>
        <v>0</v>
      </c>
      <c r="F45" s="697">
        <f>'DATA - Awards Matrices'!F45*(AVERAGE('DATA- At-Risk Awards'!AR30,'DATA- At-Risk Awards'!AF30,'DATA- At-Risk Awards'!T30))</f>
        <v>11515680</v>
      </c>
      <c r="G45" s="697">
        <f>'DATA - Awards Matrices'!G45*(AVERAGE('DATA- At-Risk Awards'!AS30,'DATA- At-Risk Awards'!AG30,'DATA- At-Risk Awards'!U30))</f>
        <v>3361825</v>
      </c>
      <c r="H45" s="697">
        <f>'DATA - Awards Matrices'!H45*(AVERAGE('DATA- At-Risk Awards'!AT30,'DATA- At-Risk Awards'!AH30,'DATA- At-Risk Awards'!V30))</f>
        <v>2527855</v>
      </c>
      <c r="I45" s="697">
        <f>'DATA - Awards Matrices'!I45*(AVERAGE('DATA- At-Risk Awards'!AU30,'DATA- At-Risk Awards'!AI30,'DATA- At-Risk Awards'!W30))</f>
        <v>0</v>
      </c>
      <c r="J45" s="697">
        <f>'DATA - Awards Matrices'!J45*(AVERAGE('DATA- At-Risk Awards'!AV30,'DATA- At-Risk Awards'!AJ30,'DATA- At-Risk Awards'!X30))</f>
        <v>0</v>
      </c>
      <c r="K45" s="698">
        <f>'DATA - Awards Matrices'!K45*(AVERAGE('DATA- At-Risk Awards'!AW30,'DATA- At-Risk Awards'!AK30,'DATA- At-Risk Awards'!Y30))</f>
        <v>0</v>
      </c>
      <c r="M45" s="707">
        <f>SUM(B43:K45)/1000</f>
        <v>136596.48699999999</v>
      </c>
    </row>
    <row r="46" spans="1:13" ht="17.25" x14ac:dyDescent="0.35">
      <c r="A46" s="678"/>
      <c r="B46" s="341"/>
      <c r="C46" s="342"/>
      <c r="D46" s="342"/>
      <c r="E46" s="342"/>
      <c r="F46" s="342"/>
      <c r="G46" s="160"/>
      <c r="H46" s="160"/>
      <c r="I46" s="160"/>
      <c r="J46" s="160"/>
      <c r="K46" s="696"/>
    </row>
    <row r="47" spans="1:13" ht="18" thickBot="1" x14ac:dyDescent="0.4">
      <c r="A47" s="678" t="s">
        <v>351</v>
      </c>
      <c r="B47" s="341"/>
      <c r="C47" s="342"/>
      <c r="D47" s="342"/>
      <c r="E47" s="342"/>
      <c r="F47" s="342"/>
      <c r="G47" s="160"/>
      <c r="H47" s="160"/>
      <c r="I47" s="160"/>
      <c r="J47" s="160"/>
      <c r="K47" s="696"/>
    </row>
    <row r="48" spans="1:13" ht="18" thickBot="1" x14ac:dyDescent="0.4">
      <c r="A48" s="685" t="s">
        <v>107</v>
      </c>
      <c r="B48" s="677">
        <f>'DATA - Awards Matrices'!B48*(AVERAGE('DATA- At-Risk Awards'!AN28,'DATA- At-Risk Awards'!AB28,'DATA- At-Risk Awards'!P28))</f>
        <v>0</v>
      </c>
      <c r="C48" s="677">
        <f>'DATA - Awards Matrices'!C48*(AVERAGE('DATA- At-Risk Awards'!AO28,'DATA- At-Risk Awards'!AC28,'DATA- At-Risk Awards'!Q28))</f>
        <v>383.33333333333331</v>
      </c>
      <c r="D48" s="677">
        <f>'DATA - Awards Matrices'!D48*(AVERAGE('DATA- At-Risk Awards'!AP28,'DATA- At-Risk Awards'!AD28,'DATA- At-Risk Awards'!R28))</f>
        <v>0</v>
      </c>
      <c r="E48" s="677">
        <f>'DATA - Awards Matrices'!E48*(AVERAGE('DATA- At-Risk Awards'!AQ28,'DATA- At-Risk Awards'!AE28,'DATA- At-Risk Awards'!S28))</f>
        <v>0</v>
      </c>
      <c r="F48" s="677">
        <f>'DATA - Awards Matrices'!F48*(AVERAGE('DATA- At-Risk Awards'!AR28,'DATA- At-Risk Awards'!AF28,'DATA- At-Risk Awards'!T28))</f>
        <v>1872583.3333333333</v>
      </c>
      <c r="G48" s="677">
        <f>'DATA - Awards Matrices'!G48*(AVERAGE('DATA- At-Risk Awards'!AS28,'DATA- At-Risk Awards'!AG28,'DATA- At-Risk Awards'!U28))</f>
        <v>392916.66666666669</v>
      </c>
      <c r="H48" s="677">
        <f>'DATA - Awards Matrices'!H48*(AVERAGE('DATA- At-Risk Awards'!AT28,'DATA- At-Risk Awards'!AH28,'DATA- At-Risk Awards'!V28))</f>
        <v>46766.666666666664</v>
      </c>
      <c r="I48" s="677">
        <f>'DATA - Awards Matrices'!I48*(AVERAGE('DATA- At-Risk Awards'!AU28,'DATA- At-Risk Awards'!AI28,'DATA- At-Risk Awards'!W28))</f>
        <v>103116.66666666667</v>
      </c>
      <c r="J48" s="677">
        <f>'DATA - Awards Matrices'!J48*(AVERAGE('DATA- At-Risk Awards'!AV28,'DATA- At-Risk Awards'!AJ28,'DATA- At-Risk Awards'!X28))</f>
        <v>8433.3333333333321</v>
      </c>
      <c r="K48" s="691">
        <f>'DATA - Awards Matrices'!K48*(AVERAGE('DATA- At-Risk Awards'!AW28,'DATA- At-Risk Awards'!AK28,'DATA- At-Risk Awards'!Y28))</f>
        <v>3066.6666666666665</v>
      </c>
    </row>
    <row r="49" spans="1:13" ht="18" thickBot="1" x14ac:dyDescent="0.4">
      <c r="A49" s="686" t="s">
        <v>105</v>
      </c>
      <c r="B49" s="677">
        <f>'DATA - Awards Matrices'!B49*(AVERAGE('DATA- At-Risk Awards'!AN29,'DATA- At-Risk Awards'!AB29,'DATA- At-Risk Awards'!P29))</f>
        <v>0</v>
      </c>
      <c r="C49" s="677">
        <f>'DATA - Awards Matrices'!C49*(AVERAGE('DATA- At-Risk Awards'!AO29,'DATA- At-Risk Awards'!AC29,'DATA- At-Risk Awards'!Q29))</f>
        <v>0</v>
      </c>
      <c r="D49" s="677">
        <f>'DATA - Awards Matrices'!D49*(AVERAGE('DATA- At-Risk Awards'!AP29,'DATA- At-Risk Awards'!AD29,'DATA- At-Risk Awards'!R29))</f>
        <v>0</v>
      </c>
      <c r="E49" s="677">
        <f>'DATA - Awards Matrices'!E49*(AVERAGE('DATA- At-Risk Awards'!AQ29,'DATA- At-Risk Awards'!AE29,'DATA- At-Risk Awards'!S29))</f>
        <v>0</v>
      </c>
      <c r="F49" s="677">
        <f>'DATA - Awards Matrices'!F49*(AVERAGE('DATA- At-Risk Awards'!AR29,'DATA- At-Risk Awards'!AF29,'DATA- At-Risk Awards'!T29))</f>
        <v>343083.33333333331</v>
      </c>
      <c r="G49" s="677">
        <f>'DATA - Awards Matrices'!G49*(AVERAGE('DATA- At-Risk Awards'!AS29,'DATA- At-Risk Awards'!AG29,'DATA- At-Risk Awards'!U29))</f>
        <v>223483.33333333334</v>
      </c>
      <c r="H49" s="677">
        <f>'DATA - Awards Matrices'!H49*(AVERAGE('DATA- At-Risk Awards'!AT29,'DATA- At-Risk Awards'!AH29,'DATA- At-Risk Awards'!V29))</f>
        <v>8050</v>
      </c>
      <c r="I49" s="677">
        <f>'DATA - Awards Matrices'!I49*(AVERAGE('DATA- At-Risk Awards'!AU29,'DATA- At-Risk Awards'!AI29,'DATA- At-Risk Awards'!W29))</f>
        <v>112316.66666666667</v>
      </c>
      <c r="J49" s="677">
        <f>'DATA - Awards Matrices'!J49*(AVERAGE('DATA- At-Risk Awards'!AV29,'DATA- At-Risk Awards'!AJ29,'DATA- At-Risk Awards'!X29))</f>
        <v>4216.6666666666661</v>
      </c>
      <c r="K49" s="691">
        <f>'DATA - Awards Matrices'!K49*(AVERAGE('DATA- At-Risk Awards'!AW29,'DATA- At-Risk Awards'!AK29,'DATA- At-Risk Awards'!Y29))</f>
        <v>1916.6666666666667</v>
      </c>
      <c r="M49" s="704" t="s">
        <v>358</v>
      </c>
    </row>
    <row r="50" spans="1:13" ht="18" thickBot="1" x14ac:dyDescent="0.4">
      <c r="A50" s="687" t="s">
        <v>103</v>
      </c>
      <c r="B50" s="697">
        <f>'DATA - Awards Matrices'!B50*(AVERAGE('DATA- At-Risk Awards'!AN30,'DATA- At-Risk Awards'!AB30,'DATA- At-Risk Awards'!P30))</f>
        <v>0</v>
      </c>
      <c r="C50" s="697">
        <f>'DATA - Awards Matrices'!C50*(AVERAGE('DATA- At-Risk Awards'!AO30,'DATA- At-Risk Awards'!AC30,'DATA- At-Risk Awards'!Q30))</f>
        <v>1150</v>
      </c>
      <c r="D50" s="697">
        <f>'DATA - Awards Matrices'!D50*(AVERAGE('DATA- At-Risk Awards'!AP30,'DATA- At-Risk Awards'!AD30,'DATA- At-Risk Awards'!R30))</f>
        <v>0</v>
      </c>
      <c r="E50" s="697">
        <f>'DATA - Awards Matrices'!E50*(AVERAGE('DATA- At-Risk Awards'!AQ30,'DATA- At-Risk Awards'!AE30,'DATA- At-Risk Awards'!S30))</f>
        <v>0</v>
      </c>
      <c r="F50" s="697">
        <f>'DATA - Awards Matrices'!F50*(AVERAGE('DATA- At-Risk Awards'!AR30,'DATA- At-Risk Awards'!AF30,'DATA- At-Risk Awards'!T30))</f>
        <v>189750</v>
      </c>
      <c r="G50" s="697">
        <f>'DATA - Awards Matrices'!G50*(AVERAGE('DATA- At-Risk Awards'!AS30,'DATA- At-Risk Awards'!AG30,'DATA- At-Risk Awards'!U30))</f>
        <v>55583.333333333336</v>
      </c>
      <c r="H50" s="697">
        <f>'DATA - Awards Matrices'!H50*(AVERAGE('DATA- At-Risk Awards'!AT30,'DATA- At-Risk Awards'!AH30,'DATA- At-Risk Awards'!V30))</f>
        <v>12650</v>
      </c>
      <c r="I50" s="697">
        <f>'DATA - Awards Matrices'!I50*(AVERAGE('DATA- At-Risk Awards'!AU30,'DATA- At-Risk Awards'!AI30,'DATA- At-Risk Awards'!W30))</f>
        <v>0</v>
      </c>
      <c r="J50" s="697">
        <f>'DATA - Awards Matrices'!J50*(AVERAGE('DATA- At-Risk Awards'!AV30,'DATA- At-Risk Awards'!AJ30,'DATA- At-Risk Awards'!X30))</f>
        <v>0</v>
      </c>
      <c r="K50" s="698">
        <f>'DATA - Awards Matrices'!K50*(AVERAGE('DATA- At-Risk Awards'!AW30,'DATA- At-Risk Awards'!AK30,'DATA- At-Risk Awards'!Y30))</f>
        <v>0</v>
      </c>
      <c r="M50" s="705">
        <f>SUM(B48:K50)/1000</f>
        <v>3379.4666666666662</v>
      </c>
    </row>
    <row r="51" spans="1:13" ht="17.25" x14ac:dyDescent="0.35">
      <c r="A51" s="678"/>
      <c r="B51" s="341"/>
      <c r="C51" s="342"/>
      <c r="D51" s="342"/>
      <c r="E51" s="342"/>
      <c r="F51" s="342"/>
      <c r="G51" s="160"/>
      <c r="H51" s="160"/>
      <c r="I51" s="160"/>
      <c r="J51" s="160"/>
      <c r="K51" s="696"/>
    </row>
    <row r="52" spans="1:13" ht="18" thickBot="1" x14ac:dyDescent="0.4">
      <c r="A52" s="690" t="s">
        <v>732</v>
      </c>
      <c r="B52" s="341"/>
      <c r="C52" s="342"/>
      <c r="D52" s="342"/>
      <c r="E52" s="342"/>
      <c r="F52" s="342"/>
      <c r="G52" s="160"/>
      <c r="H52" s="160"/>
      <c r="I52" s="160"/>
      <c r="J52" s="160"/>
      <c r="K52" s="696"/>
    </row>
    <row r="53" spans="1:13" ht="18" thickBot="1" x14ac:dyDescent="0.4">
      <c r="A53" s="685" t="s">
        <v>107</v>
      </c>
      <c r="B53" s="677">
        <f>'DATA - Awards Matrices'!B48*(AVERAGE('DATA- At-Risk Awards'!AN28,'DATA- At-Risk Awards'!AB28,'DATA- At-Risk Awards'!P28))</f>
        <v>0</v>
      </c>
      <c r="C53" s="677">
        <f>'DATA - Awards Matrices'!C48*(AVERAGE('DATA- At-Risk Awards'!AO28,'DATA- At-Risk Awards'!AC28,'DATA- At-Risk Awards'!Q28))</f>
        <v>383.33333333333331</v>
      </c>
      <c r="D53" s="677">
        <f>'DATA - Awards Matrices'!D48*(AVERAGE('DATA- At-Risk Awards'!AP28,'DATA- At-Risk Awards'!AD28,'DATA- At-Risk Awards'!R28))</f>
        <v>0</v>
      </c>
      <c r="E53" s="677">
        <f>'DATA - Awards Matrices'!E48*(AVERAGE('DATA- At-Risk Awards'!AQ28,'DATA- At-Risk Awards'!AE28,'DATA- At-Risk Awards'!S28))</f>
        <v>0</v>
      </c>
      <c r="F53" s="677">
        <f>'DATA - Awards Matrices'!F48*(AVERAGE('DATA- At-Risk Awards'!AR28,'DATA- At-Risk Awards'!AF28,'DATA- At-Risk Awards'!T28))</f>
        <v>1872583.3333333333</v>
      </c>
      <c r="G53" s="677">
        <f>'DATA - Awards Matrices'!G48*(AVERAGE('DATA- At-Risk Awards'!AS28,'DATA- At-Risk Awards'!AG28,'DATA- At-Risk Awards'!U28))</f>
        <v>392916.66666666669</v>
      </c>
      <c r="H53" s="677">
        <f>'DATA - Awards Matrices'!H48*(AVERAGE('DATA- At-Risk Awards'!AT28,'DATA- At-Risk Awards'!AH28,'DATA- At-Risk Awards'!V28))</f>
        <v>46766.666666666664</v>
      </c>
      <c r="I53" s="677">
        <f>'DATA - Awards Matrices'!I48*(AVERAGE('DATA- At-Risk Awards'!AU28,'DATA- At-Risk Awards'!AI28,'DATA- At-Risk Awards'!W28))</f>
        <v>103116.66666666667</v>
      </c>
      <c r="J53" s="677">
        <f>'DATA - Awards Matrices'!J48*(AVERAGE('DATA- At-Risk Awards'!AV28,'DATA- At-Risk Awards'!AJ28,'DATA- At-Risk Awards'!X28))</f>
        <v>8433.3333333333321</v>
      </c>
      <c r="K53" s="677">
        <f>'DATA - Awards Matrices'!K48*(AVERAGE('DATA- At-Risk Awards'!AW28,'DATA- At-Risk Awards'!AK28,'DATA- At-Risk Awards'!Y28))</f>
        <v>3066.6666666666665</v>
      </c>
    </row>
    <row r="54" spans="1:13" ht="18" thickBot="1" x14ac:dyDescent="0.4">
      <c r="A54" s="686" t="s">
        <v>105</v>
      </c>
      <c r="B54" s="677">
        <f>'DATA - Awards Matrices'!B49*(AVERAGE('DATA- At-Risk Awards'!AN29,'DATA- At-Risk Awards'!AB29,'DATA- At-Risk Awards'!P29))</f>
        <v>0</v>
      </c>
      <c r="C54" s="677">
        <f>'DATA - Awards Matrices'!C49*(AVERAGE('DATA- At-Risk Awards'!AO29,'DATA- At-Risk Awards'!AC29,'DATA- At-Risk Awards'!Q29))</f>
        <v>0</v>
      </c>
      <c r="D54" s="677">
        <f>'DATA - Awards Matrices'!D49*(AVERAGE('DATA- At-Risk Awards'!AP29,'DATA- At-Risk Awards'!AD29,'DATA- At-Risk Awards'!R29))</f>
        <v>0</v>
      </c>
      <c r="E54" s="677">
        <f>'DATA - Awards Matrices'!E49*(AVERAGE('DATA- At-Risk Awards'!AQ29,'DATA- At-Risk Awards'!AE29,'DATA- At-Risk Awards'!S29))</f>
        <v>0</v>
      </c>
      <c r="F54" s="677">
        <f>'DATA - Awards Matrices'!F49*(AVERAGE('DATA- At-Risk Awards'!AR29,'DATA- At-Risk Awards'!AF29,'DATA- At-Risk Awards'!T29))</f>
        <v>343083.33333333331</v>
      </c>
      <c r="G54" s="677">
        <f>'DATA - Awards Matrices'!G49*(AVERAGE('DATA- At-Risk Awards'!AS29,'DATA- At-Risk Awards'!AG29,'DATA- At-Risk Awards'!U29))</f>
        <v>223483.33333333334</v>
      </c>
      <c r="H54" s="677">
        <f>'DATA - Awards Matrices'!H49*(AVERAGE('DATA- At-Risk Awards'!AT29,'DATA- At-Risk Awards'!AH29,'DATA- At-Risk Awards'!V29))</f>
        <v>8050</v>
      </c>
      <c r="I54" s="677">
        <f>'DATA - Awards Matrices'!I49*(AVERAGE('DATA- At-Risk Awards'!AU29,'DATA- At-Risk Awards'!AI29,'DATA- At-Risk Awards'!W29))</f>
        <v>112316.66666666667</v>
      </c>
      <c r="J54" s="677">
        <f>'DATA - Awards Matrices'!J49*(AVERAGE('DATA- At-Risk Awards'!AV29,'DATA- At-Risk Awards'!AJ29,'DATA- At-Risk Awards'!X29))</f>
        <v>4216.6666666666661</v>
      </c>
      <c r="K54" s="677">
        <f>'DATA - Awards Matrices'!K49*(AVERAGE('DATA- At-Risk Awards'!AW29,'DATA- At-Risk Awards'!AK29,'DATA- At-Risk Awards'!Y29))</f>
        <v>1916.6666666666667</v>
      </c>
      <c r="M54" s="704" t="s">
        <v>359</v>
      </c>
    </row>
    <row r="55" spans="1:13" ht="18" thickBot="1" x14ac:dyDescent="0.4">
      <c r="A55" s="687" t="s">
        <v>103</v>
      </c>
      <c r="B55" s="677">
        <f>'DATA - Awards Matrices'!B50*(AVERAGE('DATA- At-Risk Awards'!AN30,'DATA- At-Risk Awards'!AB30,'DATA- At-Risk Awards'!P30))</f>
        <v>0</v>
      </c>
      <c r="C55" s="677">
        <f>'DATA - Awards Matrices'!C50*(AVERAGE('DATA- At-Risk Awards'!AO30,'DATA- At-Risk Awards'!AC30,'DATA- At-Risk Awards'!Q30))</f>
        <v>1150</v>
      </c>
      <c r="D55" s="677">
        <f>'DATA - Awards Matrices'!D50*(AVERAGE('DATA- At-Risk Awards'!AP30,'DATA- At-Risk Awards'!AD30,'DATA- At-Risk Awards'!R30))</f>
        <v>0</v>
      </c>
      <c r="E55" s="677">
        <f>'DATA - Awards Matrices'!E50*(AVERAGE('DATA- At-Risk Awards'!AQ30,'DATA- At-Risk Awards'!AE30,'DATA- At-Risk Awards'!S30))</f>
        <v>0</v>
      </c>
      <c r="F55" s="677">
        <f>'DATA - Awards Matrices'!F50*(AVERAGE('DATA- At-Risk Awards'!AR30,'DATA- At-Risk Awards'!AF30,'DATA- At-Risk Awards'!T30))</f>
        <v>189750</v>
      </c>
      <c r="G55" s="677">
        <f>'DATA - Awards Matrices'!G50*(AVERAGE('DATA- At-Risk Awards'!AS30,'DATA- At-Risk Awards'!AG30,'DATA- At-Risk Awards'!U30))</f>
        <v>55583.333333333336</v>
      </c>
      <c r="H55" s="677">
        <f>'DATA - Awards Matrices'!H50*(AVERAGE('DATA- At-Risk Awards'!AT30,'DATA- At-Risk Awards'!AH30,'DATA- At-Risk Awards'!V30))</f>
        <v>12650</v>
      </c>
      <c r="I55" s="677">
        <f>'DATA - Awards Matrices'!I50*(AVERAGE('DATA- At-Risk Awards'!AU30,'DATA- At-Risk Awards'!AI30,'DATA- At-Risk Awards'!W30))</f>
        <v>0</v>
      </c>
      <c r="J55" s="677">
        <f>'DATA - Awards Matrices'!J50*(AVERAGE('DATA- At-Risk Awards'!AV30,'DATA- At-Risk Awards'!AJ30,'DATA- At-Risk Awards'!X30))</f>
        <v>0</v>
      </c>
      <c r="K55" s="677">
        <f>'DATA - Awards Matrices'!K50*(AVERAGE('DATA- At-Risk Awards'!AW30,'DATA- At-Risk Awards'!AK30,'DATA- At-Risk Awards'!Y30))</f>
        <v>0</v>
      </c>
      <c r="M55" s="705">
        <f>SUM(B53:K55)/1000</f>
        <v>3379.4666666666662</v>
      </c>
    </row>
    <row r="56" spans="1:13" ht="18" thickBot="1" x14ac:dyDescent="0.4">
      <c r="A56" s="332"/>
      <c r="B56" s="692"/>
      <c r="C56" s="693"/>
      <c r="D56" s="693"/>
      <c r="E56" s="693"/>
      <c r="F56" s="693"/>
      <c r="G56" s="694"/>
      <c r="H56" s="694"/>
      <c r="I56" s="694"/>
      <c r="J56" s="694"/>
      <c r="K56" s="695"/>
    </row>
    <row r="57" spans="1:13" ht="17.25" x14ac:dyDescent="0.3">
      <c r="A57" s="1092"/>
      <c r="B57" s="1092"/>
      <c r="C57" s="1092"/>
      <c r="D57" s="1092"/>
      <c r="E57" s="1092"/>
      <c r="F57" s="1092"/>
      <c r="G57" s="160"/>
    </row>
    <row r="58" spans="1:13" x14ac:dyDescent="0.3">
      <c r="A58" s="671"/>
      <c r="B58" s="671"/>
      <c r="C58" s="671"/>
      <c r="D58" s="672"/>
      <c r="E58" s="671"/>
      <c r="F58" s="671"/>
      <c r="G58" s="671"/>
      <c r="H58" s="23"/>
      <c r="I58" s="23"/>
      <c r="J58" s="23"/>
      <c r="K58" s="23"/>
    </row>
    <row r="59" spans="1:13" x14ac:dyDescent="0.3">
      <c r="A59" s="673"/>
      <c r="B59" s="673"/>
      <c r="C59" s="671"/>
      <c r="D59" s="671"/>
      <c r="E59" s="671"/>
      <c r="F59" s="671"/>
      <c r="G59" s="671"/>
      <c r="H59" s="23"/>
      <c r="I59" s="23"/>
      <c r="J59" s="23"/>
      <c r="K59" s="23"/>
    </row>
    <row r="60" spans="1:13" x14ac:dyDescent="0.3">
      <c r="A60" s="673"/>
      <c r="B60" s="1093"/>
      <c r="C60" s="1093"/>
      <c r="D60" s="1093"/>
      <c r="E60" s="1093"/>
      <c r="F60" s="671"/>
      <c r="G60" s="671"/>
      <c r="H60" s="23"/>
      <c r="I60" s="23"/>
      <c r="J60" s="23"/>
      <c r="K60" s="23"/>
    </row>
    <row r="61" spans="1:13" x14ac:dyDescent="0.3">
      <c r="A61" s="673"/>
      <c r="B61" s="674"/>
      <c r="C61" s="674"/>
      <c r="D61" s="674"/>
      <c r="E61" s="674"/>
      <c r="F61" s="671"/>
      <c r="G61" s="671"/>
      <c r="H61" s="23"/>
      <c r="I61" s="23"/>
      <c r="J61" s="23"/>
      <c r="K61" s="23"/>
    </row>
    <row r="62" spans="1:13" x14ac:dyDescent="0.3">
      <c r="A62" s="673"/>
      <c r="B62" s="675"/>
      <c r="C62" s="676"/>
      <c r="D62" s="676"/>
      <c r="E62" s="676"/>
      <c r="F62" s="671"/>
      <c r="G62" s="671"/>
      <c r="H62" s="23"/>
      <c r="I62" s="23"/>
      <c r="J62" s="23"/>
      <c r="K62" s="23"/>
    </row>
    <row r="63" spans="1:13" x14ac:dyDescent="0.3">
      <c r="A63" s="673"/>
      <c r="B63" s="675"/>
      <c r="C63" s="676"/>
      <c r="D63" s="676"/>
      <c r="E63" s="676"/>
      <c r="F63" s="671"/>
      <c r="G63" s="671"/>
      <c r="H63" s="23"/>
      <c r="I63" s="23"/>
      <c r="J63" s="23"/>
      <c r="K63" s="23"/>
    </row>
    <row r="64" spans="1:13" x14ac:dyDescent="0.3">
      <c r="A64" s="673"/>
      <c r="B64" s="675"/>
      <c r="C64" s="676"/>
      <c r="D64" s="676"/>
      <c r="E64" s="676"/>
      <c r="F64" s="671"/>
      <c r="G64" s="671"/>
      <c r="H64" s="23"/>
      <c r="I64" s="23"/>
      <c r="J64" s="23"/>
      <c r="K64" s="23"/>
    </row>
    <row r="65" spans="1:11" x14ac:dyDescent="0.3">
      <c r="A65" s="673"/>
      <c r="B65" s="671"/>
      <c r="C65" s="671"/>
      <c r="D65" s="671"/>
      <c r="E65" s="671"/>
      <c r="F65" s="671"/>
      <c r="G65" s="671"/>
      <c r="H65" s="23"/>
      <c r="I65" s="23"/>
      <c r="J65" s="23"/>
      <c r="K65" s="23"/>
    </row>
    <row r="66" spans="1:11" x14ac:dyDescent="0.3">
      <c r="A66" s="673"/>
      <c r="B66" s="671"/>
      <c r="C66" s="671"/>
      <c r="D66" s="671"/>
      <c r="E66" s="676"/>
      <c r="F66" s="671"/>
      <c r="G66" s="671"/>
      <c r="H66" s="23"/>
      <c r="I66" s="23"/>
      <c r="J66" s="23"/>
      <c r="K66" s="23"/>
    </row>
    <row r="67" spans="1:11" x14ac:dyDescent="0.3">
      <c r="A67" s="160"/>
      <c r="B67" s="160"/>
      <c r="C67" s="160"/>
      <c r="D67" s="160"/>
      <c r="E67" s="160"/>
      <c r="F67" s="160"/>
      <c r="G67" s="160"/>
    </row>
    <row r="68" spans="1:11" x14ac:dyDescent="0.3">
      <c r="A68" s="160"/>
      <c r="B68" s="160"/>
      <c r="C68" s="160"/>
      <c r="D68" s="160"/>
      <c r="E68" s="160"/>
      <c r="F68" s="160"/>
      <c r="G68" s="160"/>
    </row>
    <row r="69" spans="1:11" x14ac:dyDescent="0.3">
      <c r="A69" s="160"/>
      <c r="B69" s="160"/>
      <c r="C69" s="160"/>
      <c r="D69" s="160"/>
      <c r="E69" s="160"/>
      <c r="F69" s="160"/>
      <c r="G69" s="160"/>
    </row>
    <row r="70" spans="1:11" x14ac:dyDescent="0.3">
      <c r="A70" s="160"/>
      <c r="B70" s="160"/>
      <c r="C70" s="160"/>
      <c r="D70" s="160"/>
      <c r="E70" s="160"/>
      <c r="F70" s="160"/>
      <c r="G70" s="160"/>
    </row>
    <row r="71" spans="1:11" x14ac:dyDescent="0.3">
      <c r="A71" s="160"/>
      <c r="B71" s="160"/>
      <c r="C71" s="160"/>
      <c r="D71" s="160"/>
      <c r="E71" s="160"/>
      <c r="F71" s="160"/>
      <c r="G71" s="160"/>
    </row>
    <row r="72" spans="1:11" x14ac:dyDescent="0.3">
      <c r="A72" s="160"/>
      <c r="B72" s="160"/>
      <c r="C72" s="160"/>
      <c r="D72" s="160"/>
      <c r="E72" s="160"/>
      <c r="F72" s="160"/>
      <c r="G72" s="160"/>
    </row>
    <row r="73" spans="1:11" x14ac:dyDescent="0.3">
      <c r="A73" s="160"/>
      <c r="B73" s="160"/>
      <c r="C73" s="160"/>
      <c r="D73" s="160"/>
      <c r="E73" s="160"/>
      <c r="F73" s="160"/>
      <c r="G73" s="160"/>
    </row>
  </sheetData>
  <mergeCells count="28">
    <mergeCell ref="A3:I3"/>
    <mergeCell ref="A2:H2"/>
    <mergeCell ref="A5:E5"/>
    <mergeCell ref="B6:K6"/>
    <mergeCell ref="J7:K7"/>
    <mergeCell ref="B7:D7"/>
    <mergeCell ref="E7:E8"/>
    <mergeCell ref="F7:F8"/>
    <mergeCell ref="G7:G8"/>
    <mergeCell ref="H7:I7"/>
    <mergeCell ref="A19:E19"/>
    <mergeCell ref="B20:K20"/>
    <mergeCell ref="B21:D21"/>
    <mergeCell ref="E21:E22"/>
    <mergeCell ref="F21:F22"/>
    <mergeCell ref="G21:G22"/>
    <mergeCell ref="H21:I21"/>
    <mergeCell ref="J21:K21"/>
    <mergeCell ref="H40:I40"/>
    <mergeCell ref="J40:K40"/>
    <mergeCell ref="A57:F57"/>
    <mergeCell ref="B60:E60"/>
    <mergeCell ref="A38:G38"/>
    <mergeCell ref="B40:D40"/>
    <mergeCell ref="E40:E41"/>
    <mergeCell ref="F40:F41"/>
    <mergeCell ref="G40:G41"/>
    <mergeCell ref="B39:K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M38"/>
  <sheetViews>
    <sheetView tabSelected="1" zoomScale="80" zoomScaleNormal="80" workbookViewId="0">
      <selection activeCell="A3" sqref="A3"/>
    </sheetView>
  </sheetViews>
  <sheetFormatPr defaultColWidth="9.140625" defaultRowHeight="18" x14ac:dyDescent="0.35"/>
  <cols>
    <col min="1" max="1" width="4.5703125" style="19" customWidth="1"/>
    <col min="2" max="2" width="27.42578125" style="19" customWidth="1"/>
    <col min="3" max="3" width="24.5703125" style="19" customWidth="1"/>
    <col min="4" max="4" width="2.85546875" style="19" customWidth="1"/>
    <col min="5" max="5" width="53.85546875" style="19" customWidth="1"/>
    <col min="6" max="6" width="35.28515625" style="19" customWidth="1"/>
    <col min="7" max="7" width="54" style="403" customWidth="1"/>
    <col min="8" max="8" width="19.7109375" style="403" customWidth="1"/>
    <col min="9" max="9" width="33.28515625" style="403" customWidth="1"/>
    <col min="10" max="10" width="2.42578125" style="19" customWidth="1"/>
    <col min="11" max="11" width="17.28515625" style="19" customWidth="1"/>
    <col min="12" max="12" width="19.140625" style="19" customWidth="1"/>
    <col min="13" max="13" width="10.28515625" style="19" bestFit="1" customWidth="1"/>
    <col min="14" max="16384" width="9.140625" style="19"/>
  </cols>
  <sheetData>
    <row r="1" spans="1:12" ht="22.5" x14ac:dyDescent="0.4">
      <c r="A1" s="59" t="s">
        <v>346</v>
      </c>
    </row>
    <row r="2" spans="1:12" ht="18.75" thickBot="1" x14ac:dyDescent="0.4"/>
    <row r="3" spans="1:12" ht="44.25" customHeight="1" thickBot="1" x14ac:dyDescent="0.4">
      <c r="B3" s="938" t="s">
        <v>367</v>
      </c>
      <c r="C3" s="939"/>
    </row>
    <row r="4" spans="1:12" ht="50.25" customHeight="1" thickBot="1" x14ac:dyDescent="0.4">
      <c r="B4" s="402" t="s">
        <v>701</v>
      </c>
      <c r="C4" s="805">
        <v>0</v>
      </c>
      <c r="D4" s="953" t="s">
        <v>451</v>
      </c>
      <c r="E4" s="954"/>
      <c r="I4" s="414"/>
    </row>
    <row r="5" spans="1:12" ht="51.75" customHeight="1" thickBot="1" x14ac:dyDescent="0.4">
      <c r="B5" s="402" t="s">
        <v>702</v>
      </c>
      <c r="C5" s="479">
        <v>0.04</v>
      </c>
      <c r="D5" s="955"/>
      <c r="E5" s="956"/>
    </row>
    <row r="6" spans="1:12" ht="18.75" customHeight="1" thickBot="1" x14ac:dyDescent="0.4">
      <c r="D6" s="803"/>
      <c r="E6" s="803"/>
    </row>
    <row r="7" spans="1:12" ht="40.5" customHeight="1" thickBot="1" x14ac:dyDescent="0.35">
      <c r="G7" s="945" t="s">
        <v>368</v>
      </c>
      <c r="H7" s="946"/>
      <c r="I7" s="947"/>
    </row>
    <row r="8" spans="1:12" ht="35.25" customHeight="1" thickBot="1" x14ac:dyDescent="0.4">
      <c r="G8" s="404" t="s">
        <v>369</v>
      </c>
      <c r="H8" s="405" t="s">
        <v>203</v>
      </c>
      <c r="I8" s="406">
        <f>'Step 0- FY16 Formula I&amp;G Actual'!L7</f>
        <v>564591500</v>
      </c>
    </row>
    <row r="9" spans="1:12" ht="30" customHeight="1" thickBot="1" x14ac:dyDescent="0.4">
      <c r="G9" s="957" t="s">
        <v>201</v>
      </c>
      <c r="H9" s="405" t="s">
        <v>204</v>
      </c>
      <c r="I9" s="806">
        <f>C4</f>
        <v>0</v>
      </c>
    </row>
    <row r="10" spans="1:12" ht="30.75" customHeight="1" thickBot="1" x14ac:dyDescent="0.4">
      <c r="G10" s="958"/>
      <c r="H10" s="584" t="s">
        <v>205</v>
      </c>
      <c r="I10" s="585">
        <f>I8*I9</f>
        <v>0</v>
      </c>
    </row>
    <row r="11" spans="1:12" ht="6" customHeight="1" thickBot="1" x14ac:dyDescent="0.4">
      <c r="G11" s="655"/>
      <c r="H11" s="656"/>
      <c r="I11" s="657"/>
    </row>
    <row r="12" spans="1:12" ht="33.75" customHeight="1" thickBot="1" x14ac:dyDescent="0.4">
      <c r="G12" s="662" t="s">
        <v>370</v>
      </c>
      <c r="H12" s="405" t="s">
        <v>203</v>
      </c>
      <c r="I12" s="585">
        <f>I8+I10</f>
        <v>564591500</v>
      </c>
    </row>
    <row r="13" spans="1:12" ht="11.25" customHeight="1" thickBot="1" x14ac:dyDescent="0.4">
      <c r="G13" s="407"/>
      <c r="H13" s="407"/>
      <c r="I13" s="408"/>
    </row>
    <row r="14" spans="1:12" ht="57" customHeight="1" thickBot="1" x14ac:dyDescent="0.35">
      <c r="G14" s="942" t="s">
        <v>371</v>
      </c>
      <c r="H14" s="943"/>
      <c r="I14" s="944"/>
    </row>
    <row r="15" spans="1:12" ht="34.5" customHeight="1" thickBot="1" x14ac:dyDescent="0.4">
      <c r="G15" s="409" t="s">
        <v>372</v>
      </c>
      <c r="H15" s="409" t="s">
        <v>203</v>
      </c>
      <c r="I15" s="410">
        <f>I8</f>
        <v>564591500</v>
      </c>
      <c r="L15" s="20"/>
    </row>
    <row r="16" spans="1:12" ht="25.5" customHeight="1" x14ac:dyDescent="0.35">
      <c r="G16" s="951" t="s">
        <v>373</v>
      </c>
      <c r="H16" s="411" t="s">
        <v>204</v>
      </c>
      <c r="I16" s="807">
        <f>1-C5</f>
        <v>0.96</v>
      </c>
      <c r="K16" s="20"/>
    </row>
    <row r="17" spans="6:13" ht="24" customHeight="1" thickBot="1" x14ac:dyDescent="0.4">
      <c r="G17" s="952"/>
      <c r="H17" s="412" t="s">
        <v>203</v>
      </c>
      <c r="I17" s="413">
        <f>I15*I16</f>
        <v>542007840</v>
      </c>
      <c r="K17" s="897"/>
    </row>
    <row r="18" spans="6:13" ht="28.5" customHeight="1" x14ac:dyDescent="0.35">
      <c r="G18" s="951" t="s">
        <v>374</v>
      </c>
      <c r="H18" s="411" t="s">
        <v>204</v>
      </c>
      <c r="I18" s="807">
        <f>C5</f>
        <v>0.04</v>
      </c>
    </row>
    <row r="19" spans="6:13" ht="35.25" customHeight="1" thickBot="1" x14ac:dyDescent="0.4">
      <c r="G19" s="952"/>
      <c r="H19" s="412" t="s">
        <v>203</v>
      </c>
      <c r="I19" s="413">
        <f>I15*I18</f>
        <v>22583660</v>
      </c>
    </row>
    <row r="20" spans="6:13" ht="13.5" customHeight="1" thickBot="1" x14ac:dyDescent="0.4">
      <c r="G20" s="407"/>
      <c r="H20" s="407"/>
      <c r="I20" s="414"/>
    </row>
    <row r="21" spans="6:13" ht="48.75" customHeight="1" thickBot="1" x14ac:dyDescent="0.35">
      <c r="G21" s="948" t="s">
        <v>375</v>
      </c>
      <c r="H21" s="949"/>
      <c r="I21" s="950"/>
    </row>
    <row r="22" spans="6:13" ht="42" customHeight="1" thickBot="1" x14ac:dyDescent="0.4">
      <c r="G22" s="415" t="s">
        <v>703</v>
      </c>
      <c r="H22" s="415" t="s">
        <v>203</v>
      </c>
      <c r="I22" s="416">
        <f>I8+I10</f>
        <v>564591500</v>
      </c>
    </row>
    <row r="23" spans="6:13" ht="27.75" customHeight="1" x14ac:dyDescent="0.35">
      <c r="G23" s="940" t="s">
        <v>376</v>
      </c>
      <c r="H23" s="417" t="s">
        <v>204</v>
      </c>
      <c r="I23" s="808">
        <f>C5+C4</f>
        <v>0.04</v>
      </c>
    </row>
    <row r="24" spans="6:13" ht="29.25" customHeight="1" thickBot="1" x14ac:dyDescent="0.4">
      <c r="G24" s="941"/>
      <c r="H24" s="418" t="s">
        <v>203</v>
      </c>
      <c r="I24" s="419">
        <f>I22*I23</f>
        <v>22583660</v>
      </c>
    </row>
    <row r="25" spans="6:13" ht="25.5" customHeight="1" x14ac:dyDescent="0.35">
      <c r="F25" s="588"/>
      <c r="G25" s="589"/>
      <c r="H25" s="589"/>
      <c r="I25" s="589"/>
      <c r="J25" s="588"/>
      <c r="K25" s="588"/>
      <c r="L25" s="588"/>
      <c r="M25" s="588"/>
    </row>
    <row r="26" spans="6:13" x14ac:dyDescent="0.35">
      <c r="F26" s="927"/>
      <c r="G26" s="928"/>
      <c r="H26" s="928"/>
      <c r="I26" s="928"/>
      <c r="J26" s="927"/>
      <c r="K26" s="927"/>
      <c r="L26" s="588"/>
      <c r="M26" s="588"/>
    </row>
    <row r="27" spans="6:13" x14ac:dyDescent="0.35">
      <c r="F27" s="927"/>
      <c r="G27" s="928" t="s">
        <v>202</v>
      </c>
      <c r="H27" s="928"/>
      <c r="I27" s="928"/>
      <c r="J27" s="927"/>
      <c r="K27" s="927"/>
      <c r="L27" s="588"/>
      <c r="M27" s="588"/>
    </row>
    <row r="28" spans="6:13" x14ac:dyDescent="0.35">
      <c r="F28" s="927"/>
      <c r="G28" s="928"/>
      <c r="H28" s="928" t="s">
        <v>319</v>
      </c>
      <c r="I28" s="928" t="s">
        <v>378</v>
      </c>
      <c r="J28" s="927"/>
      <c r="K28" s="927"/>
      <c r="L28" s="588"/>
      <c r="M28" s="588"/>
    </row>
    <row r="29" spans="6:13" x14ac:dyDescent="0.35">
      <c r="F29" s="927"/>
      <c r="G29" s="928" t="s">
        <v>377</v>
      </c>
      <c r="H29" s="929">
        <v>570279400</v>
      </c>
      <c r="I29" s="929">
        <f>I17</f>
        <v>542007840</v>
      </c>
      <c r="J29" s="927"/>
      <c r="K29" s="927"/>
      <c r="L29" s="588"/>
      <c r="M29" s="588"/>
    </row>
    <row r="30" spans="6:13" x14ac:dyDescent="0.35">
      <c r="F30" s="927"/>
      <c r="G30" s="928" t="s">
        <v>200</v>
      </c>
      <c r="H30" s="928">
        <v>0</v>
      </c>
      <c r="I30" s="929">
        <f>I19</f>
        <v>22583660</v>
      </c>
      <c r="J30" s="927"/>
      <c r="K30" s="927"/>
      <c r="L30" s="588"/>
      <c r="M30" s="588"/>
    </row>
    <row r="31" spans="6:13" x14ac:dyDescent="0.35">
      <c r="F31" s="927"/>
      <c r="G31" s="928" t="s">
        <v>201</v>
      </c>
      <c r="H31" s="928">
        <v>0</v>
      </c>
      <c r="I31" s="929">
        <f>I10</f>
        <v>0</v>
      </c>
      <c r="J31" s="927"/>
      <c r="K31" s="927"/>
      <c r="L31" s="588"/>
      <c r="M31" s="588"/>
    </row>
    <row r="32" spans="6:13" x14ac:dyDescent="0.35">
      <c r="F32" s="927"/>
      <c r="G32" s="928"/>
      <c r="H32" s="928"/>
      <c r="I32" s="928"/>
      <c r="J32" s="927"/>
      <c r="K32" s="927"/>
      <c r="L32" s="588"/>
      <c r="M32" s="588"/>
    </row>
    <row r="33" spans="6:13" x14ac:dyDescent="0.35">
      <c r="F33" s="927"/>
      <c r="G33" s="928"/>
      <c r="H33" s="928"/>
      <c r="I33" s="929">
        <f>I31+I30+I29</f>
        <v>564591500</v>
      </c>
      <c r="J33" s="927"/>
      <c r="K33" s="927"/>
      <c r="L33" s="588"/>
      <c r="M33" s="588"/>
    </row>
    <row r="34" spans="6:13" x14ac:dyDescent="0.35">
      <c r="F34" s="588"/>
      <c r="G34" s="589"/>
      <c r="H34" s="589"/>
      <c r="I34" s="589"/>
      <c r="J34" s="588"/>
      <c r="K34" s="588"/>
      <c r="L34" s="588"/>
      <c r="M34" s="588"/>
    </row>
    <row r="35" spans="6:13" x14ac:dyDescent="0.35">
      <c r="F35" s="588"/>
      <c r="G35" s="928"/>
      <c r="H35" s="928"/>
      <c r="I35" s="928"/>
      <c r="J35" s="588"/>
      <c r="K35" s="588"/>
      <c r="L35" s="588"/>
      <c r="M35" s="588"/>
    </row>
    <row r="36" spans="6:13" x14ac:dyDescent="0.35">
      <c r="G36" s="586"/>
      <c r="H36" s="587"/>
      <c r="I36" s="587"/>
    </row>
    <row r="37" spans="6:13" x14ac:dyDescent="0.35">
      <c r="G37" s="586"/>
      <c r="H37" s="586"/>
      <c r="I37" s="587"/>
    </row>
    <row r="38" spans="6:13" x14ac:dyDescent="0.35">
      <c r="G38" s="586"/>
      <c r="H38" s="586"/>
      <c r="I38" s="587"/>
    </row>
  </sheetData>
  <mergeCells count="9">
    <mergeCell ref="B3:C3"/>
    <mergeCell ref="G23:G24"/>
    <mergeCell ref="G14:I14"/>
    <mergeCell ref="G7:I7"/>
    <mergeCell ref="G21:I21"/>
    <mergeCell ref="G18:G19"/>
    <mergeCell ref="G16:G17"/>
    <mergeCell ref="D4:E5"/>
    <mergeCell ref="G9:G10"/>
  </mergeCells>
  <pageMargins left="0.7" right="0.7" top="0.75" bottom="0.75" header="0.3" footer="0.3"/>
  <pageSetup paperSize="5" scale="49" orientation="landscape" r:id="rId1"/>
  <headerFooter>
    <oddFooter>&amp;LPage &amp;P of &amp;N&amp;R&amp;F:&amp;A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E203"/>
  <sheetViews>
    <sheetView zoomScale="80" zoomScaleNormal="80" workbookViewId="0">
      <pane xSplit="1" ySplit="10" topLeftCell="B11" activePane="bottomRight" state="frozen"/>
      <selection activeCell="U29" sqref="U29"/>
      <selection pane="topRight" activeCell="U29" sqref="U29"/>
      <selection pane="bottomLeft" activeCell="U29" sqref="U29"/>
      <selection pane="bottomRight"/>
    </sheetView>
  </sheetViews>
  <sheetFormatPr defaultRowHeight="15" x14ac:dyDescent="0.3"/>
  <cols>
    <col min="1" max="1" width="10.140625" style="24" customWidth="1"/>
    <col min="2" max="2" width="1.7109375" style="23" customWidth="1"/>
    <col min="3" max="3" width="5" style="23" bestFit="1" customWidth="1"/>
    <col min="4" max="4" width="15.5703125" style="23" customWidth="1"/>
    <col min="5" max="5" width="10.5703125" style="23" customWidth="1"/>
    <col min="6" max="6" width="9.140625" style="23"/>
    <col min="7" max="7" width="9.7109375" style="23" bestFit="1" customWidth="1"/>
    <col min="8" max="8" width="1.7109375" style="23" customWidth="1"/>
    <col min="9" max="9" width="11.42578125" style="111" bestFit="1" customWidth="1"/>
    <col min="10" max="11" width="12.5703125" style="111" customWidth="1"/>
    <col min="12" max="12" width="14.7109375" style="111" customWidth="1"/>
    <col min="13" max="13" width="1.7109375" style="23" customWidth="1"/>
    <col min="14" max="14" width="5" style="23" bestFit="1" customWidth="1"/>
    <col min="15" max="15" width="15.5703125" style="23" customWidth="1"/>
    <col min="16" max="17" width="9.140625" style="23"/>
    <col min="18" max="18" width="9.7109375" style="23" bestFit="1" customWidth="1"/>
    <col min="19" max="19" width="1.7109375" style="23" customWidth="1"/>
    <col min="20" max="20" width="11.42578125" style="111" bestFit="1" customWidth="1"/>
    <col min="21" max="22" width="11.140625" style="111" bestFit="1" customWidth="1"/>
    <col min="23" max="23" width="12.7109375" style="111" bestFit="1" customWidth="1"/>
    <col min="24" max="24" width="1.7109375" style="23" customWidth="1"/>
    <col min="25" max="25" width="5" style="23" bestFit="1" customWidth="1"/>
    <col min="26" max="26" width="15.5703125" style="23" customWidth="1"/>
    <col min="27" max="28" width="9.140625" style="23"/>
    <col min="29" max="29" width="9.7109375" style="23" bestFit="1" customWidth="1"/>
    <col min="30" max="30" width="1.7109375" style="23" customWidth="1"/>
    <col min="31" max="31" width="11.42578125" style="111" bestFit="1" customWidth="1"/>
    <col min="32" max="33" width="12" style="111" customWidth="1"/>
    <col min="34" max="34" width="13.140625" style="111" customWidth="1"/>
    <col min="35" max="35" width="2.7109375" style="111" customWidth="1"/>
    <col min="36" max="36" width="5" style="23" bestFit="1" customWidth="1"/>
    <col min="37" max="37" width="15.5703125" style="23" customWidth="1"/>
    <col min="38" max="39" width="10" style="23" customWidth="1"/>
    <col min="40" max="40" width="9.7109375" style="23" bestFit="1" customWidth="1"/>
    <col min="41" max="41" width="3.5703125" style="111" customWidth="1"/>
    <col min="42" max="42" width="11.42578125" style="111" bestFit="1" customWidth="1"/>
    <col min="43" max="43" width="12" style="111" customWidth="1"/>
    <col min="44" max="44" width="12.42578125" style="111" customWidth="1"/>
    <col min="45" max="45" width="14.7109375" style="111" customWidth="1"/>
    <col min="46" max="46" width="2.42578125" style="23" customWidth="1"/>
    <col min="47" max="47" width="5" style="23" bestFit="1" customWidth="1"/>
    <col min="48" max="48" width="15.5703125" style="23" customWidth="1"/>
    <col min="49" max="50" width="9.140625" style="23"/>
    <col min="51" max="51" width="9.7109375" style="23" bestFit="1" customWidth="1"/>
    <col min="52" max="52" width="3" style="23" customWidth="1"/>
    <col min="53" max="53" width="11.42578125" style="111" bestFit="1" customWidth="1"/>
    <col min="54" max="54" width="12" style="111" customWidth="1"/>
    <col min="55" max="55" width="12.42578125" style="111" customWidth="1"/>
    <col min="56" max="56" width="14.7109375" style="111" customWidth="1"/>
    <col min="57" max="226" width="9.140625" style="23"/>
    <col min="227" max="227" width="9.7109375" style="23" bestFit="1" customWidth="1"/>
    <col min="228" max="234" width="0" style="23" hidden="1" customWidth="1"/>
    <col min="235" max="235" width="5" style="23" customWidth="1"/>
    <col min="236" max="236" width="16.7109375" style="23" customWidth="1"/>
    <col min="237" max="238" width="9.140625" style="23" customWidth="1"/>
    <col min="239" max="240" width="9.7109375" style="23" customWidth="1"/>
    <col min="241" max="241" width="1.7109375" style="23" customWidth="1"/>
    <col min="242" max="242" width="5" style="23" customWidth="1"/>
    <col min="243" max="243" width="17.140625" style="23" customWidth="1"/>
    <col min="244" max="245" width="9.140625" style="23" customWidth="1"/>
    <col min="246" max="247" width="9.7109375" style="23" customWidth="1"/>
    <col min="248" max="248" width="1.7109375" style="23" customWidth="1"/>
    <col min="249" max="249" width="6.28515625" style="23" customWidth="1"/>
    <col min="250" max="250" width="14.28515625" style="23" customWidth="1"/>
    <col min="251" max="253" width="9.140625" style="23" customWidth="1"/>
    <col min="254" max="254" width="9.42578125" style="23" customWidth="1"/>
    <col min="255" max="255" width="1.7109375" style="23" customWidth="1"/>
    <col min="256" max="256" width="6.5703125" style="23" customWidth="1"/>
    <col min="257" max="257" width="18.7109375" style="23" customWidth="1"/>
    <col min="258" max="260" width="9.140625" style="23" customWidth="1"/>
    <col min="261" max="264" width="1.7109375" style="23" customWidth="1"/>
    <col min="265" max="265" width="5" style="23" bestFit="1" customWidth="1"/>
    <col min="266" max="266" width="14.42578125" style="23" customWidth="1"/>
    <col min="267" max="268" width="9.140625" style="23"/>
    <col min="269" max="269" width="9.7109375" style="23" bestFit="1" customWidth="1"/>
    <col min="270" max="270" width="9.7109375" style="23" customWidth="1"/>
    <col min="271" max="271" width="1.7109375" style="23" customWidth="1"/>
    <col min="272" max="272" width="5" style="23" bestFit="1" customWidth="1"/>
    <col min="273" max="273" width="14" style="23" customWidth="1"/>
    <col min="274" max="275" width="9.140625" style="23"/>
    <col min="276" max="276" width="9.7109375" style="23" bestFit="1" customWidth="1"/>
    <col min="277" max="277" width="1.7109375" style="23" customWidth="1"/>
    <col min="278" max="278" width="5" style="23" bestFit="1" customWidth="1"/>
    <col min="279" max="279" width="15.42578125" style="23" customWidth="1"/>
    <col min="280" max="281" width="9.140625" style="23"/>
    <col min="282" max="282" width="9.7109375" style="23" bestFit="1" customWidth="1"/>
    <col min="283" max="283" width="11.5703125" style="23" bestFit="1" customWidth="1"/>
    <col min="284" max="284" width="1.7109375" style="23" customWidth="1"/>
    <col min="285" max="285" width="5" style="23" bestFit="1" customWidth="1"/>
    <col min="286" max="287" width="11.140625" style="23" bestFit="1" customWidth="1"/>
    <col min="288" max="288" width="12.7109375" style="23" bestFit="1" customWidth="1"/>
    <col min="289" max="289" width="1.7109375" style="23" customWidth="1"/>
    <col min="290" max="290" width="5" style="23" bestFit="1" customWidth="1"/>
    <col min="291" max="292" width="11.140625" style="23" bestFit="1" customWidth="1"/>
    <col min="293" max="293" width="12.7109375" style="23" bestFit="1" customWidth="1"/>
    <col min="294" max="294" width="1.7109375" style="23" customWidth="1"/>
    <col min="295" max="295" width="14.85546875" style="23" customWidth="1"/>
    <col min="296" max="296" width="14.5703125" style="23" customWidth="1"/>
    <col min="297" max="482" width="9.140625" style="23"/>
    <col min="483" max="483" width="9.7109375" style="23" bestFit="1" customWidth="1"/>
    <col min="484" max="490" width="0" style="23" hidden="1" customWidth="1"/>
    <col min="491" max="491" width="5" style="23" customWidth="1"/>
    <col min="492" max="492" width="16.7109375" style="23" customWidth="1"/>
    <col min="493" max="494" width="9.140625" style="23" customWidth="1"/>
    <col min="495" max="496" width="9.7109375" style="23" customWidth="1"/>
    <col min="497" max="497" width="1.7109375" style="23" customWidth="1"/>
    <col min="498" max="498" width="5" style="23" customWidth="1"/>
    <col min="499" max="499" width="17.140625" style="23" customWidth="1"/>
    <col min="500" max="501" width="9.140625" style="23" customWidth="1"/>
    <col min="502" max="503" width="9.7109375" style="23" customWidth="1"/>
    <col min="504" max="504" width="1.7109375" style="23" customWidth="1"/>
    <col min="505" max="505" width="6.28515625" style="23" customWidth="1"/>
    <col min="506" max="506" width="14.28515625" style="23" customWidth="1"/>
    <col min="507" max="509" width="9.140625" style="23" customWidth="1"/>
    <col min="510" max="510" width="9.42578125" style="23" customWidth="1"/>
    <col min="511" max="511" width="1.7109375" style="23" customWidth="1"/>
    <col min="512" max="512" width="6.5703125" style="23" customWidth="1"/>
    <col min="513" max="513" width="18.7109375" style="23" customWidth="1"/>
    <col min="514" max="516" width="9.140625" style="23" customWidth="1"/>
    <col min="517" max="520" width="1.7109375" style="23" customWidth="1"/>
    <col min="521" max="521" width="5" style="23" bestFit="1" customWidth="1"/>
    <col min="522" max="522" width="14.42578125" style="23" customWidth="1"/>
    <col min="523" max="524" width="9.140625" style="23"/>
    <col min="525" max="525" width="9.7109375" style="23" bestFit="1" customWidth="1"/>
    <col min="526" max="526" width="9.7109375" style="23" customWidth="1"/>
    <col min="527" max="527" width="1.7109375" style="23" customWidth="1"/>
    <col min="528" max="528" width="5" style="23" bestFit="1" customWidth="1"/>
    <col min="529" max="529" width="14" style="23" customWidth="1"/>
    <col min="530" max="531" width="9.140625" style="23"/>
    <col min="532" max="532" width="9.7109375" style="23" bestFit="1" customWidth="1"/>
    <col min="533" max="533" width="1.7109375" style="23" customWidth="1"/>
    <col min="534" max="534" width="5" style="23" bestFit="1" customWidth="1"/>
    <col min="535" max="535" width="15.42578125" style="23" customWidth="1"/>
    <col min="536" max="537" width="9.140625" style="23"/>
    <col min="538" max="538" width="9.7109375" style="23" bestFit="1" customWidth="1"/>
    <col min="539" max="539" width="11.5703125" style="23" bestFit="1" customWidth="1"/>
    <col min="540" max="540" width="1.7109375" style="23" customWidth="1"/>
    <col min="541" max="541" width="5" style="23" bestFit="1" customWidth="1"/>
    <col min="542" max="543" width="11.140625" style="23" bestFit="1" customWidth="1"/>
    <col min="544" max="544" width="12.7109375" style="23" bestFit="1" customWidth="1"/>
    <col min="545" max="545" width="1.7109375" style="23" customWidth="1"/>
    <col min="546" max="546" width="5" style="23" bestFit="1" customWidth="1"/>
    <col min="547" max="548" width="11.140625" style="23" bestFit="1" customWidth="1"/>
    <col min="549" max="549" width="12.7109375" style="23" bestFit="1" customWidth="1"/>
    <col min="550" max="550" width="1.7109375" style="23" customWidth="1"/>
    <col min="551" max="551" width="14.85546875" style="23" customWidth="1"/>
    <col min="552" max="552" width="14.5703125" style="23" customWidth="1"/>
    <col min="553" max="738" width="9.140625" style="23"/>
    <col min="739" max="739" width="9.7109375" style="23" bestFit="1" customWidth="1"/>
    <col min="740" max="746" width="0" style="23" hidden="1" customWidth="1"/>
    <col min="747" max="747" width="5" style="23" customWidth="1"/>
    <col min="748" max="748" width="16.7109375" style="23" customWidth="1"/>
    <col min="749" max="750" width="9.140625" style="23" customWidth="1"/>
    <col min="751" max="752" width="9.7109375" style="23" customWidth="1"/>
    <col min="753" max="753" width="1.7109375" style="23" customWidth="1"/>
    <col min="754" max="754" width="5" style="23" customWidth="1"/>
    <col min="755" max="755" width="17.140625" style="23" customWidth="1"/>
    <col min="756" max="757" width="9.140625" style="23" customWidth="1"/>
    <col min="758" max="759" width="9.7109375" style="23" customWidth="1"/>
    <col min="760" max="760" width="1.7109375" style="23" customWidth="1"/>
    <col min="761" max="761" width="6.28515625" style="23" customWidth="1"/>
    <col min="762" max="762" width="14.28515625" style="23" customWidth="1"/>
    <col min="763" max="765" width="9.140625" style="23" customWidth="1"/>
    <col min="766" max="766" width="9.42578125" style="23" customWidth="1"/>
    <col min="767" max="767" width="1.7109375" style="23" customWidth="1"/>
    <col min="768" max="768" width="6.5703125" style="23" customWidth="1"/>
    <col min="769" max="769" width="18.7109375" style="23" customWidth="1"/>
    <col min="770" max="772" width="9.140625" style="23" customWidth="1"/>
    <col min="773" max="776" width="1.7109375" style="23" customWidth="1"/>
    <col min="777" max="777" width="5" style="23" bestFit="1" customWidth="1"/>
    <col min="778" max="778" width="14.42578125" style="23" customWidth="1"/>
    <col min="779" max="780" width="9.140625" style="23"/>
    <col min="781" max="781" width="9.7109375" style="23" bestFit="1" customWidth="1"/>
    <col min="782" max="782" width="9.7109375" style="23" customWidth="1"/>
    <col min="783" max="783" width="1.7109375" style="23" customWidth="1"/>
    <col min="784" max="784" width="5" style="23" bestFit="1" customWidth="1"/>
    <col min="785" max="785" width="14" style="23" customWidth="1"/>
    <col min="786" max="787" width="9.140625" style="23"/>
    <col min="788" max="788" width="9.7109375" style="23" bestFit="1" customWidth="1"/>
    <col min="789" max="789" width="1.7109375" style="23" customWidth="1"/>
    <col min="790" max="790" width="5" style="23" bestFit="1" customWidth="1"/>
    <col min="791" max="791" width="15.42578125" style="23" customWidth="1"/>
    <col min="792" max="793" width="9.140625" style="23"/>
    <col min="794" max="794" width="9.7109375" style="23" bestFit="1" customWidth="1"/>
    <col min="795" max="795" width="11.5703125" style="23" bestFit="1" customWidth="1"/>
    <col min="796" max="796" width="1.7109375" style="23" customWidth="1"/>
    <col min="797" max="797" width="5" style="23" bestFit="1" customWidth="1"/>
    <col min="798" max="799" width="11.140625" style="23" bestFit="1" customWidth="1"/>
    <col min="800" max="800" width="12.7109375" style="23" bestFit="1" customWidth="1"/>
    <col min="801" max="801" width="1.7109375" style="23" customWidth="1"/>
    <col min="802" max="802" width="5" style="23" bestFit="1" customWidth="1"/>
    <col min="803" max="804" width="11.140625" style="23" bestFit="1" customWidth="1"/>
    <col min="805" max="805" width="12.7109375" style="23" bestFit="1" customWidth="1"/>
    <col min="806" max="806" width="1.7109375" style="23" customWidth="1"/>
    <col min="807" max="807" width="14.85546875" style="23" customWidth="1"/>
    <col min="808" max="808" width="14.5703125" style="23" customWidth="1"/>
    <col min="809" max="994" width="9.140625" style="23"/>
    <col min="995" max="995" width="9.7109375" style="23" bestFit="1" customWidth="1"/>
    <col min="996" max="1002" width="0" style="23" hidden="1" customWidth="1"/>
    <col min="1003" max="1003" width="5" style="23" customWidth="1"/>
    <col min="1004" max="1004" width="16.7109375" style="23" customWidth="1"/>
    <col min="1005" max="1006" width="9.140625" style="23" customWidth="1"/>
    <col min="1007" max="1008" width="9.7109375" style="23" customWidth="1"/>
    <col min="1009" max="1009" width="1.7109375" style="23" customWidth="1"/>
    <col min="1010" max="1010" width="5" style="23" customWidth="1"/>
    <col min="1011" max="1011" width="17.140625" style="23" customWidth="1"/>
    <col min="1012" max="1013" width="9.140625" style="23" customWidth="1"/>
    <col min="1014" max="1015" width="9.7109375" style="23" customWidth="1"/>
    <col min="1016" max="1016" width="1.7109375" style="23" customWidth="1"/>
    <col min="1017" max="1017" width="6.28515625" style="23" customWidth="1"/>
    <col min="1018" max="1018" width="14.28515625" style="23" customWidth="1"/>
    <col min="1019" max="1021" width="9.140625" style="23" customWidth="1"/>
    <col min="1022" max="1022" width="9.42578125" style="23" customWidth="1"/>
    <col min="1023" max="1023" width="1.7109375" style="23" customWidth="1"/>
    <col min="1024" max="1024" width="6.5703125" style="23" customWidth="1"/>
    <col min="1025" max="1025" width="18.7109375" style="23" customWidth="1"/>
    <col min="1026" max="1028" width="9.140625" style="23" customWidth="1"/>
    <col min="1029" max="1032" width="1.7109375" style="23" customWidth="1"/>
    <col min="1033" max="1033" width="5" style="23" bestFit="1" customWidth="1"/>
    <col min="1034" max="1034" width="14.42578125" style="23" customWidth="1"/>
    <col min="1035" max="1036" width="9.140625" style="23"/>
    <col min="1037" max="1037" width="9.7109375" style="23" bestFit="1" customWidth="1"/>
    <col min="1038" max="1038" width="9.7109375" style="23" customWidth="1"/>
    <col min="1039" max="1039" width="1.7109375" style="23" customWidth="1"/>
    <col min="1040" max="1040" width="5" style="23" bestFit="1" customWidth="1"/>
    <col min="1041" max="1041" width="14" style="23" customWidth="1"/>
    <col min="1042" max="1043" width="9.140625" style="23"/>
    <col min="1044" max="1044" width="9.7109375" style="23" bestFit="1" customWidth="1"/>
    <col min="1045" max="1045" width="1.7109375" style="23" customWidth="1"/>
    <col min="1046" max="1046" width="5" style="23" bestFit="1" customWidth="1"/>
    <col min="1047" max="1047" width="15.42578125" style="23" customWidth="1"/>
    <col min="1048" max="1049" width="9.140625" style="23"/>
    <col min="1050" max="1050" width="9.7109375" style="23" bestFit="1" customWidth="1"/>
    <col min="1051" max="1051" width="11.5703125" style="23" bestFit="1" customWidth="1"/>
    <col min="1052" max="1052" width="1.7109375" style="23" customWidth="1"/>
    <col min="1053" max="1053" width="5" style="23" bestFit="1" customWidth="1"/>
    <col min="1054" max="1055" width="11.140625" style="23" bestFit="1" customWidth="1"/>
    <col min="1056" max="1056" width="12.7109375" style="23" bestFit="1" customWidth="1"/>
    <col min="1057" max="1057" width="1.7109375" style="23" customWidth="1"/>
    <col min="1058" max="1058" width="5" style="23" bestFit="1" customWidth="1"/>
    <col min="1059" max="1060" width="11.140625" style="23" bestFit="1" customWidth="1"/>
    <col min="1061" max="1061" width="12.7109375" style="23" bestFit="1" customWidth="1"/>
    <col min="1062" max="1062" width="1.7109375" style="23" customWidth="1"/>
    <col min="1063" max="1063" width="14.85546875" style="23" customWidth="1"/>
    <col min="1064" max="1064" width="14.5703125" style="23" customWidth="1"/>
    <col min="1065" max="1250" width="9.140625" style="23"/>
    <col min="1251" max="1251" width="9.7109375" style="23" bestFit="1" customWidth="1"/>
    <col min="1252" max="1258" width="0" style="23" hidden="1" customWidth="1"/>
    <col min="1259" max="1259" width="5" style="23" customWidth="1"/>
    <col min="1260" max="1260" width="16.7109375" style="23" customWidth="1"/>
    <col min="1261" max="1262" width="9.140625" style="23" customWidth="1"/>
    <col min="1263" max="1264" width="9.7109375" style="23" customWidth="1"/>
    <col min="1265" max="1265" width="1.7109375" style="23" customWidth="1"/>
    <col min="1266" max="1266" width="5" style="23" customWidth="1"/>
    <col min="1267" max="1267" width="17.140625" style="23" customWidth="1"/>
    <col min="1268" max="1269" width="9.140625" style="23" customWidth="1"/>
    <col min="1270" max="1271" width="9.7109375" style="23" customWidth="1"/>
    <col min="1272" max="1272" width="1.7109375" style="23" customWidth="1"/>
    <col min="1273" max="1273" width="6.28515625" style="23" customWidth="1"/>
    <col min="1274" max="1274" width="14.28515625" style="23" customWidth="1"/>
    <col min="1275" max="1277" width="9.140625" style="23" customWidth="1"/>
    <col min="1278" max="1278" width="9.42578125" style="23" customWidth="1"/>
    <col min="1279" max="1279" width="1.7109375" style="23" customWidth="1"/>
    <col min="1280" max="1280" width="6.5703125" style="23" customWidth="1"/>
    <col min="1281" max="1281" width="18.7109375" style="23" customWidth="1"/>
    <col min="1282" max="1284" width="9.140625" style="23" customWidth="1"/>
    <col min="1285" max="1288" width="1.7109375" style="23" customWidth="1"/>
    <col min="1289" max="1289" width="5" style="23" bestFit="1" customWidth="1"/>
    <col min="1290" max="1290" width="14.42578125" style="23" customWidth="1"/>
    <col min="1291" max="1292" width="9.140625" style="23"/>
    <col min="1293" max="1293" width="9.7109375" style="23" bestFit="1" customWidth="1"/>
    <col min="1294" max="1294" width="9.7109375" style="23" customWidth="1"/>
    <col min="1295" max="1295" width="1.7109375" style="23" customWidth="1"/>
    <col min="1296" max="1296" width="5" style="23" bestFit="1" customWidth="1"/>
    <col min="1297" max="1297" width="14" style="23" customWidth="1"/>
    <col min="1298" max="1299" width="9.140625" style="23"/>
    <col min="1300" max="1300" width="9.7109375" style="23" bestFit="1" customWidth="1"/>
    <col min="1301" max="1301" width="1.7109375" style="23" customWidth="1"/>
    <col min="1302" max="1302" width="5" style="23" bestFit="1" customWidth="1"/>
    <col min="1303" max="1303" width="15.42578125" style="23" customWidth="1"/>
    <col min="1304" max="1305" width="9.140625" style="23"/>
    <col min="1306" max="1306" width="9.7109375" style="23" bestFit="1" customWidth="1"/>
    <col min="1307" max="1307" width="11.5703125" style="23" bestFit="1" customWidth="1"/>
    <col min="1308" max="1308" width="1.7109375" style="23" customWidth="1"/>
    <col min="1309" max="1309" width="5" style="23" bestFit="1" customWidth="1"/>
    <col min="1310" max="1311" width="11.140625" style="23" bestFit="1" customWidth="1"/>
    <col min="1312" max="1312" width="12.7109375" style="23" bestFit="1" customWidth="1"/>
    <col min="1313" max="1313" width="1.7109375" style="23" customWidth="1"/>
    <col min="1314" max="1314" width="5" style="23" bestFit="1" customWidth="1"/>
    <col min="1315" max="1316" width="11.140625" style="23" bestFit="1" customWidth="1"/>
    <col min="1317" max="1317" width="12.7109375" style="23" bestFit="1" customWidth="1"/>
    <col min="1318" max="1318" width="1.7109375" style="23" customWidth="1"/>
    <col min="1319" max="1319" width="14.85546875" style="23" customWidth="1"/>
    <col min="1320" max="1320" width="14.5703125" style="23" customWidth="1"/>
    <col min="1321" max="1506" width="9.140625" style="23"/>
    <col min="1507" max="1507" width="9.7109375" style="23" bestFit="1" customWidth="1"/>
    <col min="1508" max="1514" width="0" style="23" hidden="1" customWidth="1"/>
    <col min="1515" max="1515" width="5" style="23" customWidth="1"/>
    <col min="1516" max="1516" width="16.7109375" style="23" customWidth="1"/>
    <col min="1517" max="1518" width="9.140625" style="23" customWidth="1"/>
    <col min="1519" max="1520" width="9.7109375" style="23" customWidth="1"/>
    <col min="1521" max="1521" width="1.7109375" style="23" customWidth="1"/>
    <col min="1522" max="1522" width="5" style="23" customWidth="1"/>
    <col min="1523" max="1523" width="17.140625" style="23" customWidth="1"/>
    <col min="1524" max="1525" width="9.140625" style="23" customWidth="1"/>
    <col min="1526" max="1527" width="9.7109375" style="23" customWidth="1"/>
    <col min="1528" max="1528" width="1.7109375" style="23" customWidth="1"/>
    <col min="1529" max="1529" width="6.28515625" style="23" customWidth="1"/>
    <col min="1530" max="1530" width="14.28515625" style="23" customWidth="1"/>
    <col min="1531" max="1533" width="9.140625" style="23" customWidth="1"/>
    <col min="1534" max="1534" width="9.42578125" style="23" customWidth="1"/>
    <col min="1535" max="1535" width="1.7109375" style="23" customWidth="1"/>
    <col min="1536" max="1536" width="6.5703125" style="23" customWidth="1"/>
    <col min="1537" max="1537" width="18.7109375" style="23" customWidth="1"/>
    <col min="1538" max="1540" width="9.140625" style="23" customWidth="1"/>
    <col min="1541" max="1544" width="1.7109375" style="23" customWidth="1"/>
    <col min="1545" max="1545" width="5" style="23" bestFit="1" customWidth="1"/>
    <col min="1546" max="1546" width="14.42578125" style="23" customWidth="1"/>
    <col min="1547" max="1548" width="9.140625" style="23"/>
    <col min="1549" max="1549" width="9.7109375" style="23" bestFit="1" customWidth="1"/>
    <col min="1550" max="1550" width="9.7109375" style="23" customWidth="1"/>
    <col min="1551" max="1551" width="1.7109375" style="23" customWidth="1"/>
    <col min="1552" max="1552" width="5" style="23" bestFit="1" customWidth="1"/>
    <col min="1553" max="1553" width="14" style="23" customWidth="1"/>
    <col min="1554" max="1555" width="9.140625" style="23"/>
    <col min="1556" max="1556" width="9.7109375" style="23" bestFit="1" customWidth="1"/>
    <col min="1557" max="1557" width="1.7109375" style="23" customWidth="1"/>
    <col min="1558" max="1558" width="5" style="23" bestFit="1" customWidth="1"/>
    <col min="1559" max="1559" width="15.42578125" style="23" customWidth="1"/>
    <col min="1560" max="1561" width="9.140625" style="23"/>
    <col min="1562" max="1562" width="9.7109375" style="23" bestFit="1" customWidth="1"/>
    <col min="1563" max="1563" width="11.5703125" style="23" bestFit="1" customWidth="1"/>
    <col min="1564" max="1564" width="1.7109375" style="23" customWidth="1"/>
    <col min="1565" max="1565" width="5" style="23" bestFit="1" customWidth="1"/>
    <col min="1566" max="1567" width="11.140625" style="23" bestFit="1" customWidth="1"/>
    <col min="1568" max="1568" width="12.7109375" style="23" bestFit="1" customWidth="1"/>
    <col min="1569" max="1569" width="1.7109375" style="23" customWidth="1"/>
    <col min="1570" max="1570" width="5" style="23" bestFit="1" customWidth="1"/>
    <col min="1571" max="1572" width="11.140625" style="23" bestFit="1" customWidth="1"/>
    <col min="1573" max="1573" width="12.7109375" style="23" bestFit="1" customWidth="1"/>
    <col min="1574" max="1574" width="1.7109375" style="23" customWidth="1"/>
    <col min="1575" max="1575" width="14.85546875" style="23" customWidth="1"/>
    <col min="1576" max="1576" width="14.5703125" style="23" customWidth="1"/>
    <col min="1577" max="1762" width="9.140625" style="23"/>
    <col min="1763" max="1763" width="9.7109375" style="23" bestFit="1" customWidth="1"/>
    <col min="1764" max="1770" width="0" style="23" hidden="1" customWidth="1"/>
    <col min="1771" max="1771" width="5" style="23" customWidth="1"/>
    <col min="1772" max="1772" width="16.7109375" style="23" customWidth="1"/>
    <col min="1773" max="1774" width="9.140625" style="23" customWidth="1"/>
    <col min="1775" max="1776" width="9.7109375" style="23" customWidth="1"/>
    <col min="1777" max="1777" width="1.7109375" style="23" customWidth="1"/>
    <col min="1778" max="1778" width="5" style="23" customWidth="1"/>
    <col min="1779" max="1779" width="17.140625" style="23" customWidth="1"/>
    <col min="1780" max="1781" width="9.140625" style="23" customWidth="1"/>
    <col min="1782" max="1783" width="9.7109375" style="23" customWidth="1"/>
    <col min="1784" max="1784" width="1.7109375" style="23" customWidth="1"/>
    <col min="1785" max="1785" width="6.28515625" style="23" customWidth="1"/>
    <col min="1786" max="1786" width="14.28515625" style="23" customWidth="1"/>
    <col min="1787" max="1789" width="9.140625" style="23" customWidth="1"/>
    <col min="1790" max="1790" width="9.42578125" style="23" customWidth="1"/>
    <col min="1791" max="1791" width="1.7109375" style="23" customWidth="1"/>
    <col min="1792" max="1792" width="6.5703125" style="23" customWidth="1"/>
    <col min="1793" max="1793" width="18.7109375" style="23" customWidth="1"/>
    <col min="1794" max="1796" width="9.140625" style="23" customWidth="1"/>
    <col min="1797" max="1800" width="1.7109375" style="23" customWidth="1"/>
    <col min="1801" max="1801" width="5" style="23" bestFit="1" customWidth="1"/>
    <col min="1802" max="1802" width="14.42578125" style="23" customWidth="1"/>
    <col min="1803" max="1804" width="9.140625" style="23"/>
    <col min="1805" max="1805" width="9.7109375" style="23" bestFit="1" customWidth="1"/>
    <col min="1806" max="1806" width="9.7109375" style="23" customWidth="1"/>
    <col min="1807" max="1807" width="1.7109375" style="23" customWidth="1"/>
    <col min="1808" max="1808" width="5" style="23" bestFit="1" customWidth="1"/>
    <col min="1809" max="1809" width="14" style="23" customWidth="1"/>
    <col min="1810" max="1811" width="9.140625" style="23"/>
    <col min="1812" max="1812" width="9.7109375" style="23" bestFit="1" customWidth="1"/>
    <col min="1813" max="1813" width="1.7109375" style="23" customWidth="1"/>
    <col min="1814" max="1814" width="5" style="23" bestFit="1" customWidth="1"/>
    <col min="1815" max="1815" width="15.42578125" style="23" customWidth="1"/>
    <col min="1816" max="1817" width="9.140625" style="23"/>
    <col min="1818" max="1818" width="9.7109375" style="23" bestFit="1" customWidth="1"/>
    <col min="1819" max="1819" width="11.5703125" style="23" bestFit="1" customWidth="1"/>
    <col min="1820" max="1820" width="1.7109375" style="23" customWidth="1"/>
    <col min="1821" max="1821" width="5" style="23" bestFit="1" customWidth="1"/>
    <col min="1822" max="1823" width="11.140625" style="23" bestFit="1" customWidth="1"/>
    <col min="1824" max="1824" width="12.7109375" style="23" bestFit="1" customWidth="1"/>
    <col min="1825" max="1825" width="1.7109375" style="23" customWidth="1"/>
    <col min="1826" max="1826" width="5" style="23" bestFit="1" customWidth="1"/>
    <col min="1827" max="1828" width="11.140625" style="23" bestFit="1" customWidth="1"/>
    <col min="1829" max="1829" width="12.7109375" style="23" bestFit="1" customWidth="1"/>
    <col min="1830" max="1830" width="1.7109375" style="23" customWidth="1"/>
    <col min="1831" max="1831" width="14.85546875" style="23" customWidth="1"/>
    <col min="1832" max="1832" width="14.5703125" style="23" customWidth="1"/>
    <col min="1833" max="2018" width="9.140625" style="23"/>
    <col min="2019" max="2019" width="9.7109375" style="23" bestFit="1" customWidth="1"/>
    <col min="2020" max="2026" width="0" style="23" hidden="1" customWidth="1"/>
    <col min="2027" max="2027" width="5" style="23" customWidth="1"/>
    <col min="2028" max="2028" width="16.7109375" style="23" customWidth="1"/>
    <col min="2029" max="2030" width="9.140625" style="23" customWidth="1"/>
    <col min="2031" max="2032" width="9.7109375" style="23" customWidth="1"/>
    <col min="2033" max="2033" width="1.7109375" style="23" customWidth="1"/>
    <col min="2034" max="2034" width="5" style="23" customWidth="1"/>
    <col min="2035" max="2035" width="17.140625" style="23" customWidth="1"/>
    <col min="2036" max="2037" width="9.140625" style="23" customWidth="1"/>
    <col min="2038" max="2039" width="9.7109375" style="23" customWidth="1"/>
    <col min="2040" max="2040" width="1.7109375" style="23" customWidth="1"/>
    <col min="2041" max="2041" width="6.28515625" style="23" customWidth="1"/>
    <col min="2042" max="2042" width="14.28515625" style="23" customWidth="1"/>
    <col min="2043" max="2045" width="9.140625" style="23" customWidth="1"/>
    <col min="2046" max="2046" width="9.42578125" style="23" customWidth="1"/>
    <col min="2047" max="2047" width="1.7109375" style="23" customWidth="1"/>
    <col min="2048" max="2048" width="6.5703125" style="23" customWidth="1"/>
    <col min="2049" max="2049" width="18.7109375" style="23" customWidth="1"/>
    <col min="2050" max="2052" width="9.140625" style="23" customWidth="1"/>
    <col min="2053" max="2056" width="1.7109375" style="23" customWidth="1"/>
    <col min="2057" max="2057" width="5" style="23" bestFit="1" customWidth="1"/>
    <col min="2058" max="2058" width="14.42578125" style="23" customWidth="1"/>
    <col min="2059" max="2060" width="9.140625" style="23"/>
    <col min="2061" max="2061" width="9.7109375" style="23" bestFit="1" customWidth="1"/>
    <col min="2062" max="2062" width="9.7109375" style="23" customWidth="1"/>
    <col min="2063" max="2063" width="1.7109375" style="23" customWidth="1"/>
    <col min="2064" max="2064" width="5" style="23" bestFit="1" customWidth="1"/>
    <col min="2065" max="2065" width="14" style="23" customWidth="1"/>
    <col min="2066" max="2067" width="9.140625" style="23"/>
    <col min="2068" max="2068" width="9.7109375" style="23" bestFit="1" customWidth="1"/>
    <col min="2069" max="2069" width="1.7109375" style="23" customWidth="1"/>
    <col min="2070" max="2070" width="5" style="23" bestFit="1" customWidth="1"/>
    <col min="2071" max="2071" width="15.42578125" style="23" customWidth="1"/>
    <col min="2072" max="2073" width="9.140625" style="23"/>
    <col min="2074" max="2074" width="9.7109375" style="23" bestFit="1" customWidth="1"/>
    <col min="2075" max="2075" width="11.5703125" style="23" bestFit="1" customWidth="1"/>
    <col min="2076" max="2076" width="1.7109375" style="23" customWidth="1"/>
    <col min="2077" max="2077" width="5" style="23" bestFit="1" customWidth="1"/>
    <col min="2078" max="2079" width="11.140625" style="23" bestFit="1" customWidth="1"/>
    <col min="2080" max="2080" width="12.7109375" style="23" bestFit="1" customWidth="1"/>
    <col min="2081" max="2081" width="1.7109375" style="23" customWidth="1"/>
    <col min="2082" max="2082" width="5" style="23" bestFit="1" customWidth="1"/>
    <col min="2083" max="2084" width="11.140625" style="23" bestFit="1" customWidth="1"/>
    <col min="2085" max="2085" width="12.7109375" style="23" bestFit="1" customWidth="1"/>
    <col min="2086" max="2086" width="1.7109375" style="23" customWidth="1"/>
    <col min="2087" max="2087" width="14.85546875" style="23" customWidth="1"/>
    <col min="2088" max="2088" width="14.5703125" style="23" customWidth="1"/>
    <col min="2089" max="2274" width="9.140625" style="23"/>
    <col min="2275" max="2275" width="9.7109375" style="23" bestFit="1" customWidth="1"/>
    <col min="2276" max="2282" width="0" style="23" hidden="1" customWidth="1"/>
    <col min="2283" max="2283" width="5" style="23" customWidth="1"/>
    <col min="2284" max="2284" width="16.7109375" style="23" customWidth="1"/>
    <col min="2285" max="2286" width="9.140625" style="23" customWidth="1"/>
    <col min="2287" max="2288" width="9.7109375" style="23" customWidth="1"/>
    <col min="2289" max="2289" width="1.7109375" style="23" customWidth="1"/>
    <col min="2290" max="2290" width="5" style="23" customWidth="1"/>
    <col min="2291" max="2291" width="17.140625" style="23" customWidth="1"/>
    <col min="2292" max="2293" width="9.140625" style="23" customWidth="1"/>
    <col min="2294" max="2295" width="9.7109375" style="23" customWidth="1"/>
    <col min="2296" max="2296" width="1.7109375" style="23" customWidth="1"/>
    <col min="2297" max="2297" width="6.28515625" style="23" customWidth="1"/>
    <col min="2298" max="2298" width="14.28515625" style="23" customWidth="1"/>
    <col min="2299" max="2301" width="9.140625" style="23" customWidth="1"/>
    <col min="2302" max="2302" width="9.42578125" style="23" customWidth="1"/>
    <col min="2303" max="2303" width="1.7109375" style="23" customWidth="1"/>
    <col min="2304" max="2304" width="6.5703125" style="23" customWidth="1"/>
    <col min="2305" max="2305" width="18.7109375" style="23" customWidth="1"/>
    <col min="2306" max="2308" width="9.140625" style="23" customWidth="1"/>
    <col min="2309" max="2312" width="1.7109375" style="23" customWidth="1"/>
    <col min="2313" max="2313" width="5" style="23" bestFit="1" customWidth="1"/>
    <col min="2314" max="2314" width="14.42578125" style="23" customWidth="1"/>
    <col min="2315" max="2316" width="9.140625" style="23"/>
    <col min="2317" max="2317" width="9.7109375" style="23" bestFit="1" customWidth="1"/>
    <col min="2318" max="2318" width="9.7109375" style="23" customWidth="1"/>
    <col min="2319" max="2319" width="1.7109375" style="23" customWidth="1"/>
    <col min="2320" max="2320" width="5" style="23" bestFit="1" customWidth="1"/>
    <col min="2321" max="2321" width="14" style="23" customWidth="1"/>
    <col min="2322" max="2323" width="9.140625" style="23"/>
    <col min="2324" max="2324" width="9.7109375" style="23" bestFit="1" customWidth="1"/>
    <col min="2325" max="2325" width="1.7109375" style="23" customWidth="1"/>
    <col min="2326" max="2326" width="5" style="23" bestFit="1" customWidth="1"/>
    <col min="2327" max="2327" width="15.42578125" style="23" customWidth="1"/>
    <col min="2328" max="2329" width="9.140625" style="23"/>
    <col min="2330" max="2330" width="9.7109375" style="23" bestFit="1" customWidth="1"/>
    <col min="2331" max="2331" width="11.5703125" style="23" bestFit="1" customWidth="1"/>
    <col min="2332" max="2332" width="1.7109375" style="23" customWidth="1"/>
    <col min="2333" max="2333" width="5" style="23" bestFit="1" customWidth="1"/>
    <col min="2334" max="2335" width="11.140625" style="23" bestFit="1" customWidth="1"/>
    <col min="2336" max="2336" width="12.7109375" style="23" bestFit="1" customWidth="1"/>
    <col min="2337" max="2337" width="1.7109375" style="23" customWidth="1"/>
    <col min="2338" max="2338" width="5" style="23" bestFit="1" customWidth="1"/>
    <col min="2339" max="2340" width="11.140625" style="23" bestFit="1" customWidth="1"/>
    <col min="2341" max="2341" width="12.7109375" style="23" bestFit="1" customWidth="1"/>
    <col min="2342" max="2342" width="1.7109375" style="23" customWidth="1"/>
    <col min="2343" max="2343" width="14.85546875" style="23" customWidth="1"/>
    <col min="2344" max="2344" width="14.5703125" style="23" customWidth="1"/>
    <col min="2345" max="2530" width="9.140625" style="23"/>
    <col min="2531" max="2531" width="9.7109375" style="23" bestFit="1" customWidth="1"/>
    <col min="2532" max="2538" width="0" style="23" hidden="1" customWidth="1"/>
    <col min="2539" max="2539" width="5" style="23" customWidth="1"/>
    <col min="2540" max="2540" width="16.7109375" style="23" customWidth="1"/>
    <col min="2541" max="2542" width="9.140625" style="23" customWidth="1"/>
    <col min="2543" max="2544" width="9.7109375" style="23" customWidth="1"/>
    <col min="2545" max="2545" width="1.7109375" style="23" customWidth="1"/>
    <col min="2546" max="2546" width="5" style="23" customWidth="1"/>
    <col min="2547" max="2547" width="17.140625" style="23" customWidth="1"/>
    <col min="2548" max="2549" width="9.140625" style="23" customWidth="1"/>
    <col min="2550" max="2551" width="9.7109375" style="23" customWidth="1"/>
    <col min="2552" max="2552" width="1.7109375" style="23" customWidth="1"/>
    <col min="2553" max="2553" width="6.28515625" style="23" customWidth="1"/>
    <col min="2554" max="2554" width="14.28515625" style="23" customWidth="1"/>
    <col min="2555" max="2557" width="9.140625" style="23" customWidth="1"/>
    <col min="2558" max="2558" width="9.42578125" style="23" customWidth="1"/>
    <col min="2559" max="2559" width="1.7109375" style="23" customWidth="1"/>
    <col min="2560" max="2560" width="6.5703125" style="23" customWidth="1"/>
    <col min="2561" max="2561" width="18.7109375" style="23" customWidth="1"/>
    <col min="2562" max="2564" width="9.140625" style="23" customWidth="1"/>
    <col min="2565" max="2568" width="1.7109375" style="23" customWidth="1"/>
    <col min="2569" max="2569" width="5" style="23" bestFit="1" customWidth="1"/>
    <col min="2570" max="2570" width="14.42578125" style="23" customWidth="1"/>
    <col min="2571" max="2572" width="9.140625" style="23"/>
    <col min="2573" max="2573" width="9.7109375" style="23" bestFit="1" customWidth="1"/>
    <col min="2574" max="2574" width="9.7109375" style="23" customWidth="1"/>
    <col min="2575" max="2575" width="1.7109375" style="23" customWidth="1"/>
    <col min="2576" max="2576" width="5" style="23" bestFit="1" customWidth="1"/>
    <col min="2577" max="2577" width="14" style="23" customWidth="1"/>
    <col min="2578" max="2579" width="9.140625" style="23"/>
    <col min="2580" max="2580" width="9.7109375" style="23" bestFit="1" customWidth="1"/>
    <col min="2581" max="2581" width="1.7109375" style="23" customWidth="1"/>
    <col min="2582" max="2582" width="5" style="23" bestFit="1" customWidth="1"/>
    <col min="2583" max="2583" width="15.42578125" style="23" customWidth="1"/>
    <col min="2584" max="2585" width="9.140625" style="23"/>
    <col min="2586" max="2586" width="9.7109375" style="23" bestFit="1" customWidth="1"/>
    <col min="2587" max="2587" width="11.5703125" style="23" bestFit="1" customWidth="1"/>
    <col min="2588" max="2588" width="1.7109375" style="23" customWidth="1"/>
    <col min="2589" max="2589" width="5" style="23" bestFit="1" customWidth="1"/>
    <col min="2590" max="2591" width="11.140625" style="23" bestFit="1" customWidth="1"/>
    <col min="2592" max="2592" width="12.7109375" style="23" bestFit="1" customWidth="1"/>
    <col min="2593" max="2593" width="1.7109375" style="23" customWidth="1"/>
    <col min="2594" max="2594" width="5" style="23" bestFit="1" customWidth="1"/>
    <col min="2595" max="2596" width="11.140625" style="23" bestFit="1" customWidth="1"/>
    <col min="2597" max="2597" width="12.7109375" style="23" bestFit="1" customWidth="1"/>
    <col min="2598" max="2598" width="1.7109375" style="23" customWidth="1"/>
    <col min="2599" max="2599" width="14.85546875" style="23" customWidth="1"/>
    <col min="2600" max="2600" width="14.5703125" style="23" customWidth="1"/>
    <col min="2601" max="2786" width="9.140625" style="23"/>
    <col min="2787" max="2787" width="9.7109375" style="23" bestFit="1" customWidth="1"/>
    <col min="2788" max="2794" width="0" style="23" hidden="1" customWidth="1"/>
    <col min="2795" max="2795" width="5" style="23" customWidth="1"/>
    <col min="2796" max="2796" width="16.7109375" style="23" customWidth="1"/>
    <col min="2797" max="2798" width="9.140625" style="23" customWidth="1"/>
    <col min="2799" max="2800" width="9.7109375" style="23" customWidth="1"/>
    <col min="2801" max="2801" width="1.7109375" style="23" customWidth="1"/>
    <col min="2802" max="2802" width="5" style="23" customWidth="1"/>
    <col min="2803" max="2803" width="17.140625" style="23" customWidth="1"/>
    <col min="2804" max="2805" width="9.140625" style="23" customWidth="1"/>
    <col min="2806" max="2807" width="9.7109375" style="23" customWidth="1"/>
    <col min="2808" max="2808" width="1.7109375" style="23" customWidth="1"/>
    <col min="2809" max="2809" width="6.28515625" style="23" customWidth="1"/>
    <col min="2810" max="2810" width="14.28515625" style="23" customWidth="1"/>
    <col min="2811" max="2813" width="9.140625" style="23" customWidth="1"/>
    <col min="2814" max="2814" width="9.42578125" style="23" customWidth="1"/>
    <col min="2815" max="2815" width="1.7109375" style="23" customWidth="1"/>
    <col min="2816" max="2816" width="6.5703125" style="23" customWidth="1"/>
    <col min="2817" max="2817" width="18.7109375" style="23" customWidth="1"/>
    <col min="2818" max="2820" width="9.140625" style="23" customWidth="1"/>
    <col min="2821" max="2824" width="1.7109375" style="23" customWidth="1"/>
    <col min="2825" max="2825" width="5" style="23" bestFit="1" customWidth="1"/>
    <col min="2826" max="2826" width="14.42578125" style="23" customWidth="1"/>
    <col min="2827" max="2828" width="9.140625" style="23"/>
    <col min="2829" max="2829" width="9.7109375" style="23" bestFit="1" customWidth="1"/>
    <col min="2830" max="2830" width="9.7109375" style="23" customWidth="1"/>
    <col min="2831" max="2831" width="1.7109375" style="23" customWidth="1"/>
    <col min="2832" max="2832" width="5" style="23" bestFit="1" customWidth="1"/>
    <col min="2833" max="2833" width="14" style="23" customWidth="1"/>
    <col min="2834" max="2835" width="9.140625" style="23"/>
    <col min="2836" max="2836" width="9.7109375" style="23" bestFit="1" customWidth="1"/>
    <col min="2837" max="2837" width="1.7109375" style="23" customWidth="1"/>
    <col min="2838" max="2838" width="5" style="23" bestFit="1" customWidth="1"/>
    <col min="2839" max="2839" width="15.42578125" style="23" customWidth="1"/>
    <col min="2840" max="2841" width="9.140625" style="23"/>
    <col min="2842" max="2842" width="9.7109375" style="23" bestFit="1" customWidth="1"/>
    <col min="2843" max="2843" width="11.5703125" style="23" bestFit="1" customWidth="1"/>
    <col min="2844" max="2844" width="1.7109375" style="23" customWidth="1"/>
    <col min="2845" max="2845" width="5" style="23" bestFit="1" customWidth="1"/>
    <col min="2846" max="2847" width="11.140625" style="23" bestFit="1" customWidth="1"/>
    <col min="2848" max="2848" width="12.7109375" style="23" bestFit="1" customWidth="1"/>
    <col min="2849" max="2849" width="1.7109375" style="23" customWidth="1"/>
    <col min="2850" max="2850" width="5" style="23" bestFit="1" customWidth="1"/>
    <col min="2851" max="2852" width="11.140625" style="23" bestFit="1" customWidth="1"/>
    <col min="2853" max="2853" width="12.7109375" style="23" bestFit="1" customWidth="1"/>
    <col min="2854" max="2854" width="1.7109375" style="23" customWidth="1"/>
    <col min="2855" max="2855" width="14.85546875" style="23" customWidth="1"/>
    <col min="2856" max="2856" width="14.5703125" style="23" customWidth="1"/>
    <col min="2857" max="3042" width="9.140625" style="23"/>
    <col min="3043" max="3043" width="9.7109375" style="23" bestFit="1" customWidth="1"/>
    <col min="3044" max="3050" width="0" style="23" hidden="1" customWidth="1"/>
    <col min="3051" max="3051" width="5" style="23" customWidth="1"/>
    <col min="3052" max="3052" width="16.7109375" style="23" customWidth="1"/>
    <col min="3053" max="3054" width="9.140625" style="23" customWidth="1"/>
    <col min="3055" max="3056" width="9.7109375" style="23" customWidth="1"/>
    <col min="3057" max="3057" width="1.7109375" style="23" customWidth="1"/>
    <col min="3058" max="3058" width="5" style="23" customWidth="1"/>
    <col min="3059" max="3059" width="17.140625" style="23" customWidth="1"/>
    <col min="3060" max="3061" width="9.140625" style="23" customWidth="1"/>
    <col min="3062" max="3063" width="9.7109375" style="23" customWidth="1"/>
    <col min="3064" max="3064" width="1.7109375" style="23" customWidth="1"/>
    <col min="3065" max="3065" width="6.28515625" style="23" customWidth="1"/>
    <col min="3066" max="3066" width="14.28515625" style="23" customWidth="1"/>
    <col min="3067" max="3069" width="9.140625" style="23" customWidth="1"/>
    <col min="3070" max="3070" width="9.42578125" style="23" customWidth="1"/>
    <col min="3071" max="3071" width="1.7109375" style="23" customWidth="1"/>
    <col min="3072" max="3072" width="6.5703125" style="23" customWidth="1"/>
    <col min="3073" max="3073" width="18.7109375" style="23" customWidth="1"/>
    <col min="3074" max="3076" width="9.140625" style="23" customWidth="1"/>
    <col min="3077" max="3080" width="1.7109375" style="23" customWidth="1"/>
    <col min="3081" max="3081" width="5" style="23" bestFit="1" customWidth="1"/>
    <col min="3082" max="3082" width="14.42578125" style="23" customWidth="1"/>
    <col min="3083" max="3084" width="9.140625" style="23"/>
    <col min="3085" max="3085" width="9.7109375" style="23" bestFit="1" customWidth="1"/>
    <col min="3086" max="3086" width="9.7109375" style="23" customWidth="1"/>
    <col min="3087" max="3087" width="1.7109375" style="23" customWidth="1"/>
    <col min="3088" max="3088" width="5" style="23" bestFit="1" customWidth="1"/>
    <col min="3089" max="3089" width="14" style="23" customWidth="1"/>
    <col min="3090" max="3091" width="9.140625" style="23"/>
    <col min="3092" max="3092" width="9.7109375" style="23" bestFit="1" customWidth="1"/>
    <col min="3093" max="3093" width="1.7109375" style="23" customWidth="1"/>
    <col min="3094" max="3094" width="5" style="23" bestFit="1" customWidth="1"/>
    <col min="3095" max="3095" width="15.42578125" style="23" customWidth="1"/>
    <col min="3096" max="3097" width="9.140625" style="23"/>
    <col min="3098" max="3098" width="9.7109375" style="23" bestFit="1" customWidth="1"/>
    <col min="3099" max="3099" width="11.5703125" style="23" bestFit="1" customWidth="1"/>
    <col min="3100" max="3100" width="1.7109375" style="23" customWidth="1"/>
    <col min="3101" max="3101" width="5" style="23" bestFit="1" customWidth="1"/>
    <col min="3102" max="3103" width="11.140625" style="23" bestFit="1" customWidth="1"/>
    <col min="3104" max="3104" width="12.7109375" style="23" bestFit="1" customWidth="1"/>
    <col min="3105" max="3105" width="1.7109375" style="23" customWidth="1"/>
    <col min="3106" max="3106" width="5" style="23" bestFit="1" customWidth="1"/>
    <col min="3107" max="3108" width="11.140625" style="23" bestFit="1" customWidth="1"/>
    <col min="3109" max="3109" width="12.7109375" style="23" bestFit="1" customWidth="1"/>
    <col min="3110" max="3110" width="1.7109375" style="23" customWidth="1"/>
    <col min="3111" max="3111" width="14.85546875" style="23" customWidth="1"/>
    <col min="3112" max="3112" width="14.5703125" style="23" customWidth="1"/>
    <col min="3113" max="3298" width="9.140625" style="23"/>
    <col min="3299" max="3299" width="9.7109375" style="23" bestFit="1" customWidth="1"/>
    <col min="3300" max="3306" width="0" style="23" hidden="1" customWidth="1"/>
    <col min="3307" max="3307" width="5" style="23" customWidth="1"/>
    <col min="3308" max="3308" width="16.7109375" style="23" customWidth="1"/>
    <col min="3309" max="3310" width="9.140625" style="23" customWidth="1"/>
    <col min="3311" max="3312" width="9.7109375" style="23" customWidth="1"/>
    <col min="3313" max="3313" width="1.7109375" style="23" customWidth="1"/>
    <col min="3314" max="3314" width="5" style="23" customWidth="1"/>
    <col min="3315" max="3315" width="17.140625" style="23" customWidth="1"/>
    <col min="3316" max="3317" width="9.140625" style="23" customWidth="1"/>
    <col min="3318" max="3319" width="9.7109375" style="23" customWidth="1"/>
    <col min="3320" max="3320" width="1.7109375" style="23" customWidth="1"/>
    <col min="3321" max="3321" width="6.28515625" style="23" customWidth="1"/>
    <col min="3322" max="3322" width="14.28515625" style="23" customWidth="1"/>
    <col min="3323" max="3325" width="9.140625" style="23" customWidth="1"/>
    <col min="3326" max="3326" width="9.42578125" style="23" customWidth="1"/>
    <col min="3327" max="3327" width="1.7109375" style="23" customWidth="1"/>
    <col min="3328" max="3328" width="6.5703125" style="23" customWidth="1"/>
    <col min="3329" max="3329" width="18.7109375" style="23" customWidth="1"/>
    <col min="3330" max="3332" width="9.140625" style="23" customWidth="1"/>
    <col min="3333" max="3336" width="1.7109375" style="23" customWidth="1"/>
    <col min="3337" max="3337" width="5" style="23" bestFit="1" customWidth="1"/>
    <col min="3338" max="3338" width="14.42578125" style="23" customWidth="1"/>
    <col min="3339" max="3340" width="9.140625" style="23"/>
    <col min="3341" max="3341" width="9.7109375" style="23" bestFit="1" customWidth="1"/>
    <col min="3342" max="3342" width="9.7109375" style="23" customWidth="1"/>
    <col min="3343" max="3343" width="1.7109375" style="23" customWidth="1"/>
    <col min="3344" max="3344" width="5" style="23" bestFit="1" customWidth="1"/>
    <col min="3345" max="3345" width="14" style="23" customWidth="1"/>
    <col min="3346" max="3347" width="9.140625" style="23"/>
    <col min="3348" max="3348" width="9.7109375" style="23" bestFit="1" customWidth="1"/>
    <col min="3349" max="3349" width="1.7109375" style="23" customWidth="1"/>
    <col min="3350" max="3350" width="5" style="23" bestFit="1" customWidth="1"/>
    <col min="3351" max="3351" width="15.42578125" style="23" customWidth="1"/>
    <col min="3352" max="3353" width="9.140625" style="23"/>
    <col min="3354" max="3354" width="9.7109375" style="23" bestFit="1" customWidth="1"/>
    <col min="3355" max="3355" width="11.5703125" style="23" bestFit="1" customWidth="1"/>
    <col min="3356" max="3356" width="1.7109375" style="23" customWidth="1"/>
    <col min="3357" max="3357" width="5" style="23" bestFit="1" customWidth="1"/>
    <col min="3358" max="3359" width="11.140625" style="23" bestFit="1" customWidth="1"/>
    <col min="3360" max="3360" width="12.7109375" style="23" bestFit="1" customWidth="1"/>
    <col min="3361" max="3361" width="1.7109375" style="23" customWidth="1"/>
    <col min="3362" max="3362" width="5" style="23" bestFit="1" customWidth="1"/>
    <col min="3363" max="3364" width="11.140625" style="23" bestFit="1" customWidth="1"/>
    <col min="3365" max="3365" width="12.7109375" style="23" bestFit="1" customWidth="1"/>
    <col min="3366" max="3366" width="1.7109375" style="23" customWidth="1"/>
    <col min="3367" max="3367" width="14.85546875" style="23" customWidth="1"/>
    <col min="3368" max="3368" width="14.5703125" style="23" customWidth="1"/>
    <col min="3369" max="3554" width="9.140625" style="23"/>
    <col min="3555" max="3555" width="9.7109375" style="23" bestFit="1" customWidth="1"/>
    <col min="3556" max="3562" width="0" style="23" hidden="1" customWidth="1"/>
    <col min="3563" max="3563" width="5" style="23" customWidth="1"/>
    <col min="3564" max="3564" width="16.7109375" style="23" customWidth="1"/>
    <col min="3565" max="3566" width="9.140625" style="23" customWidth="1"/>
    <col min="3567" max="3568" width="9.7109375" style="23" customWidth="1"/>
    <col min="3569" max="3569" width="1.7109375" style="23" customWidth="1"/>
    <col min="3570" max="3570" width="5" style="23" customWidth="1"/>
    <col min="3571" max="3571" width="17.140625" style="23" customWidth="1"/>
    <col min="3572" max="3573" width="9.140625" style="23" customWidth="1"/>
    <col min="3574" max="3575" width="9.7109375" style="23" customWidth="1"/>
    <col min="3576" max="3576" width="1.7109375" style="23" customWidth="1"/>
    <col min="3577" max="3577" width="6.28515625" style="23" customWidth="1"/>
    <col min="3578" max="3578" width="14.28515625" style="23" customWidth="1"/>
    <col min="3579" max="3581" width="9.140625" style="23" customWidth="1"/>
    <col min="3582" max="3582" width="9.42578125" style="23" customWidth="1"/>
    <col min="3583" max="3583" width="1.7109375" style="23" customWidth="1"/>
    <col min="3584" max="3584" width="6.5703125" style="23" customWidth="1"/>
    <col min="3585" max="3585" width="18.7109375" style="23" customWidth="1"/>
    <col min="3586" max="3588" width="9.140625" style="23" customWidth="1"/>
    <col min="3589" max="3592" width="1.7109375" style="23" customWidth="1"/>
    <col min="3593" max="3593" width="5" style="23" bestFit="1" customWidth="1"/>
    <col min="3594" max="3594" width="14.42578125" style="23" customWidth="1"/>
    <col min="3595" max="3596" width="9.140625" style="23"/>
    <col min="3597" max="3597" width="9.7109375" style="23" bestFit="1" customWidth="1"/>
    <col min="3598" max="3598" width="9.7109375" style="23" customWidth="1"/>
    <col min="3599" max="3599" width="1.7109375" style="23" customWidth="1"/>
    <col min="3600" max="3600" width="5" style="23" bestFit="1" customWidth="1"/>
    <col min="3601" max="3601" width="14" style="23" customWidth="1"/>
    <col min="3602" max="3603" width="9.140625" style="23"/>
    <col min="3604" max="3604" width="9.7109375" style="23" bestFit="1" customWidth="1"/>
    <col min="3605" max="3605" width="1.7109375" style="23" customWidth="1"/>
    <col min="3606" max="3606" width="5" style="23" bestFit="1" customWidth="1"/>
    <col min="3607" max="3607" width="15.42578125" style="23" customWidth="1"/>
    <col min="3608" max="3609" width="9.140625" style="23"/>
    <col min="3610" max="3610" width="9.7109375" style="23" bestFit="1" customWidth="1"/>
    <col min="3611" max="3611" width="11.5703125" style="23" bestFit="1" customWidth="1"/>
    <col min="3612" max="3612" width="1.7109375" style="23" customWidth="1"/>
    <col min="3613" max="3613" width="5" style="23" bestFit="1" customWidth="1"/>
    <col min="3614" max="3615" width="11.140625" style="23" bestFit="1" customWidth="1"/>
    <col min="3616" max="3616" width="12.7109375" style="23" bestFit="1" customWidth="1"/>
    <col min="3617" max="3617" width="1.7109375" style="23" customWidth="1"/>
    <col min="3618" max="3618" width="5" style="23" bestFit="1" customWidth="1"/>
    <col min="3619" max="3620" width="11.140625" style="23" bestFit="1" customWidth="1"/>
    <col min="3621" max="3621" width="12.7109375" style="23" bestFit="1" customWidth="1"/>
    <col min="3622" max="3622" width="1.7109375" style="23" customWidth="1"/>
    <col min="3623" max="3623" width="14.85546875" style="23" customWidth="1"/>
    <col min="3624" max="3624" width="14.5703125" style="23" customWidth="1"/>
    <col min="3625" max="3810" width="9.140625" style="23"/>
    <col min="3811" max="3811" width="9.7109375" style="23" bestFit="1" customWidth="1"/>
    <col min="3812" max="3818" width="0" style="23" hidden="1" customWidth="1"/>
    <col min="3819" max="3819" width="5" style="23" customWidth="1"/>
    <col min="3820" max="3820" width="16.7109375" style="23" customWidth="1"/>
    <col min="3821" max="3822" width="9.140625" style="23" customWidth="1"/>
    <col min="3823" max="3824" width="9.7109375" style="23" customWidth="1"/>
    <col min="3825" max="3825" width="1.7109375" style="23" customWidth="1"/>
    <col min="3826" max="3826" width="5" style="23" customWidth="1"/>
    <col min="3827" max="3827" width="17.140625" style="23" customWidth="1"/>
    <col min="3828" max="3829" width="9.140625" style="23" customWidth="1"/>
    <col min="3830" max="3831" width="9.7109375" style="23" customWidth="1"/>
    <col min="3832" max="3832" width="1.7109375" style="23" customWidth="1"/>
    <col min="3833" max="3833" width="6.28515625" style="23" customWidth="1"/>
    <col min="3834" max="3834" width="14.28515625" style="23" customWidth="1"/>
    <col min="3835" max="3837" width="9.140625" style="23" customWidth="1"/>
    <col min="3838" max="3838" width="9.42578125" style="23" customWidth="1"/>
    <col min="3839" max="3839" width="1.7109375" style="23" customWidth="1"/>
    <col min="3840" max="3840" width="6.5703125" style="23" customWidth="1"/>
    <col min="3841" max="3841" width="18.7109375" style="23" customWidth="1"/>
    <col min="3842" max="3844" width="9.140625" style="23" customWidth="1"/>
    <col min="3845" max="3848" width="1.7109375" style="23" customWidth="1"/>
    <col min="3849" max="3849" width="5" style="23" bestFit="1" customWidth="1"/>
    <col min="3850" max="3850" width="14.42578125" style="23" customWidth="1"/>
    <col min="3851" max="3852" width="9.140625" style="23"/>
    <col min="3853" max="3853" width="9.7109375" style="23" bestFit="1" customWidth="1"/>
    <col min="3854" max="3854" width="9.7109375" style="23" customWidth="1"/>
    <col min="3855" max="3855" width="1.7109375" style="23" customWidth="1"/>
    <col min="3856" max="3856" width="5" style="23" bestFit="1" customWidth="1"/>
    <col min="3857" max="3857" width="14" style="23" customWidth="1"/>
    <col min="3858" max="3859" width="9.140625" style="23"/>
    <col min="3860" max="3860" width="9.7109375" style="23" bestFit="1" customWidth="1"/>
    <col min="3861" max="3861" width="1.7109375" style="23" customWidth="1"/>
    <col min="3862" max="3862" width="5" style="23" bestFit="1" customWidth="1"/>
    <col min="3863" max="3863" width="15.42578125" style="23" customWidth="1"/>
    <col min="3864" max="3865" width="9.140625" style="23"/>
    <col min="3866" max="3866" width="9.7109375" style="23" bestFit="1" customWidth="1"/>
    <col min="3867" max="3867" width="11.5703125" style="23" bestFit="1" customWidth="1"/>
    <col min="3868" max="3868" width="1.7109375" style="23" customWidth="1"/>
    <col min="3869" max="3869" width="5" style="23" bestFit="1" customWidth="1"/>
    <col min="3870" max="3871" width="11.140625" style="23" bestFit="1" customWidth="1"/>
    <col min="3872" max="3872" width="12.7109375" style="23" bestFit="1" customWidth="1"/>
    <col min="3873" max="3873" width="1.7109375" style="23" customWidth="1"/>
    <col min="3874" max="3874" width="5" style="23" bestFit="1" customWidth="1"/>
    <col min="3875" max="3876" width="11.140625" style="23" bestFit="1" customWidth="1"/>
    <col min="3877" max="3877" width="12.7109375" style="23" bestFit="1" customWidth="1"/>
    <col min="3878" max="3878" width="1.7109375" style="23" customWidth="1"/>
    <col min="3879" max="3879" width="14.85546875" style="23" customWidth="1"/>
    <col min="3880" max="3880" width="14.5703125" style="23" customWidth="1"/>
    <col min="3881" max="4066" width="9.140625" style="23"/>
    <col min="4067" max="4067" width="9.7109375" style="23" bestFit="1" customWidth="1"/>
    <col min="4068" max="4074" width="0" style="23" hidden="1" customWidth="1"/>
    <col min="4075" max="4075" width="5" style="23" customWidth="1"/>
    <col min="4076" max="4076" width="16.7109375" style="23" customWidth="1"/>
    <col min="4077" max="4078" width="9.140625" style="23" customWidth="1"/>
    <col min="4079" max="4080" width="9.7109375" style="23" customWidth="1"/>
    <col min="4081" max="4081" width="1.7109375" style="23" customWidth="1"/>
    <col min="4082" max="4082" width="5" style="23" customWidth="1"/>
    <col min="4083" max="4083" width="17.140625" style="23" customWidth="1"/>
    <col min="4084" max="4085" width="9.140625" style="23" customWidth="1"/>
    <col min="4086" max="4087" width="9.7109375" style="23" customWidth="1"/>
    <col min="4088" max="4088" width="1.7109375" style="23" customWidth="1"/>
    <col min="4089" max="4089" width="6.28515625" style="23" customWidth="1"/>
    <col min="4090" max="4090" width="14.28515625" style="23" customWidth="1"/>
    <col min="4091" max="4093" width="9.140625" style="23" customWidth="1"/>
    <col min="4094" max="4094" width="9.42578125" style="23" customWidth="1"/>
    <col min="4095" max="4095" width="1.7109375" style="23" customWidth="1"/>
    <col min="4096" max="4096" width="6.5703125" style="23" customWidth="1"/>
    <col min="4097" max="4097" width="18.7109375" style="23" customWidth="1"/>
    <col min="4098" max="4100" width="9.140625" style="23" customWidth="1"/>
    <col min="4101" max="4104" width="1.7109375" style="23" customWidth="1"/>
    <col min="4105" max="4105" width="5" style="23" bestFit="1" customWidth="1"/>
    <col min="4106" max="4106" width="14.42578125" style="23" customWidth="1"/>
    <col min="4107" max="4108" width="9.140625" style="23"/>
    <col min="4109" max="4109" width="9.7109375" style="23" bestFit="1" customWidth="1"/>
    <col min="4110" max="4110" width="9.7109375" style="23" customWidth="1"/>
    <col min="4111" max="4111" width="1.7109375" style="23" customWidth="1"/>
    <col min="4112" max="4112" width="5" style="23" bestFit="1" customWidth="1"/>
    <col min="4113" max="4113" width="14" style="23" customWidth="1"/>
    <col min="4114" max="4115" width="9.140625" style="23"/>
    <col min="4116" max="4116" width="9.7109375" style="23" bestFit="1" customWidth="1"/>
    <col min="4117" max="4117" width="1.7109375" style="23" customWidth="1"/>
    <col min="4118" max="4118" width="5" style="23" bestFit="1" customWidth="1"/>
    <col min="4119" max="4119" width="15.42578125" style="23" customWidth="1"/>
    <col min="4120" max="4121" width="9.140625" style="23"/>
    <col min="4122" max="4122" width="9.7109375" style="23" bestFit="1" customWidth="1"/>
    <col min="4123" max="4123" width="11.5703125" style="23" bestFit="1" customWidth="1"/>
    <col min="4124" max="4124" width="1.7109375" style="23" customWidth="1"/>
    <col min="4125" max="4125" width="5" style="23" bestFit="1" customWidth="1"/>
    <col min="4126" max="4127" width="11.140625" style="23" bestFit="1" customWidth="1"/>
    <col min="4128" max="4128" width="12.7109375" style="23" bestFit="1" customWidth="1"/>
    <col min="4129" max="4129" width="1.7109375" style="23" customWidth="1"/>
    <col min="4130" max="4130" width="5" style="23" bestFit="1" customWidth="1"/>
    <col min="4131" max="4132" width="11.140625" style="23" bestFit="1" customWidth="1"/>
    <col min="4133" max="4133" width="12.7109375" style="23" bestFit="1" customWidth="1"/>
    <col min="4134" max="4134" width="1.7109375" style="23" customWidth="1"/>
    <col min="4135" max="4135" width="14.85546875" style="23" customWidth="1"/>
    <col min="4136" max="4136" width="14.5703125" style="23" customWidth="1"/>
    <col min="4137" max="4322" width="9.140625" style="23"/>
    <col min="4323" max="4323" width="9.7109375" style="23" bestFit="1" customWidth="1"/>
    <col min="4324" max="4330" width="0" style="23" hidden="1" customWidth="1"/>
    <col min="4331" max="4331" width="5" style="23" customWidth="1"/>
    <col min="4332" max="4332" width="16.7109375" style="23" customWidth="1"/>
    <col min="4333" max="4334" width="9.140625" style="23" customWidth="1"/>
    <col min="4335" max="4336" width="9.7109375" style="23" customWidth="1"/>
    <col min="4337" max="4337" width="1.7109375" style="23" customWidth="1"/>
    <col min="4338" max="4338" width="5" style="23" customWidth="1"/>
    <col min="4339" max="4339" width="17.140625" style="23" customWidth="1"/>
    <col min="4340" max="4341" width="9.140625" style="23" customWidth="1"/>
    <col min="4342" max="4343" width="9.7109375" style="23" customWidth="1"/>
    <col min="4344" max="4344" width="1.7109375" style="23" customWidth="1"/>
    <col min="4345" max="4345" width="6.28515625" style="23" customWidth="1"/>
    <col min="4346" max="4346" width="14.28515625" style="23" customWidth="1"/>
    <col min="4347" max="4349" width="9.140625" style="23" customWidth="1"/>
    <col min="4350" max="4350" width="9.42578125" style="23" customWidth="1"/>
    <col min="4351" max="4351" width="1.7109375" style="23" customWidth="1"/>
    <col min="4352" max="4352" width="6.5703125" style="23" customWidth="1"/>
    <col min="4353" max="4353" width="18.7109375" style="23" customWidth="1"/>
    <col min="4354" max="4356" width="9.140625" style="23" customWidth="1"/>
    <col min="4357" max="4360" width="1.7109375" style="23" customWidth="1"/>
    <col min="4361" max="4361" width="5" style="23" bestFit="1" customWidth="1"/>
    <col min="4362" max="4362" width="14.42578125" style="23" customWidth="1"/>
    <col min="4363" max="4364" width="9.140625" style="23"/>
    <col min="4365" max="4365" width="9.7109375" style="23" bestFit="1" customWidth="1"/>
    <col min="4366" max="4366" width="9.7109375" style="23" customWidth="1"/>
    <col min="4367" max="4367" width="1.7109375" style="23" customWidth="1"/>
    <col min="4368" max="4368" width="5" style="23" bestFit="1" customWidth="1"/>
    <col min="4369" max="4369" width="14" style="23" customWidth="1"/>
    <col min="4370" max="4371" width="9.140625" style="23"/>
    <col min="4372" max="4372" width="9.7109375" style="23" bestFit="1" customWidth="1"/>
    <col min="4373" max="4373" width="1.7109375" style="23" customWidth="1"/>
    <col min="4374" max="4374" width="5" style="23" bestFit="1" customWidth="1"/>
    <col min="4375" max="4375" width="15.42578125" style="23" customWidth="1"/>
    <col min="4376" max="4377" width="9.140625" style="23"/>
    <col min="4378" max="4378" width="9.7109375" style="23" bestFit="1" customWidth="1"/>
    <col min="4379" max="4379" width="11.5703125" style="23" bestFit="1" customWidth="1"/>
    <col min="4380" max="4380" width="1.7109375" style="23" customWidth="1"/>
    <col min="4381" max="4381" width="5" style="23" bestFit="1" customWidth="1"/>
    <col min="4382" max="4383" width="11.140625" style="23" bestFit="1" customWidth="1"/>
    <col min="4384" max="4384" width="12.7109375" style="23" bestFit="1" customWidth="1"/>
    <col min="4385" max="4385" width="1.7109375" style="23" customWidth="1"/>
    <col min="4386" max="4386" width="5" style="23" bestFit="1" customWidth="1"/>
    <col min="4387" max="4388" width="11.140625" style="23" bestFit="1" customWidth="1"/>
    <col min="4389" max="4389" width="12.7109375" style="23" bestFit="1" customWidth="1"/>
    <col min="4390" max="4390" width="1.7109375" style="23" customWidth="1"/>
    <col min="4391" max="4391" width="14.85546875" style="23" customWidth="1"/>
    <col min="4392" max="4392" width="14.5703125" style="23" customWidth="1"/>
    <col min="4393" max="4578" width="9.140625" style="23"/>
    <col min="4579" max="4579" width="9.7109375" style="23" bestFit="1" customWidth="1"/>
    <col min="4580" max="4586" width="0" style="23" hidden="1" customWidth="1"/>
    <col min="4587" max="4587" width="5" style="23" customWidth="1"/>
    <col min="4588" max="4588" width="16.7109375" style="23" customWidth="1"/>
    <col min="4589" max="4590" width="9.140625" style="23" customWidth="1"/>
    <col min="4591" max="4592" width="9.7109375" style="23" customWidth="1"/>
    <col min="4593" max="4593" width="1.7109375" style="23" customWidth="1"/>
    <col min="4594" max="4594" width="5" style="23" customWidth="1"/>
    <col min="4595" max="4595" width="17.140625" style="23" customWidth="1"/>
    <col min="4596" max="4597" width="9.140625" style="23" customWidth="1"/>
    <col min="4598" max="4599" width="9.7109375" style="23" customWidth="1"/>
    <col min="4600" max="4600" width="1.7109375" style="23" customWidth="1"/>
    <col min="4601" max="4601" width="6.28515625" style="23" customWidth="1"/>
    <col min="4602" max="4602" width="14.28515625" style="23" customWidth="1"/>
    <col min="4603" max="4605" width="9.140625" style="23" customWidth="1"/>
    <col min="4606" max="4606" width="9.42578125" style="23" customWidth="1"/>
    <col min="4607" max="4607" width="1.7109375" style="23" customWidth="1"/>
    <col min="4608" max="4608" width="6.5703125" style="23" customWidth="1"/>
    <col min="4609" max="4609" width="18.7109375" style="23" customWidth="1"/>
    <col min="4610" max="4612" width="9.140625" style="23" customWidth="1"/>
    <col min="4613" max="4616" width="1.7109375" style="23" customWidth="1"/>
    <col min="4617" max="4617" width="5" style="23" bestFit="1" customWidth="1"/>
    <col min="4618" max="4618" width="14.42578125" style="23" customWidth="1"/>
    <col min="4619" max="4620" width="9.140625" style="23"/>
    <col min="4621" max="4621" width="9.7109375" style="23" bestFit="1" customWidth="1"/>
    <col min="4622" max="4622" width="9.7109375" style="23" customWidth="1"/>
    <col min="4623" max="4623" width="1.7109375" style="23" customWidth="1"/>
    <col min="4624" max="4624" width="5" style="23" bestFit="1" customWidth="1"/>
    <col min="4625" max="4625" width="14" style="23" customWidth="1"/>
    <col min="4626" max="4627" width="9.140625" style="23"/>
    <col min="4628" max="4628" width="9.7109375" style="23" bestFit="1" customWidth="1"/>
    <col min="4629" max="4629" width="1.7109375" style="23" customWidth="1"/>
    <col min="4630" max="4630" width="5" style="23" bestFit="1" customWidth="1"/>
    <col min="4631" max="4631" width="15.42578125" style="23" customWidth="1"/>
    <col min="4632" max="4633" width="9.140625" style="23"/>
    <col min="4634" max="4634" width="9.7109375" style="23" bestFit="1" customWidth="1"/>
    <col min="4635" max="4635" width="11.5703125" style="23" bestFit="1" customWidth="1"/>
    <col min="4636" max="4636" width="1.7109375" style="23" customWidth="1"/>
    <col min="4637" max="4637" width="5" style="23" bestFit="1" customWidth="1"/>
    <col min="4638" max="4639" width="11.140625" style="23" bestFit="1" customWidth="1"/>
    <col min="4640" max="4640" width="12.7109375" style="23" bestFit="1" customWidth="1"/>
    <col min="4641" max="4641" width="1.7109375" style="23" customWidth="1"/>
    <col min="4642" max="4642" width="5" style="23" bestFit="1" customWidth="1"/>
    <col min="4643" max="4644" width="11.140625" style="23" bestFit="1" customWidth="1"/>
    <col min="4645" max="4645" width="12.7109375" style="23" bestFit="1" customWidth="1"/>
    <col min="4646" max="4646" width="1.7109375" style="23" customWidth="1"/>
    <col min="4647" max="4647" width="14.85546875" style="23" customWidth="1"/>
    <col min="4648" max="4648" width="14.5703125" style="23" customWidth="1"/>
    <col min="4649" max="4834" width="9.140625" style="23"/>
    <col min="4835" max="4835" width="9.7109375" style="23" bestFit="1" customWidth="1"/>
    <col min="4836" max="4842" width="0" style="23" hidden="1" customWidth="1"/>
    <col min="4843" max="4843" width="5" style="23" customWidth="1"/>
    <col min="4844" max="4844" width="16.7109375" style="23" customWidth="1"/>
    <col min="4845" max="4846" width="9.140625" style="23" customWidth="1"/>
    <col min="4847" max="4848" width="9.7109375" style="23" customWidth="1"/>
    <col min="4849" max="4849" width="1.7109375" style="23" customWidth="1"/>
    <col min="4850" max="4850" width="5" style="23" customWidth="1"/>
    <col min="4851" max="4851" width="17.140625" style="23" customWidth="1"/>
    <col min="4852" max="4853" width="9.140625" style="23" customWidth="1"/>
    <col min="4854" max="4855" width="9.7109375" style="23" customWidth="1"/>
    <col min="4856" max="4856" width="1.7109375" style="23" customWidth="1"/>
    <col min="4857" max="4857" width="6.28515625" style="23" customWidth="1"/>
    <col min="4858" max="4858" width="14.28515625" style="23" customWidth="1"/>
    <col min="4859" max="4861" width="9.140625" style="23" customWidth="1"/>
    <col min="4862" max="4862" width="9.42578125" style="23" customWidth="1"/>
    <col min="4863" max="4863" width="1.7109375" style="23" customWidth="1"/>
    <col min="4864" max="4864" width="6.5703125" style="23" customWidth="1"/>
    <col min="4865" max="4865" width="18.7109375" style="23" customWidth="1"/>
    <col min="4866" max="4868" width="9.140625" style="23" customWidth="1"/>
    <col min="4869" max="4872" width="1.7109375" style="23" customWidth="1"/>
    <col min="4873" max="4873" width="5" style="23" bestFit="1" customWidth="1"/>
    <col min="4874" max="4874" width="14.42578125" style="23" customWidth="1"/>
    <col min="4875" max="4876" width="9.140625" style="23"/>
    <col min="4877" max="4877" width="9.7109375" style="23" bestFit="1" customWidth="1"/>
    <col min="4878" max="4878" width="9.7109375" style="23" customWidth="1"/>
    <col min="4879" max="4879" width="1.7109375" style="23" customWidth="1"/>
    <col min="4880" max="4880" width="5" style="23" bestFit="1" customWidth="1"/>
    <col min="4881" max="4881" width="14" style="23" customWidth="1"/>
    <col min="4882" max="4883" width="9.140625" style="23"/>
    <col min="4884" max="4884" width="9.7109375" style="23" bestFit="1" customWidth="1"/>
    <col min="4885" max="4885" width="1.7109375" style="23" customWidth="1"/>
    <col min="4886" max="4886" width="5" style="23" bestFit="1" customWidth="1"/>
    <col min="4887" max="4887" width="15.42578125" style="23" customWidth="1"/>
    <col min="4888" max="4889" width="9.140625" style="23"/>
    <col min="4890" max="4890" width="9.7109375" style="23" bestFit="1" customWidth="1"/>
    <col min="4891" max="4891" width="11.5703125" style="23" bestFit="1" customWidth="1"/>
    <col min="4892" max="4892" width="1.7109375" style="23" customWidth="1"/>
    <col min="4893" max="4893" width="5" style="23" bestFit="1" customWidth="1"/>
    <col min="4894" max="4895" width="11.140625" style="23" bestFit="1" customWidth="1"/>
    <col min="4896" max="4896" width="12.7109375" style="23" bestFit="1" customWidth="1"/>
    <col min="4897" max="4897" width="1.7109375" style="23" customWidth="1"/>
    <col min="4898" max="4898" width="5" style="23" bestFit="1" customWidth="1"/>
    <col min="4899" max="4900" width="11.140625" style="23" bestFit="1" customWidth="1"/>
    <col min="4901" max="4901" width="12.7109375" style="23" bestFit="1" customWidth="1"/>
    <col min="4902" max="4902" width="1.7109375" style="23" customWidth="1"/>
    <col min="4903" max="4903" width="14.85546875" style="23" customWidth="1"/>
    <col min="4904" max="4904" width="14.5703125" style="23" customWidth="1"/>
    <col min="4905" max="5090" width="9.140625" style="23"/>
    <col min="5091" max="5091" width="9.7109375" style="23" bestFit="1" customWidth="1"/>
    <col min="5092" max="5098" width="0" style="23" hidden="1" customWidth="1"/>
    <col min="5099" max="5099" width="5" style="23" customWidth="1"/>
    <col min="5100" max="5100" width="16.7109375" style="23" customWidth="1"/>
    <col min="5101" max="5102" width="9.140625" style="23" customWidth="1"/>
    <col min="5103" max="5104" width="9.7109375" style="23" customWidth="1"/>
    <col min="5105" max="5105" width="1.7109375" style="23" customWidth="1"/>
    <col min="5106" max="5106" width="5" style="23" customWidth="1"/>
    <col min="5107" max="5107" width="17.140625" style="23" customWidth="1"/>
    <col min="5108" max="5109" width="9.140625" style="23" customWidth="1"/>
    <col min="5110" max="5111" width="9.7109375" style="23" customWidth="1"/>
    <col min="5112" max="5112" width="1.7109375" style="23" customWidth="1"/>
    <col min="5113" max="5113" width="6.28515625" style="23" customWidth="1"/>
    <col min="5114" max="5114" width="14.28515625" style="23" customWidth="1"/>
    <col min="5115" max="5117" width="9.140625" style="23" customWidth="1"/>
    <col min="5118" max="5118" width="9.42578125" style="23" customWidth="1"/>
    <col min="5119" max="5119" width="1.7109375" style="23" customWidth="1"/>
    <col min="5120" max="5120" width="6.5703125" style="23" customWidth="1"/>
    <col min="5121" max="5121" width="18.7109375" style="23" customWidth="1"/>
    <col min="5122" max="5124" width="9.140625" style="23" customWidth="1"/>
    <col min="5125" max="5128" width="1.7109375" style="23" customWidth="1"/>
    <col min="5129" max="5129" width="5" style="23" bestFit="1" customWidth="1"/>
    <col min="5130" max="5130" width="14.42578125" style="23" customWidth="1"/>
    <col min="5131" max="5132" width="9.140625" style="23"/>
    <col min="5133" max="5133" width="9.7109375" style="23" bestFit="1" customWidth="1"/>
    <col min="5134" max="5134" width="9.7109375" style="23" customWidth="1"/>
    <col min="5135" max="5135" width="1.7109375" style="23" customWidth="1"/>
    <col min="5136" max="5136" width="5" style="23" bestFit="1" customWidth="1"/>
    <col min="5137" max="5137" width="14" style="23" customWidth="1"/>
    <col min="5138" max="5139" width="9.140625" style="23"/>
    <col min="5140" max="5140" width="9.7109375" style="23" bestFit="1" customWidth="1"/>
    <col min="5141" max="5141" width="1.7109375" style="23" customWidth="1"/>
    <col min="5142" max="5142" width="5" style="23" bestFit="1" customWidth="1"/>
    <col min="5143" max="5143" width="15.42578125" style="23" customWidth="1"/>
    <col min="5144" max="5145" width="9.140625" style="23"/>
    <col min="5146" max="5146" width="9.7109375" style="23" bestFit="1" customWidth="1"/>
    <col min="5147" max="5147" width="11.5703125" style="23" bestFit="1" customWidth="1"/>
    <col min="5148" max="5148" width="1.7109375" style="23" customWidth="1"/>
    <col min="5149" max="5149" width="5" style="23" bestFit="1" customWidth="1"/>
    <col min="5150" max="5151" width="11.140625" style="23" bestFit="1" customWidth="1"/>
    <col min="5152" max="5152" width="12.7109375" style="23" bestFit="1" customWidth="1"/>
    <col min="5153" max="5153" width="1.7109375" style="23" customWidth="1"/>
    <col min="5154" max="5154" width="5" style="23" bestFit="1" customWidth="1"/>
    <col min="5155" max="5156" width="11.140625" style="23" bestFit="1" customWidth="1"/>
    <col min="5157" max="5157" width="12.7109375" style="23" bestFit="1" customWidth="1"/>
    <col min="5158" max="5158" width="1.7109375" style="23" customWidth="1"/>
    <col min="5159" max="5159" width="14.85546875" style="23" customWidth="1"/>
    <col min="5160" max="5160" width="14.5703125" style="23" customWidth="1"/>
    <col min="5161" max="5346" width="9.140625" style="23"/>
    <col min="5347" max="5347" width="9.7109375" style="23" bestFit="1" customWidth="1"/>
    <col min="5348" max="5354" width="0" style="23" hidden="1" customWidth="1"/>
    <col min="5355" max="5355" width="5" style="23" customWidth="1"/>
    <col min="5356" max="5356" width="16.7109375" style="23" customWidth="1"/>
    <col min="5357" max="5358" width="9.140625" style="23" customWidth="1"/>
    <col min="5359" max="5360" width="9.7109375" style="23" customWidth="1"/>
    <col min="5361" max="5361" width="1.7109375" style="23" customWidth="1"/>
    <col min="5362" max="5362" width="5" style="23" customWidth="1"/>
    <col min="5363" max="5363" width="17.140625" style="23" customWidth="1"/>
    <col min="5364" max="5365" width="9.140625" style="23" customWidth="1"/>
    <col min="5366" max="5367" width="9.7109375" style="23" customWidth="1"/>
    <col min="5368" max="5368" width="1.7109375" style="23" customWidth="1"/>
    <col min="5369" max="5369" width="6.28515625" style="23" customWidth="1"/>
    <col min="5370" max="5370" width="14.28515625" style="23" customWidth="1"/>
    <col min="5371" max="5373" width="9.140625" style="23" customWidth="1"/>
    <col min="5374" max="5374" width="9.42578125" style="23" customWidth="1"/>
    <col min="5375" max="5375" width="1.7109375" style="23" customWidth="1"/>
    <col min="5376" max="5376" width="6.5703125" style="23" customWidth="1"/>
    <col min="5377" max="5377" width="18.7109375" style="23" customWidth="1"/>
    <col min="5378" max="5380" width="9.140625" style="23" customWidth="1"/>
    <col min="5381" max="5384" width="1.7109375" style="23" customWidth="1"/>
    <col min="5385" max="5385" width="5" style="23" bestFit="1" customWidth="1"/>
    <col min="5386" max="5386" width="14.42578125" style="23" customWidth="1"/>
    <col min="5387" max="5388" width="9.140625" style="23"/>
    <col min="5389" max="5389" width="9.7109375" style="23" bestFit="1" customWidth="1"/>
    <col min="5390" max="5390" width="9.7109375" style="23" customWidth="1"/>
    <col min="5391" max="5391" width="1.7109375" style="23" customWidth="1"/>
    <col min="5392" max="5392" width="5" style="23" bestFit="1" customWidth="1"/>
    <col min="5393" max="5393" width="14" style="23" customWidth="1"/>
    <col min="5394" max="5395" width="9.140625" style="23"/>
    <col min="5396" max="5396" width="9.7109375" style="23" bestFit="1" customWidth="1"/>
    <col min="5397" max="5397" width="1.7109375" style="23" customWidth="1"/>
    <col min="5398" max="5398" width="5" style="23" bestFit="1" customWidth="1"/>
    <col min="5399" max="5399" width="15.42578125" style="23" customWidth="1"/>
    <col min="5400" max="5401" width="9.140625" style="23"/>
    <col min="5402" max="5402" width="9.7109375" style="23" bestFit="1" customWidth="1"/>
    <col min="5403" max="5403" width="11.5703125" style="23" bestFit="1" customWidth="1"/>
    <col min="5404" max="5404" width="1.7109375" style="23" customWidth="1"/>
    <col min="5405" max="5405" width="5" style="23" bestFit="1" customWidth="1"/>
    <col min="5406" max="5407" width="11.140625" style="23" bestFit="1" customWidth="1"/>
    <col min="5408" max="5408" width="12.7109375" style="23" bestFit="1" customWidth="1"/>
    <col min="5409" max="5409" width="1.7109375" style="23" customWidth="1"/>
    <col min="5410" max="5410" width="5" style="23" bestFit="1" customWidth="1"/>
    <col min="5411" max="5412" width="11.140625" style="23" bestFit="1" customWidth="1"/>
    <col min="5413" max="5413" width="12.7109375" style="23" bestFit="1" customWidth="1"/>
    <col min="5414" max="5414" width="1.7109375" style="23" customWidth="1"/>
    <col min="5415" max="5415" width="14.85546875" style="23" customWidth="1"/>
    <col min="5416" max="5416" width="14.5703125" style="23" customWidth="1"/>
    <col min="5417" max="5602" width="9.140625" style="23"/>
    <col min="5603" max="5603" width="9.7109375" style="23" bestFit="1" customWidth="1"/>
    <col min="5604" max="5610" width="0" style="23" hidden="1" customWidth="1"/>
    <col min="5611" max="5611" width="5" style="23" customWidth="1"/>
    <col min="5612" max="5612" width="16.7109375" style="23" customWidth="1"/>
    <col min="5613" max="5614" width="9.140625" style="23" customWidth="1"/>
    <col min="5615" max="5616" width="9.7109375" style="23" customWidth="1"/>
    <col min="5617" max="5617" width="1.7109375" style="23" customWidth="1"/>
    <col min="5618" max="5618" width="5" style="23" customWidth="1"/>
    <col min="5619" max="5619" width="17.140625" style="23" customWidth="1"/>
    <col min="5620" max="5621" width="9.140625" style="23" customWidth="1"/>
    <col min="5622" max="5623" width="9.7109375" style="23" customWidth="1"/>
    <col min="5624" max="5624" width="1.7109375" style="23" customWidth="1"/>
    <col min="5625" max="5625" width="6.28515625" style="23" customWidth="1"/>
    <col min="5626" max="5626" width="14.28515625" style="23" customWidth="1"/>
    <col min="5627" max="5629" width="9.140625" style="23" customWidth="1"/>
    <col min="5630" max="5630" width="9.42578125" style="23" customWidth="1"/>
    <col min="5631" max="5631" width="1.7109375" style="23" customWidth="1"/>
    <col min="5632" max="5632" width="6.5703125" style="23" customWidth="1"/>
    <col min="5633" max="5633" width="18.7109375" style="23" customWidth="1"/>
    <col min="5634" max="5636" width="9.140625" style="23" customWidth="1"/>
    <col min="5637" max="5640" width="1.7109375" style="23" customWidth="1"/>
    <col min="5641" max="5641" width="5" style="23" bestFit="1" customWidth="1"/>
    <col min="5642" max="5642" width="14.42578125" style="23" customWidth="1"/>
    <col min="5643" max="5644" width="9.140625" style="23"/>
    <col min="5645" max="5645" width="9.7109375" style="23" bestFit="1" customWidth="1"/>
    <col min="5646" max="5646" width="9.7109375" style="23" customWidth="1"/>
    <col min="5647" max="5647" width="1.7109375" style="23" customWidth="1"/>
    <col min="5648" max="5648" width="5" style="23" bestFit="1" customWidth="1"/>
    <col min="5649" max="5649" width="14" style="23" customWidth="1"/>
    <col min="5650" max="5651" width="9.140625" style="23"/>
    <col min="5652" max="5652" width="9.7109375" style="23" bestFit="1" customWidth="1"/>
    <col min="5653" max="5653" width="1.7109375" style="23" customWidth="1"/>
    <col min="5654" max="5654" width="5" style="23" bestFit="1" customWidth="1"/>
    <col min="5655" max="5655" width="15.42578125" style="23" customWidth="1"/>
    <col min="5656" max="5657" width="9.140625" style="23"/>
    <col min="5658" max="5658" width="9.7109375" style="23" bestFit="1" customWidth="1"/>
    <col min="5659" max="5659" width="11.5703125" style="23" bestFit="1" customWidth="1"/>
    <col min="5660" max="5660" width="1.7109375" style="23" customWidth="1"/>
    <col min="5661" max="5661" width="5" style="23" bestFit="1" customWidth="1"/>
    <col min="5662" max="5663" width="11.140625" style="23" bestFit="1" customWidth="1"/>
    <col min="5664" max="5664" width="12.7109375" style="23" bestFit="1" customWidth="1"/>
    <col min="5665" max="5665" width="1.7109375" style="23" customWidth="1"/>
    <col min="5666" max="5666" width="5" style="23" bestFit="1" customWidth="1"/>
    <col min="5667" max="5668" width="11.140625" style="23" bestFit="1" customWidth="1"/>
    <col min="5669" max="5669" width="12.7109375" style="23" bestFit="1" customWidth="1"/>
    <col min="5670" max="5670" width="1.7109375" style="23" customWidth="1"/>
    <col min="5671" max="5671" width="14.85546875" style="23" customWidth="1"/>
    <col min="5672" max="5672" width="14.5703125" style="23" customWidth="1"/>
    <col min="5673" max="5858" width="9.140625" style="23"/>
    <col min="5859" max="5859" width="9.7109375" style="23" bestFit="1" customWidth="1"/>
    <col min="5860" max="5866" width="0" style="23" hidden="1" customWidth="1"/>
    <col min="5867" max="5867" width="5" style="23" customWidth="1"/>
    <col min="5868" max="5868" width="16.7109375" style="23" customWidth="1"/>
    <col min="5869" max="5870" width="9.140625" style="23" customWidth="1"/>
    <col min="5871" max="5872" width="9.7109375" style="23" customWidth="1"/>
    <col min="5873" max="5873" width="1.7109375" style="23" customWidth="1"/>
    <col min="5874" max="5874" width="5" style="23" customWidth="1"/>
    <col min="5875" max="5875" width="17.140625" style="23" customWidth="1"/>
    <col min="5876" max="5877" width="9.140625" style="23" customWidth="1"/>
    <col min="5878" max="5879" width="9.7109375" style="23" customWidth="1"/>
    <col min="5880" max="5880" width="1.7109375" style="23" customWidth="1"/>
    <col min="5881" max="5881" width="6.28515625" style="23" customWidth="1"/>
    <col min="5882" max="5882" width="14.28515625" style="23" customWidth="1"/>
    <col min="5883" max="5885" width="9.140625" style="23" customWidth="1"/>
    <col min="5886" max="5886" width="9.42578125" style="23" customWidth="1"/>
    <col min="5887" max="5887" width="1.7109375" style="23" customWidth="1"/>
    <col min="5888" max="5888" width="6.5703125" style="23" customWidth="1"/>
    <col min="5889" max="5889" width="18.7109375" style="23" customWidth="1"/>
    <col min="5890" max="5892" width="9.140625" style="23" customWidth="1"/>
    <col min="5893" max="5896" width="1.7109375" style="23" customWidth="1"/>
    <col min="5897" max="5897" width="5" style="23" bestFit="1" customWidth="1"/>
    <col min="5898" max="5898" width="14.42578125" style="23" customWidth="1"/>
    <col min="5899" max="5900" width="9.140625" style="23"/>
    <col min="5901" max="5901" width="9.7109375" style="23" bestFit="1" customWidth="1"/>
    <col min="5902" max="5902" width="9.7109375" style="23" customWidth="1"/>
    <col min="5903" max="5903" width="1.7109375" style="23" customWidth="1"/>
    <col min="5904" max="5904" width="5" style="23" bestFit="1" customWidth="1"/>
    <col min="5905" max="5905" width="14" style="23" customWidth="1"/>
    <col min="5906" max="5907" width="9.140625" style="23"/>
    <col min="5908" max="5908" width="9.7109375" style="23" bestFit="1" customWidth="1"/>
    <col min="5909" max="5909" width="1.7109375" style="23" customWidth="1"/>
    <col min="5910" max="5910" width="5" style="23" bestFit="1" customWidth="1"/>
    <col min="5911" max="5911" width="15.42578125" style="23" customWidth="1"/>
    <col min="5912" max="5913" width="9.140625" style="23"/>
    <col min="5914" max="5914" width="9.7109375" style="23" bestFit="1" customWidth="1"/>
    <col min="5915" max="5915" width="11.5703125" style="23" bestFit="1" customWidth="1"/>
    <col min="5916" max="5916" width="1.7109375" style="23" customWidth="1"/>
    <col min="5917" max="5917" width="5" style="23" bestFit="1" customWidth="1"/>
    <col min="5918" max="5919" width="11.140625" style="23" bestFit="1" customWidth="1"/>
    <col min="5920" max="5920" width="12.7109375" style="23" bestFit="1" customWidth="1"/>
    <col min="5921" max="5921" width="1.7109375" style="23" customWidth="1"/>
    <col min="5922" max="5922" width="5" style="23" bestFit="1" customWidth="1"/>
    <col min="5923" max="5924" width="11.140625" style="23" bestFit="1" customWidth="1"/>
    <col min="5925" max="5925" width="12.7109375" style="23" bestFit="1" customWidth="1"/>
    <col min="5926" max="5926" width="1.7109375" style="23" customWidth="1"/>
    <col min="5927" max="5927" width="14.85546875" style="23" customWidth="1"/>
    <col min="5928" max="5928" width="14.5703125" style="23" customWidth="1"/>
    <col min="5929" max="6114" width="9.140625" style="23"/>
    <col min="6115" max="6115" width="9.7109375" style="23" bestFit="1" customWidth="1"/>
    <col min="6116" max="6122" width="0" style="23" hidden="1" customWidth="1"/>
    <col min="6123" max="6123" width="5" style="23" customWidth="1"/>
    <col min="6124" max="6124" width="16.7109375" style="23" customWidth="1"/>
    <col min="6125" max="6126" width="9.140625" style="23" customWidth="1"/>
    <col min="6127" max="6128" width="9.7109375" style="23" customWidth="1"/>
    <col min="6129" max="6129" width="1.7109375" style="23" customWidth="1"/>
    <col min="6130" max="6130" width="5" style="23" customWidth="1"/>
    <col min="6131" max="6131" width="17.140625" style="23" customWidth="1"/>
    <col min="6132" max="6133" width="9.140625" style="23" customWidth="1"/>
    <col min="6134" max="6135" width="9.7109375" style="23" customWidth="1"/>
    <col min="6136" max="6136" width="1.7109375" style="23" customWidth="1"/>
    <col min="6137" max="6137" width="6.28515625" style="23" customWidth="1"/>
    <col min="6138" max="6138" width="14.28515625" style="23" customWidth="1"/>
    <col min="6139" max="6141" width="9.140625" style="23" customWidth="1"/>
    <col min="6142" max="6142" width="9.42578125" style="23" customWidth="1"/>
    <col min="6143" max="6143" width="1.7109375" style="23" customWidth="1"/>
    <col min="6144" max="6144" width="6.5703125" style="23" customWidth="1"/>
    <col min="6145" max="6145" width="18.7109375" style="23" customWidth="1"/>
    <col min="6146" max="6148" width="9.140625" style="23" customWidth="1"/>
    <col min="6149" max="6152" width="1.7109375" style="23" customWidth="1"/>
    <col min="6153" max="6153" width="5" style="23" bestFit="1" customWidth="1"/>
    <col min="6154" max="6154" width="14.42578125" style="23" customWidth="1"/>
    <col min="6155" max="6156" width="9.140625" style="23"/>
    <col min="6157" max="6157" width="9.7109375" style="23" bestFit="1" customWidth="1"/>
    <col min="6158" max="6158" width="9.7109375" style="23" customWidth="1"/>
    <col min="6159" max="6159" width="1.7109375" style="23" customWidth="1"/>
    <col min="6160" max="6160" width="5" style="23" bestFit="1" customWidth="1"/>
    <col min="6161" max="6161" width="14" style="23" customWidth="1"/>
    <col min="6162" max="6163" width="9.140625" style="23"/>
    <col min="6164" max="6164" width="9.7109375" style="23" bestFit="1" customWidth="1"/>
    <col min="6165" max="6165" width="1.7109375" style="23" customWidth="1"/>
    <col min="6166" max="6166" width="5" style="23" bestFit="1" customWidth="1"/>
    <col min="6167" max="6167" width="15.42578125" style="23" customWidth="1"/>
    <col min="6168" max="6169" width="9.140625" style="23"/>
    <col min="6170" max="6170" width="9.7109375" style="23" bestFit="1" customWidth="1"/>
    <col min="6171" max="6171" width="11.5703125" style="23" bestFit="1" customWidth="1"/>
    <col min="6172" max="6172" width="1.7109375" style="23" customWidth="1"/>
    <col min="6173" max="6173" width="5" style="23" bestFit="1" customWidth="1"/>
    <col min="6174" max="6175" width="11.140625" style="23" bestFit="1" customWidth="1"/>
    <col min="6176" max="6176" width="12.7109375" style="23" bestFit="1" customWidth="1"/>
    <col min="6177" max="6177" width="1.7109375" style="23" customWidth="1"/>
    <col min="6178" max="6178" width="5" style="23" bestFit="1" customWidth="1"/>
    <col min="6179" max="6180" width="11.140625" style="23" bestFit="1" customWidth="1"/>
    <col min="6181" max="6181" width="12.7109375" style="23" bestFit="1" customWidth="1"/>
    <col min="6182" max="6182" width="1.7109375" style="23" customWidth="1"/>
    <col min="6183" max="6183" width="14.85546875" style="23" customWidth="1"/>
    <col min="6184" max="6184" width="14.5703125" style="23" customWidth="1"/>
    <col min="6185" max="6370" width="9.140625" style="23"/>
    <col min="6371" max="6371" width="9.7109375" style="23" bestFit="1" customWidth="1"/>
    <col min="6372" max="6378" width="0" style="23" hidden="1" customWidth="1"/>
    <col min="6379" max="6379" width="5" style="23" customWidth="1"/>
    <col min="6380" max="6380" width="16.7109375" style="23" customWidth="1"/>
    <col min="6381" max="6382" width="9.140625" style="23" customWidth="1"/>
    <col min="6383" max="6384" width="9.7109375" style="23" customWidth="1"/>
    <col min="6385" max="6385" width="1.7109375" style="23" customWidth="1"/>
    <col min="6386" max="6386" width="5" style="23" customWidth="1"/>
    <col min="6387" max="6387" width="17.140625" style="23" customWidth="1"/>
    <col min="6388" max="6389" width="9.140625" style="23" customWidth="1"/>
    <col min="6390" max="6391" width="9.7109375" style="23" customWidth="1"/>
    <col min="6392" max="6392" width="1.7109375" style="23" customWidth="1"/>
    <col min="6393" max="6393" width="6.28515625" style="23" customWidth="1"/>
    <col min="6394" max="6394" width="14.28515625" style="23" customWidth="1"/>
    <col min="6395" max="6397" width="9.140625" style="23" customWidth="1"/>
    <col min="6398" max="6398" width="9.42578125" style="23" customWidth="1"/>
    <col min="6399" max="6399" width="1.7109375" style="23" customWidth="1"/>
    <col min="6400" max="6400" width="6.5703125" style="23" customWidth="1"/>
    <col min="6401" max="6401" width="18.7109375" style="23" customWidth="1"/>
    <col min="6402" max="6404" width="9.140625" style="23" customWidth="1"/>
    <col min="6405" max="6408" width="1.7109375" style="23" customWidth="1"/>
    <col min="6409" max="6409" width="5" style="23" bestFit="1" customWidth="1"/>
    <col min="6410" max="6410" width="14.42578125" style="23" customWidth="1"/>
    <col min="6411" max="6412" width="9.140625" style="23"/>
    <col min="6413" max="6413" width="9.7109375" style="23" bestFit="1" customWidth="1"/>
    <col min="6414" max="6414" width="9.7109375" style="23" customWidth="1"/>
    <col min="6415" max="6415" width="1.7109375" style="23" customWidth="1"/>
    <col min="6416" max="6416" width="5" style="23" bestFit="1" customWidth="1"/>
    <col min="6417" max="6417" width="14" style="23" customWidth="1"/>
    <col min="6418" max="6419" width="9.140625" style="23"/>
    <col min="6420" max="6420" width="9.7109375" style="23" bestFit="1" customWidth="1"/>
    <col min="6421" max="6421" width="1.7109375" style="23" customWidth="1"/>
    <col min="6422" max="6422" width="5" style="23" bestFit="1" customWidth="1"/>
    <col min="6423" max="6423" width="15.42578125" style="23" customWidth="1"/>
    <col min="6424" max="6425" width="9.140625" style="23"/>
    <col min="6426" max="6426" width="9.7109375" style="23" bestFit="1" customWidth="1"/>
    <col min="6427" max="6427" width="11.5703125" style="23" bestFit="1" customWidth="1"/>
    <col min="6428" max="6428" width="1.7109375" style="23" customWidth="1"/>
    <col min="6429" max="6429" width="5" style="23" bestFit="1" customWidth="1"/>
    <col min="6430" max="6431" width="11.140625" style="23" bestFit="1" customWidth="1"/>
    <col min="6432" max="6432" width="12.7109375" style="23" bestFit="1" customWidth="1"/>
    <col min="6433" max="6433" width="1.7109375" style="23" customWidth="1"/>
    <col min="6434" max="6434" width="5" style="23" bestFit="1" customWidth="1"/>
    <col min="6435" max="6436" width="11.140625" style="23" bestFit="1" customWidth="1"/>
    <col min="6437" max="6437" width="12.7109375" style="23" bestFit="1" customWidth="1"/>
    <col min="6438" max="6438" width="1.7109375" style="23" customWidth="1"/>
    <col min="6439" max="6439" width="14.85546875" style="23" customWidth="1"/>
    <col min="6440" max="6440" width="14.5703125" style="23" customWidth="1"/>
    <col min="6441" max="6626" width="9.140625" style="23"/>
    <col min="6627" max="6627" width="9.7109375" style="23" bestFit="1" customWidth="1"/>
    <col min="6628" max="6634" width="0" style="23" hidden="1" customWidth="1"/>
    <col min="6635" max="6635" width="5" style="23" customWidth="1"/>
    <col min="6636" max="6636" width="16.7109375" style="23" customWidth="1"/>
    <col min="6637" max="6638" width="9.140625" style="23" customWidth="1"/>
    <col min="6639" max="6640" width="9.7109375" style="23" customWidth="1"/>
    <col min="6641" max="6641" width="1.7109375" style="23" customWidth="1"/>
    <col min="6642" max="6642" width="5" style="23" customWidth="1"/>
    <col min="6643" max="6643" width="17.140625" style="23" customWidth="1"/>
    <col min="6644" max="6645" width="9.140625" style="23" customWidth="1"/>
    <col min="6646" max="6647" width="9.7109375" style="23" customWidth="1"/>
    <col min="6648" max="6648" width="1.7109375" style="23" customWidth="1"/>
    <col min="6649" max="6649" width="6.28515625" style="23" customWidth="1"/>
    <col min="6650" max="6650" width="14.28515625" style="23" customWidth="1"/>
    <col min="6651" max="6653" width="9.140625" style="23" customWidth="1"/>
    <col min="6654" max="6654" width="9.42578125" style="23" customWidth="1"/>
    <col min="6655" max="6655" width="1.7109375" style="23" customWidth="1"/>
    <col min="6656" max="6656" width="6.5703125" style="23" customWidth="1"/>
    <col min="6657" max="6657" width="18.7109375" style="23" customWidth="1"/>
    <col min="6658" max="6660" width="9.140625" style="23" customWidth="1"/>
    <col min="6661" max="6664" width="1.7109375" style="23" customWidth="1"/>
    <col min="6665" max="6665" width="5" style="23" bestFit="1" customWidth="1"/>
    <col min="6666" max="6666" width="14.42578125" style="23" customWidth="1"/>
    <col min="6667" max="6668" width="9.140625" style="23"/>
    <col min="6669" max="6669" width="9.7109375" style="23" bestFit="1" customWidth="1"/>
    <col min="6670" max="6670" width="9.7109375" style="23" customWidth="1"/>
    <col min="6671" max="6671" width="1.7109375" style="23" customWidth="1"/>
    <col min="6672" max="6672" width="5" style="23" bestFit="1" customWidth="1"/>
    <col min="6673" max="6673" width="14" style="23" customWidth="1"/>
    <col min="6674" max="6675" width="9.140625" style="23"/>
    <col min="6676" max="6676" width="9.7109375" style="23" bestFit="1" customWidth="1"/>
    <col min="6677" max="6677" width="1.7109375" style="23" customWidth="1"/>
    <col min="6678" max="6678" width="5" style="23" bestFit="1" customWidth="1"/>
    <col min="6679" max="6679" width="15.42578125" style="23" customWidth="1"/>
    <col min="6680" max="6681" width="9.140625" style="23"/>
    <col min="6682" max="6682" width="9.7109375" style="23" bestFit="1" customWidth="1"/>
    <col min="6683" max="6683" width="11.5703125" style="23" bestFit="1" customWidth="1"/>
    <col min="6684" max="6684" width="1.7109375" style="23" customWidth="1"/>
    <col min="6685" max="6685" width="5" style="23" bestFit="1" customWidth="1"/>
    <col min="6686" max="6687" width="11.140625" style="23" bestFit="1" customWidth="1"/>
    <col min="6688" max="6688" width="12.7109375" style="23" bestFit="1" customWidth="1"/>
    <col min="6689" max="6689" width="1.7109375" style="23" customWidth="1"/>
    <col min="6690" max="6690" width="5" style="23" bestFit="1" customWidth="1"/>
    <col min="6691" max="6692" width="11.140625" style="23" bestFit="1" customWidth="1"/>
    <col min="6693" max="6693" width="12.7109375" style="23" bestFit="1" customWidth="1"/>
    <col min="6694" max="6694" width="1.7109375" style="23" customWidth="1"/>
    <col min="6695" max="6695" width="14.85546875" style="23" customWidth="1"/>
    <col min="6696" max="6696" width="14.5703125" style="23" customWidth="1"/>
    <col min="6697" max="6882" width="9.140625" style="23"/>
    <col min="6883" max="6883" width="9.7109375" style="23" bestFit="1" customWidth="1"/>
    <col min="6884" max="6890" width="0" style="23" hidden="1" customWidth="1"/>
    <col min="6891" max="6891" width="5" style="23" customWidth="1"/>
    <col min="6892" max="6892" width="16.7109375" style="23" customWidth="1"/>
    <col min="6893" max="6894" width="9.140625" style="23" customWidth="1"/>
    <col min="6895" max="6896" width="9.7109375" style="23" customWidth="1"/>
    <col min="6897" max="6897" width="1.7109375" style="23" customWidth="1"/>
    <col min="6898" max="6898" width="5" style="23" customWidth="1"/>
    <col min="6899" max="6899" width="17.140625" style="23" customWidth="1"/>
    <col min="6900" max="6901" width="9.140625" style="23" customWidth="1"/>
    <col min="6902" max="6903" width="9.7109375" style="23" customWidth="1"/>
    <col min="6904" max="6904" width="1.7109375" style="23" customWidth="1"/>
    <col min="6905" max="6905" width="6.28515625" style="23" customWidth="1"/>
    <col min="6906" max="6906" width="14.28515625" style="23" customWidth="1"/>
    <col min="6907" max="6909" width="9.140625" style="23" customWidth="1"/>
    <col min="6910" max="6910" width="9.42578125" style="23" customWidth="1"/>
    <col min="6911" max="6911" width="1.7109375" style="23" customWidth="1"/>
    <col min="6912" max="6912" width="6.5703125" style="23" customWidth="1"/>
    <col min="6913" max="6913" width="18.7109375" style="23" customWidth="1"/>
    <col min="6914" max="6916" width="9.140625" style="23" customWidth="1"/>
    <col min="6917" max="6920" width="1.7109375" style="23" customWidth="1"/>
    <col min="6921" max="6921" width="5" style="23" bestFit="1" customWidth="1"/>
    <col min="6922" max="6922" width="14.42578125" style="23" customWidth="1"/>
    <col min="6923" max="6924" width="9.140625" style="23"/>
    <col min="6925" max="6925" width="9.7109375" style="23" bestFit="1" customWidth="1"/>
    <col min="6926" max="6926" width="9.7109375" style="23" customWidth="1"/>
    <col min="6927" max="6927" width="1.7109375" style="23" customWidth="1"/>
    <col min="6928" max="6928" width="5" style="23" bestFit="1" customWidth="1"/>
    <col min="6929" max="6929" width="14" style="23" customWidth="1"/>
    <col min="6930" max="6931" width="9.140625" style="23"/>
    <col min="6932" max="6932" width="9.7109375" style="23" bestFit="1" customWidth="1"/>
    <col min="6933" max="6933" width="1.7109375" style="23" customWidth="1"/>
    <col min="6934" max="6934" width="5" style="23" bestFit="1" customWidth="1"/>
    <col min="6935" max="6935" width="15.42578125" style="23" customWidth="1"/>
    <col min="6936" max="6937" width="9.140625" style="23"/>
    <col min="6938" max="6938" width="9.7109375" style="23" bestFit="1" customWidth="1"/>
    <col min="6939" max="6939" width="11.5703125" style="23" bestFit="1" customWidth="1"/>
    <col min="6940" max="6940" width="1.7109375" style="23" customWidth="1"/>
    <col min="6941" max="6941" width="5" style="23" bestFit="1" customWidth="1"/>
    <col min="6942" max="6943" width="11.140625" style="23" bestFit="1" customWidth="1"/>
    <col min="6944" max="6944" width="12.7109375" style="23" bestFit="1" customWidth="1"/>
    <col min="6945" max="6945" width="1.7109375" style="23" customWidth="1"/>
    <col min="6946" max="6946" width="5" style="23" bestFit="1" customWidth="1"/>
    <col min="6947" max="6948" width="11.140625" style="23" bestFit="1" customWidth="1"/>
    <col min="6949" max="6949" width="12.7109375" style="23" bestFit="1" customWidth="1"/>
    <col min="6950" max="6950" width="1.7109375" style="23" customWidth="1"/>
    <col min="6951" max="6951" width="14.85546875" style="23" customWidth="1"/>
    <col min="6952" max="6952" width="14.5703125" style="23" customWidth="1"/>
    <col min="6953" max="7138" width="9.140625" style="23"/>
    <col min="7139" max="7139" width="9.7109375" style="23" bestFit="1" customWidth="1"/>
    <col min="7140" max="7146" width="0" style="23" hidden="1" customWidth="1"/>
    <col min="7147" max="7147" width="5" style="23" customWidth="1"/>
    <col min="7148" max="7148" width="16.7109375" style="23" customWidth="1"/>
    <col min="7149" max="7150" width="9.140625" style="23" customWidth="1"/>
    <col min="7151" max="7152" width="9.7109375" style="23" customWidth="1"/>
    <col min="7153" max="7153" width="1.7109375" style="23" customWidth="1"/>
    <col min="7154" max="7154" width="5" style="23" customWidth="1"/>
    <col min="7155" max="7155" width="17.140625" style="23" customWidth="1"/>
    <col min="7156" max="7157" width="9.140625" style="23" customWidth="1"/>
    <col min="7158" max="7159" width="9.7109375" style="23" customWidth="1"/>
    <col min="7160" max="7160" width="1.7109375" style="23" customWidth="1"/>
    <col min="7161" max="7161" width="6.28515625" style="23" customWidth="1"/>
    <col min="7162" max="7162" width="14.28515625" style="23" customWidth="1"/>
    <col min="7163" max="7165" width="9.140625" style="23" customWidth="1"/>
    <col min="7166" max="7166" width="9.42578125" style="23" customWidth="1"/>
    <col min="7167" max="7167" width="1.7109375" style="23" customWidth="1"/>
    <col min="7168" max="7168" width="6.5703125" style="23" customWidth="1"/>
    <col min="7169" max="7169" width="18.7109375" style="23" customWidth="1"/>
    <col min="7170" max="7172" width="9.140625" style="23" customWidth="1"/>
    <col min="7173" max="7176" width="1.7109375" style="23" customWidth="1"/>
    <col min="7177" max="7177" width="5" style="23" bestFit="1" customWidth="1"/>
    <col min="7178" max="7178" width="14.42578125" style="23" customWidth="1"/>
    <col min="7179" max="7180" width="9.140625" style="23"/>
    <col min="7181" max="7181" width="9.7109375" style="23" bestFit="1" customWidth="1"/>
    <col min="7182" max="7182" width="9.7109375" style="23" customWidth="1"/>
    <col min="7183" max="7183" width="1.7109375" style="23" customWidth="1"/>
    <col min="7184" max="7184" width="5" style="23" bestFit="1" customWidth="1"/>
    <col min="7185" max="7185" width="14" style="23" customWidth="1"/>
    <col min="7186" max="7187" width="9.140625" style="23"/>
    <col min="7188" max="7188" width="9.7109375" style="23" bestFit="1" customWidth="1"/>
    <col min="7189" max="7189" width="1.7109375" style="23" customWidth="1"/>
    <col min="7190" max="7190" width="5" style="23" bestFit="1" customWidth="1"/>
    <col min="7191" max="7191" width="15.42578125" style="23" customWidth="1"/>
    <col min="7192" max="7193" width="9.140625" style="23"/>
    <col min="7194" max="7194" width="9.7109375" style="23" bestFit="1" customWidth="1"/>
    <col min="7195" max="7195" width="11.5703125" style="23" bestFit="1" customWidth="1"/>
    <col min="7196" max="7196" width="1.7109375" style="23" customWidth="1"/>
    <col min="7197" max="7197" width="5" style="23" bestFit="1" customWidth="1"/>
    <col min="7198" max="7199" width="11.140625" style="23" bestFit="1" customWidth="1"/>
    <col min="7200" max="7200" width="12.7109375" style="23" bestFit="1" customWidth="1"/>
    <col min="7201" max="7201" width="1.7109375" style="23" customWidth="1"/>
    <col min="7202" max="7202" width="5" style="23" bestFit="1" customWidth="1"/>
    <col min="7203" max="7204" width="11.140625" style="23" bestFit="1" customWidth="1"/>
    <col min="7205" max="7205" width="12.7109375" style="23" bestFit="1" customWidth="1"/>
    <col min="7206" max="7206" width="1.7109375" style="23" customWidth="1"/>
    <col min="7207" max="7207" width="14.85546875" style="23" customWidth="1"/>
    <col min="7208" max="7208" width="14.5703125" style="23" customWidth="1"/>
    <col min="7209" max="7394" width="9.140625" style="23"/>
    <col min="7395" max="7395" width="9.7109375" style="23" bestFit="1" customWidth="1"/>
    <col min="7396" max="7402" width="0" style="23" hidden="1" customWidth="1"/>
    <col min="7403" max="7403" width="5" style="23" customWidth="1"/>
    <col min="7404" max="7404" width="16.7109375" style="23" customWidth="1"/>
    <col min="7405" max="7406" width="9.140625" style="23" customWidth="1"/>
    <col min="7407" max="7408" width="9.7109375" style="23" customWidth="1"/>
    <col min="7409" max="7409" width="1.7109375" style="23" customWidth="1"/>
    <col min="7410" max="7410" width="5" style="23" customWidth="1"/>
    <col min="7411" max="7411" width="17.140625" style="23" customWidth="1"/>
    <col min="7412" max="7413" width="9.140625" style="23" customWidth="1"/>
    <col min="7414" max="7415" width="9.7109375" style="23" customWidth="1"/>
    <col min="7416" max="7416" width="1.7109375" style="23" customWidth="1"/>
    <col min="7417" max="7417" width="6.28515625" style="23" customWidth="1"/>
    <col min="7418" max="7418" width="14.28515625" style="23" customWidth="1"/>
    <col min="7419" max="7421" width="9.140625" style="23" customWidth="1"/>
    <col min="7422" max="7422" width="9.42578125" style="23" customWidth="1"/>
    <col min="7423" max="7423" width="1.7109375" style="23" customWidth="1"/>
    <col min="7424" max="7424" width="6.5703125" style="23" customWidth="1"/>
    <col min="7425" max="7425" width="18.7109375" style="23" customWidth="1"/>
    <col min="7426" max="7428" width="9.140625" style="23" customWidth="1"/>
    <col min="7429" max="7432" width="1.7109375" style="23" customWidth="1"/>
    <col min="7433" max="7433" width="5" style="23" bestFit="1" customWidth="1"/>
    <col min="7434" max="7434" width="14.42578125" style="23" customWidth="1"/>
    <col min="7435" max="7436" width="9.140625" style="23"/>
    <col min="7437" max="7437" width="9.7109375" style="23" bestFit="1" customWidth="1"/>
    <col min="7438" max="7438" width="9.7109375" style="23" customWidth="1"/>
    <col min="7439" max="7439" width="1.7109375" style="23" customWidth="1"/>
    <col min="7440" max="7440" width="5" style="23" bestFit="1" customWidth="1"/>
    <col min="7441" max="7441" width="14" style="23" customWidth="1"/>
    <col min="7442" max="7443" width="9.140625" style="23"/>
    <col min="7444" max="7444" width="9.7109375" style="23" bestFit="1" customWidth="1"/>
    <col min="7445" max="7445" width="1.7109375" style="23" customWidth="1"/>
    <col min="7446" max="7446" width="5" style="23" bestFit="1" customWidth="1"/>
    <col min="7447" max="7447" width="15.42578125" style="23" customWidth="1"/>
    <col min="7448" max="7449" width="9.140625" style="23"/>
    <col min="7450" max="7450" width="9.7109375" style="23" bestFit="1" customWidth="1"/>
    <col min="7451" max="7451" width="11.5703125" style="23" bestFit="1" customWidth="1"/>
    <col min="7452" max="7452" width="1.7109375" style="23" customWidth="1"/>
    <col min="7453" max="7453" width="5" style="23" bestFit="1" customWidth="1"/>
    <col min="7454" max="7455" width="11.140625" style="23" bestFit="1" customWidth="1"/>
    <col min="7456" max="7456" width="12.7109375" style="23" bestFit="1" customWidth="1"/>
    <col min="7457" max="7457" width="1.7109375" style="23" customWidth="1"/>
    <col min="7458" max="7458" width="5" style="23" bestFit="1" customWidth="1"/>
    <col min="7459" max="7460" width="11.140625" style="23" bestFit="1" customWidth="1"/>
    <col min="7461" max="7461" width="12.7109375" style="23" bestFit="1" customWidth="1"/>
    <col min="7462" max="7462" width="1.7109375" style="23" customWidth="1"/>
    <col min="7463" max="7463" width="14.85546875" style="23" customWidth="1"/>
    <col min="7464" max="7464" width="14.5703125" style="23" customWidth="1"/>
    <col min="7465" max="7650" width="9.140625" style="23"/>
    <col min="7651" max="7651" width="9.7109375" style="23" bestFit="1" customWidth="1"/>
    <col min="7652" max="7658" width="0" style="23" hidden="1" customWidth="1"/>
    <col min="7659" max="7659" width="5" style="23" customWidth="1"/>
    <col min="7660" max="7660" width="16.7109375" style="23" customWidth="1"/>
    <col min="7661" max="7662" width="9.140625" style="23" customWidth="1"/>
    <col min="7663" max="7664" width="9.7109375" style="23" customWidth="1"/>
    <col min="7665" max="7665" width="1.7109375" style="23" customWidth="1"/>
    <col min="7666" max="7666" width="5" style="23" customWidth="1"/>
    <col min="7667" max="7667" width="17.140625" style="23" customWidth="1"/>
    <col min="7668" max="7669" width="9.140625" style="23" customWidth="1"/>
    <col min="7670" max="7671" width="9.7109375" style="23" customWidth="1"/>
    <col min="7672" max="7672" width="1.7109375" style="23" customWidth="1"/>
    <col min="7673" max="7673" width="6.28515625" style="23" customWidth="1"/>
    <col min="7674" max="7674" width="14.28515625" style="23" customWidth="1"/>
    <col min="7675" max="7677" width="9.140625" style="23" customWidth="1"/>
    <col min="7678" max="7678" width="9.42578125" style="23" customWidth="1"/>
    <col min="7679" max="7679" width="1.7109375" style="23" customWidth="1"/>
    <col min="7680" max="7680" width="6.5703125" style="23" customWidth="1"/>
    <col min="7681" max="7681" width="18.7109375" style="23" customWidth="1"/>
    <col min="7682" max="7684" width="9.140625" style="23" customWidth="1"/>
    <col min="7685" max="7688" width="1.7109375" style="23" customWidth="1"/>
    <col min="7689" max="7689" width="5" style="23" bestFit="1" customWidth="1"/>
    <col min="7690" max="7690" width="14.42578125" style="23" customWidth="1"/>
    <col min="7691" max="7692" width="9.140625" style="23"/>
    <col min="7693" max="7693" width="9.7109375" style="23" bestFit="1" customWidth="1"/>
    <col min="7694" max="7694" width="9.7109375" style="23" customWidth="1"/>
    <col min="7695" max="7695" width="1.7109375" style="23" customWidth="1"/>
    <col min="7696" max="7696" width="5" style="23" bestFit="1" customWidth="1"/>
    <col min="7697" max="7697" width="14" style="23" customWidth="1"/>
    <col min="7698" max="7699" width="9.140625" style="23"/>
    <col min="7700" max="7700" width="9.7109375" style="23" bestFit="1" customWidth="1"/>
    <col min="7701" max="7701" width="1.7109375" style="23" customWidth="1"/>
    <col min="7702" max="7702" width="5" style="23" bestFit="1" customWidth="1"/>
    <col min="7703" max="7703" width="15.42578125" style="23" customWidth="1"/>
    <col min="7704" max="7705" width="9.140625" style="23"/>
    <col min="7706" max="7706" width="9.7109375" style="23" bestFit="1" customWidth="1"/>
    <col min="7707" max="7707" width="11.5703125" style="23" bestFit="1" customWidth="1"/>
    <col min="7708" max="7708" width="1.7109375" style="23" customWidth="1"/>
    <col min="7709" max="7709" width="5" style="23" bestFit="1" customWidth="1"/>
    <col min="7710" max="7711" width="11.140625" style="23" bestFit="1" customWidth="1"/>
    <col min="7712" max="7712" width="12.7109375" style="23" bestFit="1" customWidth="1"/>
    <col min="7713" max="7713" width="1.7109375" style="23" customWidth="1"/>
    <col min="7714" max="7714" width="5" style="23" bestFit="1" customWidth="1"/>
    <col min="7715" max="7716" width="11.140625" style="23" bestFit="1" customWidth="1"/>
    <col min="7717" max="7717" width="12.7109375" style="23" bestFit="1" customWidth="1"/>
    <col min="7718" max="7718" width="1.7109375" style="23" customWidth="1"/>
    <col min="7719" max="7719" width="14.85546875" style="23" customWidth="1"/>
    <col min="7720" max="7720" width="14.5703125" style="23" customWidth="1"/>
    <col min="7721" max="7906" width="9.140625" style="23"/>
    <col min="7907" max="7907" width="9.7109375" style="23" bestFit="1" customWidth="1"/>
    <col min="7908" max="7914" width="0" style="23" hidden="1" customWidth="1"/>
    <col min="7915" max="7915" width="5" style="23" customWidth="1"/>
    <col min="7916" max="7916" width="16.7109375" style="23" customWidth="1"/>
    <col min="7917" max="7918" width="9.140625" style="23" customWidth="1"/>
    <col min="7919" max="7920" width="9.7109375" style="23" customWidth="1"/>
    <col min="7921" max="7921" width="1.7109375" style="23" customWidth="1"/>
    <col min="7922" max="7922" width="5" style="23" customWidth="1"/>
    <col min="7923" max="7923" width="17.140625" style="23" customWidth="1"/>
    <col min="7924" max="7925" width="9.140625" style="23" customWidth="1"/>
    <col min="7926" max="7927" width="9.7109375" style="23" customWidth="1"/>
    <col min="7928" max="7928" width="1.7109375" style="23" customWidth="1"/>
    <col min="7929" max="7929" width="6.28515625" style="23" customWidth="1"/>
    <col min="7930" max="7930" width="14.28515625" style="23" customWidth="1"/>
    <col min="7931" max="7933" width="9.140625" style="23" customWidth="1"/>
    <col min="7934" max="7934" width="9.42578125" style="23" customWidth="1"/>
    <col min="7935" max="7935" width="1.7109375" style="23" customWidth="1"/>
    <col min="7936" max="7936" width="6.5703125" style="23" customWidth="1"/>
    <col min="7937" max="7937" width="18.7109375" style="23" customWidth="1"/>
    <col min="7938" max="7940" width="9.140625" style="23" customWidth="1"/>
    <col min="7941" max="7944" width="1.7109375" style="23" customWidth="1"/>
    <col min="7945" max="7945" width="5" style="23" bestFit="1" customWidth="1"/>
    <col min="7946" max="7946" width="14.42578125" style="23" customWidth="1"/>
    <col min="7947" max="7948" width="9.140625" style="23"/>
    <col min="7949" max="7949" width="9.7109375" style="23" bestFit="1" customWidth="1"/>
    <col min="7950" max="7950" width="9.7109375" style="23" customWidth="1"/>
    <col min="7951" max="7951" width="1.7109375" style="23" customWidth="1"/>
    <col min="7952" max="7952" width="5" style="23" bestFit="1" customWidth="1"/>
    <col min="7953" max="7953" width="14" style="23" customWidth="1"/>
    <col min="7954" max="7955" width="9.140625" style="23"/>
    <col min="7956" max="7956" width="9.7109375" style="23" bestFit="1" customWidth="1"/>
    <col min="7957" max="7957" width="1.7109375" style="23" customWidth="1"/>
    <col min="7958" max="7958" width="5" style="23" bestFit="1" customWidth="1"/>
    <col min="7959" max="7959" width="15.42578125" style="23" customWidth="1"/>
    <col min="7960" max="7961" width="9.140625" style="23"/>
    <col min="7962" max="7962" width="9.7109375" style="23" bestFit="1" customWidth="1"/>
    <col min="7963" max="7963" width="11.5703125" style="23" bestFit="1" customWidth="1"/>
    <col min="7964" max="7964" width="1.7109375" style="23" customWidth="1"/>
    <col min="7965" max="7965" width="5" style="23" bestFit="1" customWidth="1"/>
    <col min="7966" max="7967" width="11.140625" style="23" bestFit="1" customWidth="1"/>
    <col min="7968" max="7968" width="12.7109375" style="23" bestFit="1" customWidth="1"/>
    <col min="7969" max="7969" width="1.7109375" style="23" customWidth="1"/>
    <col min="7970" max="7970" width="5" style="23" bestFit="1" customWidth="1"/>
    <col min="7971" max="7972" width="11.140625" style="23" bestFit="1" customWidth="1"/>
    <col min="7973" max="7973" width="12.7109375" style="23" bestFit="1" customWidth="1"/>
    <col min="7974" max="7974" width="1.7109375" style="23" customWidth="1"/>
    <col min="7975" max="7975" width="14.85546875" style="23" customWidth="1"/>
    <col min="7976" max="7976" width="14.5703125" style="23" customWidth="1"/>
    <col min="7977" max="8162" width="9.140625" style="23"/>
    <col min="8163" max="8163" width="9.7109375" style="23" bestFit="1" customWidth="1"/>
    <col min="8164" max="8170" width="0" style="23" hidden="1" customWidth="1"/>
    <col min="8171" max="8171" width="5" style="23" customWidth="1"/>
    <col min="8172" max="8172" width="16.7109375" style="23" customWidth="1"/>
    <col min="8173" max="8174" width="9.140625" style="23" customWidth="1"/>
    <col min="8175" max="8176" width="9.7109375" style="23" customWidth="1"/>
    <col min="8177" max="8177" width="1.7109375" style="23" customWidth="1"/>
    <col min="8178" max="8178" width="5" style="23" customWidth="1"/>
    <col min="8179" max="8179" width="17.140625" style="23" customWidth="1"/>
    <col min="8180" max="8181" width="9.140625" style="23" customWidth="1"/>
    <col min="8182" max="8183" width="9.7109375" style="23" customWidth="1"/>
    <col min="8184" max="8184" width="1.7109375" style="23" customWidth="1"/>
    <col min="8185" max="8185" width="6.28515625" style="23" customWidth="1"/>
    <col min="8186" max="8186" width="14.28515625" style="23" customWidth="1"/>
    <col min="8187" max="8189" width="9.140625" style="23" customWidth="1"/>
    <col min="8190" max="8190" width="9.42578125" style="23" customWidth="1"/>
    <col min="8191" max="8191" width="1.7109375" style="23" customWidth="1"/>
    <col min="8192" max="8192" width="6.5703125" style="23" customWidth="1"/>
    <col min="8193" max="8193" width="18.7109375" style="23" customWidth="1"/>
    <col min="8194" max="8196" width="9.140625" style="23" customWidth="1"/>
    <col min="8197" max="8200" width="1.7109375" style="23" customWidth="1"/>
    <col min="8201" max="8201" width="5" style="23" bestFit="1" customWidth="1"/>
    <col min="8202" max="8202" width="14.42578125" style="23" customWidth="1"/>
    <col min="8203" max="8204" width="9.140625" style="23"/>
    <col min="8205" max="8205" width="9.7109375" style="23" bestFit="1" customWidth="1"/>
    <col min="8206" max="8206" width="9.7109375" style="23" customWidth="1"/>
    <col min="8207" max="8207" width="1.7109375" style="23" customWidth="1"/>
    <col min="8208" max="8208" width="5" style="23" bestFit="1" customWidth="1"/>
    <col min="8209" max="8209" width="14" style="23" customWidth="1"/>
    <col min="8210" max="8211" width="9.140625" style="23"/>
    <col min="8212" max="8212" width="9.7109375" style="23" bestFit="1" customWidth="1"/>
    <col min="8213" max="8213" width="1.7109375" style="23" customWidth="1"/>
    <col min="8214" max="8214" width="5" style="23" bestFit="1" customWidth="1"/>
    <col min="8215" max="8215" width="15.42578125" style="23" customWidth="1"/>
    <col min="8216" max="8217" width="9.140625" style="23"/>
    <col min="8218" max="8218" width="9.7109375" style="23" bestFit="1" customWidth="1"/>
    <col min="8219" max="8219" width="11.5703125" style="23" bestFit="1" customWidth="1"/>
    <col min="8220" max="8220" width="1.7109375" style="23" customWidth="1"/>
    <col min="8221" max="8221" width="5" style="23" bestFit="1" customWidth="1"/>
    <col min="8222" max="8223" width="11.140625" style="23" bestFit="1" customWidth="1"/>
    <col min="8224" max="8224" width="12.7109375" style="23" bestFit="1" customWidth="1"/>
    <col min="8225" max="8225" width="1.7109375" style="23" customWidth="1"/>
    <col min="8226" max="8226" width="5" style="23" bestFit="1" customWidth="1"/>
    <col min="8227" max="8228" width="11.140625" style="23" bestFit="1" customWidth="1"/>
    <col min="8229" max="8229" width="12.7109375" style="23" bestFit="1" customWidth="1"/>
    <col min="8230" max="8230" width="1.7109375" style="23" customWidth="1"/>
    <col min="8231" max="8231" width="14.85546875" style="23" customWidth="1"/>
    <col min="8232" max="8232" width="14.5703125" style="23" customWidth="1"/>
    <col min="8233" max="8418" width="9.140625" style="23"/>
    <col min="8419" max="8419" width="9.7109375" style="23" bestFit="1" customWidth="1"/>
    <col min="8420" max="8426" width="0" style="23" hidden="1" customWidth="1"/>
    <col min="8427" max="8427" width="5" style="23" customWidth="1"/>
    <col min="8428" max="8428" width="16.7109375" style="23" customWidth="1"/>
    <col min="8429" max="8430" width="9.140625" style="23" customWidth="1"/>
    <col min="8431" max="8432" width="9.7109375" style="23" customWidth="1"/>
    <col min="8433" max="8433" width="1.7109375" style="23" customWidth="1"/>
    <col min="8434" max="8434" width="5" style="23" customWidth="1"/>
    <col min="8435" max="8435" width="17.140625" style="23" customWidth="1"/>
    <col min="8436" max="8437" width="9.140625" style="23" customWidth="1"/>
    <col min="8438" max="8439" width="9.7109375" style="23" customWidth="1"/>
    <col min="8440" max="8440" width="1.7109375" style="23" customWidth="1"/>
    <col min="8441" max="8441" width="6.28515625" style="23" customWidth="1"/>
    <col min="8442" max="8442" width="14.28515625" style="23" customWidth="1"/>
    <col min="8443" max="8445" width="9.140625" style="23" customWidth="1"/>
    <col min="8446" max="8446" width="9.42578125" style="23" customWidth="1"/>
    <col min="8447" max="8447" width="1.7109375" style="23" customWidth="1"/>
    <col min="8448" max="8448" width="6.5703125" style="23" customWidth="1"/>
    <col min="8449" max="8449" width="18.7109375" style="23" customWidth="1"/>
    <col min="8450" max="8452" width="9.140625" style="23" customWidth="1"/>
    <col min="8453" max="8456" width="1.7109375" style="23" customWidth="1"/>
    <col min="8457" max="8457" width="5" style="23" bestFit="1" customWidth="1"/>
    <col min="8458" max="8458" width="14.42578125" style="23" customWidth="1"/>
    <col min="8459" max="8460" width="9.140625" style="23"/>
    <col min="8461" max="8461" width="9.7109375" style="23" bestFit="1" customWidth="1"/>
    <col min="8462" max="8462" width="9.7109375" style="23" customWidth="1"/>
    <col min="8463" max="8463" width="1.7109375" style="23" customWidth="1"/>
    <col min="8464" max="8464" width="5" style="23" bestFit="1" customWidth="1"/>
    <col min="8465" max="8465" width="14" style="23" customWidth="1"/>
    <col min="8466" max="8467" width="9.140625" style="23"/>
    <col min="8468" max="8468" width="9.7109375" style="23" bestFit="1" customWidth="1"/>
    <col min="8469" max="8469" width="1.7109375" style="23" customWidth="1"/>
    <col min="8470" max="8470" width="5" style="23" bestFit="1" customWidth="1"/>
    <col min="8471" max="8471" width="15.42578125" style="23" customWidth="1"/>
    <col min="8472" max="8473" width="9.140625" style="23"/>
    <col min="8474" max="8474" width="9.7109375" style="23" bestFit="1" customWidth="1"/>
    <col min="8475" max="8475" width="11.5703125" style="23" bestFit="1" customWidth="1"/>
    <col min="8476" max="8476" width="1.7109375" style="23" customWidth="1"/>
    <col min="8477" max="8477" width="5" style="23" bestFit="1" customWidth="1"/>
    <col min="8478" max="8479" width="11.140625" style="23" bestFit="1" customWidth="1"/>
    <col min="8480" max="8480" width="12.7109375" style="23" bestFit="1" customWidth="1"/>
    <col min="8481" max="8481" width="1.7109375" style="23" customWidth="1"/>
    <col min="8482" max="8482" width="5" style="23" bestFit="1" customWidth="1"/>
    <col min="8483" max="8484" width="11.140625" style="23" bestFit="1" customWidth="1"/>
    <col min="8485" max="8485" width="12.7109375" style="23" bestFit="1" customWidth="1"/>
    <col min="8486" max="8486" width="1.7109375" style="23" customWidth="1"/>
    <col min="8487" max="8487" width="14.85546875" style="23" customWidth="1"/>
    <col min="8488" max="8488" width="14.5703125" style="23" customWidth="1"/>
    <col min="8489" max="8674" width="9.140625" style="23"/>
    <col min="8675" max="8675" width="9.7109375" style="23" bestFit="1" customWidth="1"/>
    <col min="8676" max="8682" width="0" style="23" hidden="1" customWidth="1"/>
    <col min="8683" max="8683" width="5" style="23" customWidth="1"/>
    <col min="8684" max="8684" width="16.7109375" style="23" customWidth="1"/>
    <col min="8685" max="8686" width="9.140625" style="23" customWidth="1"/>
    <col min="8687" max="8688" width="9.7109375" style="23" customWidth="1"/>
    <col min="8689" max="8689" width="1.7109375" style="23" customWidth="1"/>
    <col min="8690" max="8690" width="5" style="23" customWidth="1"/>
    <col min="8691" max="8691" width="17.140625" style="23" customWidth="1"/>
    <col min="8692" max="8693" width="9.140625" style="23" customWidth="1"/>
    <col min="8694" max="8695" width="9.7109375" style="23" customWidth="1"/>
    <col min="8696" max="8696" width="1.7109375" style="23" customWidth="1"/>
    <col min="8697" max="8697" width="6.28515625" style="23" customWidth="1"/>
    <col min="8698" max="8698" width="14.28515625" style="23" customWidth="1"/>
    <col min="8699" max="8701" width="9.140625" style="23" customWidth="1"/>
    <col min="8702" max="8702" width="9.42578125" style="23" customWidth="1"/>
    <col min="8703" max="8703" width="1.7109375" style="23" customWidth="1"/>
    <col min="8704" max="8704" width="6.5703125" style="23" customWidth="1"/>
    <col min="8705" max="8705" width="18.7109375" style="23" customWidth="1"/>
    <col min="8706" max="8708" width="9.140625" style="23" customWidth="1"/>
    <col min="8709" max="8712" width="1.7109375" style="23" customWidth="1"/>
    <col min="8713" max="8713" width="5" style="23" bestFit="1" customWidth="1"/>
    <col min="8714" max="8714" width="14.42578125" style="23" customWidth="1"/>
    <col min="8715" max="8716" width="9.140625" style="23"/>
    <col min="8717" max="8717" width="9.7109375" style="23" bestFit="1" customWidth="1"/>
    <col min="8718" max="8718" width="9.7109375" style="23" customWidth="1"/>
    <col min="8719" max="8719" width="1.7109375" style="23" customWidth="1"/>
    <col min="8720" max="8720" width="5" style="23" bestFit="1" customWidth="1"/>
    <col min="8721" max="8721" width="14" style="23" customWidth="1"/>
    <col min="8722" max="8723" width="9.140625" style="23"/>
    <col min="8724" max="8724" width="9.7109375" style="23" bestFit="1" customWidth="1"/>
    <col min="8725" max="8725" width="1.7109375" style="23" customWidth="1"/>
    <col min="8726" max="8726" width="5" style="23" bestFit="1" customWidth="1"/>
    <col min="8727" max="8727" width="15.42578125" style="23" customWidth="1"/>
    <col min="8728" max="8729" width="9.140625" style="23"/>
    <col min="8730" max="8730" width="9.7109375" style="23" bestFit="1" customWidth="1"/>
    <col min="8731" max="8731" width="11.5703125" style="23" bestFit="1" customWidth="1"/>
    <col min="8732" max="8732" width="1.7109375" style="23" customWidth="1"/>
    <col min="8733" max="8733" width="5" style="23" bestFit="1" customWidth="1"/>
    <col min="8734" max="8735" width="11.140625" style="23" bestFit="1" customWidth="1"/>
    <col min="8736" max="8736" width="12.7109375" style="23" bestFit="1" customWidth="1"/>
    <col min="8737" max="8737" width="1.7109375" style="23" customWidth="1"/>
    <col min="8738" max="8738" width="5" style="23" bestFit="1" customWidth="1"/>
    <col min="8739" max="8740" width="11.140625" style="23" bestFit="1" customWidth="1"/>
    <col min="8741" max="8741" width="12.7109375" style="23" bestFit="1" customWidth="1"/>
    <col min="8742" max="8742" width="1.7109375" style="23" customWidth="1"/>
    <col min="8743" max="8743" width="14.85546875" style="23" customWidth="1"/>
    <col min="8744" max="8744" width="14.5703125" style="23" customWidth="1"/>
    <col min="8745" max="8930" width="9.140625" style="23"/>
    <col min="8931" max="8931" width="9.7109375" style="23" bestFit="1" customWidth="1"/>
    <col min="8932" max="8938" width="0" style="23" hidden="1" customWidth="1"/>
    <col min="8939" max="8939" width="5" style="23" customWidth="1"/>
    <col min="8940" max="8940" width="16.7109375" style="23" customWidth="1"/>
    <col min="8941" max="8942" width="9.140625" style="23" customWidth="1"/>
    <col min="8943" max="8944" width="9.7109375" style="23" customWidth="1"/>
    <col min="8945" max="8945" width="1.7109375" style="23" customWidth="1"/>
    <col min="8946" max="8946" width="5" style="23" customWidth="1"/>
    <col min="8947" max="8947" width="17.140625" style="23" customWidth="1"/>
    <col min="8948" max="8949" width="9.140625" style="23" customWidth="1"/>
    <col min="8950" max="8951" width="9.7109375" style="23" customWidth="1"/>
    <col min="8952" max="8952" width="1.7109375" style="23" customWidth="1"/>
    <col min="8953" max="8953" width="6.28515625" style="23" customWidth="1"/>
    <col min="8954" max="8954" width="14.28515625" style="23" customWidth="1"/>
    <col min="8955" max="8957" width="9.140625" style="23" customWidth="1"/>
    <col min="8958" max="8958" width="9.42578125" style="23" customWidth="1"/>
    <col min="8959" max="8959" width="1.7109375" style="23" customWidth="1"/>
    <col min="8960" max="8960" width="6.5703125" style="23" customWidth="1"/>
    <col min="8961" max="8961" width="18.7109375" style="23" customWidth="1"/>
    <col min="8962" max="8964" width="9.140625" style="23" customWidth="1"/>
    <col min="8965" max="8968" width="1.7109375" style="23" customWidth="1"/>
    <col min="8969" max="8969" width="5" style="23" bestFit="1" customWidth="1"/>
    <col min="8970" max="8970" width="14.42578125" style="23" customWidth="1"/>
    <col min="8971" max="8972" width="9.140625" style="23"/>
    <col min="8973" max="8973" width="9.7109375" style="23" bestFit="1" customWidth="1"/>
    <col min="8974" max="8974" width="9.7109375" style="23" customWidth="1"/>
    <col min="8975" max="8975" width="1.7109375" style="23" customWidth="1"/>
    <col min="8976" max="8976" width="5" style="23" bestFit="1" customWidth="1"/>
    <col min="8977" max="8977" width="14" style="23" customWidth="1"/>
    <col min="8978" max="8979" width="9.140625" style="23"/>
    <col min="8980" max="8980" width="9.7109375" style="23" bestFit="1" customWidth="1"/>
    <col min="8981" max="8981" width="1.7109375" style="23" customWidth="1"/>
    <col min="8982" max="8982" width="5" style="23" bestFit="1" customWidth="1"/>
    <col min="8983" max="8983" width="15.42578125" style="23" customWidth="1"/>
    <col min="8984" max="8985" width="9.140625" style="23"/>
    <col min="8986" max="8986" width="9.7109375" style="23" bestFit="1" customWidth="1"/>
    <col min="8987" max="8987" width="11.5703125" style="23" bestFit="1" customWidth="1"/>
    <col min="8988" max="8988" width="1.7109375" style="23" customWidth="1"/>
    <col min="8989" max="8989" width="5" style="23" bestFit="1" customWidth="1"/>
    <col min="8990" max="8991" width="11.140625" style="23" bestFit="1" customWidth="1"/>
    <col min="8992" max="8992" width="12.7109375" style="23" bestFit="1" customWidth="1"/>
    <col min="8993" max="8993" width="1.7109375" style="23" customWidth="1"/>
    <col min="8994" max="8994" width="5" style="23" bestFit="1" customWidth="1"/>
    <col min="8995" max="8996" width="11.140625" style="23" bestFit="1" customWidth="1"/>
    <col min="8997" max="8997" width="12.7109375" style="23" bestFit="1" customWidth="1"/>
    <col min="8998" max="8998" width="1.7109375" style="23" customWidth="1"/>
    <col min="8999" max="8999" width="14.85546875" style="23" customWidth="1"/>
    <col min="9000" max="9000" width="14.5703125" style="23" customWidth="1"/>
    <col min="9001" max="9186" width="9.140625" style="23"/>
    <col min="9187" max="9187" width="9.7109375" style="23" bestFit="1" customWidth="1"/>
    <col min="9188" max="9194" width="0" style="23" hidden="1" customWidth="1"/>
    <col min="9195" max="9195" width="5" style="23" customWidth="1"/>
    <col min="9196" max="9196" width="16.7109375" style="23" customWidth="1"/>
    <col min="9197" max="9198" width="9.140625" style="23" customWidth="1"/>
    <col min="9199" max="9200" width="9.7109375" style="23" customWidth="1"/>
    <col min="9201" max="9201" width="1.7109375" style="23" customWidth="1"/>
    <col min="9202" max="9202" width="5" style="23" customWidth="1"/>
    <col min="9203" max="9203" width="17.140625" style="23" customWidth="1"/>
    <col min="9204" max="9205" width="9.140625" style="23" customWidth="1"/>
    <col min="9206" max="9207" width="9.7109375" style="23" customWidth="1"/>
    <col min="9208" max="9208" width="1.7109375" style="23" customWidth="1"/>
    <col min="9209" max="9209" width="6.28515625" style="23" customWidth="1"/>
    <col min="9210" max="9210" width="14.28515625" style="23" customWidth="1"/>
    <col min="9211" max="9213" width="9.140625" style="23" customWidth="1"/>
    <col min="9214" max="9214" width="9.42578125" style="23" customWidth="1"/>
    <col min="9215" max="9215" width="1.7109375" style="23" customWidth="1"/>
    <col min="9216" max="9216" width="6.5703125" style="23" customWidth="1"/>
    <col min="9217" max="9217" width="18.7109375" style="23" customWidth="1"/>
    <col min="9218" max="9220" width="9.140625" style="23" customWidth="1"/>
    <col min="9221" max="9224" width="1.7109375" style="23" customWidth="1"/>
    <col min="9225" max="9225" width="5" style="23" bestFit="1" customWidth="1"/>
    <col min="9226" max="9226" width="14.42578125" style="23" customWidth="1"/>
    <col min="9227" max="9228" width="9.140625" style="23"/>
    <col min="9229" max="9229" width="9.7109375" style="23" bestFit="1" customWidth="1"/>
    <col min="9230" max="9230" width="9.7109375" style="23" customWidth="1"/>
    <col min="9231" max="9231" width="1.7109375" style="23" customWidth="1"/>
    <col min="9232" max="9232" width="5" style="23" bestFit="1" customWidth="1"/>
    <col min="9233" max="9233" width="14" style="23" customWidth="1"/>
    <col min="9234" max="9235" width="9.140625" style="23"/>
    <col min="9236" max="9236" width="9.7109375" style="23" bestFit="1" customWidth="1"/>
    <col min="9237" max="9237" width="1.7109375" style="23" customWidth="1"/>
    <col min="9238" max="9238" width="5" style="23" bestFit="1" customWidth="1"/>
    <col min="9239" max="9239" width="15.42578125" style="23" customWidth="1"/>
    <col min="9240" max="9241" width="9.140625" style="23"/>
    <col min="9242" max="9242" width="9.7109375" style="23" bestFit="1" customWidth="1"/>
    <col min="9243" max="9243" width="11.5703125" style="23" bestFit="1" customWidth="1"/>
    <col min="9244" max="9244" width="1.7109375" style="23" customWidth="1"/>
    <col min="9245" max="9245" width="5" style="23" bestFit="1" customWidth="1"/>
    <col min="9246" max="9247" width="11.140625" style="23" bestFit="1" customWidth="1"/>
    <col min="9248" max="9248" width="12.7109375" style="23" bestFit="1" customWidth="1"/>
    <col min="9249" max="9249" width="1.7109375" style="23" customWidth="1"/>
    <col min="9250" max="9250" width="5" style="23" bestFit="1" customWidth="1"/>
    <col min="9251" max="9252" width="11.140625" style="23" bestFit="1" customWidth="1"/>
    <col min="9253" max="9253" width="12.7109375" style="23" bestFit="1" customWidth="1"/>
    <col min="9254" max="9254" width="1.7109375" style="23" customWidth="1"/>
    <col min="9255" max="9255" width="14.85546875" style="23" customWidth="1"/>
    <col min="9256" max="9256" width="14.5703125" style="23" customWidth="1"/>
    <col min="9257" max="9442" width="9.140625" style="23"/>
    <col min="9443" max="9443" width="9.7109375" style="23" bestFit="1" customWidth="1"/>
    <col min="9444" max="9450" width="0" style="23" hidden="1" customWidth="1"/>
    <col min="9451" max="9451" width="5" style="23" customWidth="1"/>
    <col min="9452" max="9452" width="16.7109375" style="23" customWidth="1"/>
    <col min="9453" max="9454" width="9.140625" style="23" customWidth="1"/>
    <col min="9455" max="9456" width="9.7109375" style="23" customWidth="1"/>
    <col min="9457" max="9457" width="1.7109375" style="23" customWidth="1"/>
    <col min="9458" max="9458" width="5" style="23" customWidth="1"/>
    <col min="9459" max="9459" width="17.140625" style="23" customWidth="1"/>
    <col min="9460" max="9461" width="9.140625" style="23" customWidth="1"/>
    <col min="9462" max="9463" width="9.7109375" style="23" customWidth="1"/>
    <col min="9464" max="9464" width="1.7109375" style="23" customWidth="1"/>
    <col min="9465" max="9465" width="6.28515625" style="23" customWidth="1"/>
    <col min="9466" max="9466" width="14.28515625" style="23" customWidth="1"/>
    <col min="9467" max="9469" width="9.140625" style="23" customWidth="1"/>
    <col min="9470" max="9470" width="9.42578125" style="23" customWidth="1"/>
    <col min="9471" max="9471" width="1.7109375" style="23" customWidth="1"/>
    <col min="9472" max="9472" width="6.5703125" style="23" customWidth="1"/>
    <col min="9473" max="9473" width="18.7109375" style="23" customWidth="1"/>
    <col min="9474" max="9476" width="9.140625" style="23" customWidth="1"/>
    <col min="9477" max="9480" width="1.7109375" style="23" customWidth="1"/>
    <col min="9481" max="9481" width="5" style="23" bestFit="1" customWidth="1"/>
    <col min="9482" max="9482" width="14.42578125" style="23" customWidth="1"/>
    <col min="9483" max="9484" width="9.140625" style="23"/>
    <col min="9485" max="9485" width="9.7109375" style="23" bestFit="1" customWidth="1"/>
    <col min="9486" max="9486" width="9.7109375" style="23" customWidth="1"/>
    <col min="9487" max="9487" width="1.7109375" style="23" customWidth="1"/>
    <col min="9488" max="9488" width="5" style="23" bestFit="1" customWidth="1"/>
    <col min="9489" max="9489" width="14" style="23" customWidth="1"/>
    <col min="9490" max="9491" width="9.140625" style="23"/>
    <col min="9492" max="9492" width="9.7109375" style="23" bestFit="1" customWidth="1"/>
    <col min="9493" max="9493" width="1.7109375" style="23" customWidth="1"/>
    <col min="9494" max="9494" width="5" style="23" bestFit="1" customWidth="1"/>
    <col min="9495" max="9495" width="15.42578125" style="23" customWidth="1"/>
    <col min="9496" max="9497" width="9.140625" style="23"/>
    <col min="9498" max="9498" width="9.7109375" style="23" bestFit="1" customWidth="1"/>
    <col min="9499" max="9499" width="11.5703125" style="23" bestFit="1" customWidth="1"/>
    <col min="9500" max="9500" width="1.7109375" style="23" customWidth="1"/>
    <col min="9501" max="9501" width="5" style="23" bestFit="1" customWidth="1"/>
    <col min="9502" max="9503" width="11.140625" style="23" bestFit="1" customWidth="1"/>
    <col min="9504" max="9504" width="12.7109375" style="23" bestFit="1" customWidth="1"/>
    <col min="9505" max="9505" width="1.7109375" style="23" customWidth="1"/>
    <col min="9506" max="9506" width="5" style="23" bestFit="1" customWidth="1"/>
    <col min="9507" max="9508" width="11.140625" style="23" bestFit="1" customWidth="1"/>
    <col min="9509" max="9509" width="12.7109375" style="23" bestFit="1" customWidth="1"/>
    <col min="9510" max="9510" width="1.7109375" style="23" customWidth="1"/>
    <col min="9511" max="9511" width="14.85546875" style="23" customWidth="1"/>
    <col min="9512" max="9512" width="14.5703125" style="23" customWidth="1"/>
    <col min="9513" max="9698" width="9.140625" style="23"/>
    <col min="9699" max="9699" width="9.7109375" style="23" bestFit="1" customWidth="1"/>
    <col min="9700" max="9706" width="0" style="23" hidden="1" customWidth="1"/>
    <col min="9707" max="9707" width="5" style="23" customWidth="1"/>
    <col min="9708" max="9708" width="16.7109375" style="23" customWidth="1"/>
    <col min="9709" max="9710" width="9.140625" style="23" customWidth="1"/>
    <col min="9711" max="9712" width="9.7109375" style="23" customWidth="1"/>
    <col min="9713" max="9713" width="1.7109375" style="23" customWidth="1"/>
    <col min="9714" max="9714" width="5" style="23" customWidth="1"/>
    <col min="9715" max="9715" width="17.140625" style="23" customWidth="1"/>
    <col min="9716" max="9717" width="9.140625" style="23" customWidth="1"/>
    <col min="9718" max="9719" width="9.7109375" style="23" customWidth="1"/>
    <col min="9720" max="9720" width="1.7109375" style="23" customWidth="1"/>
    <col min="9721" max="9721" width="6.28515625" style="23" customWidth="1"/>
    <col min="9722" max="9722" width="14.28515625" style="23" customWidth="1"/>
    <col min="9723" max="9725" width="9.140625" style="23" customWidth="1"/>
    <col min="9726" max="9726" width="9.42578125" style="23" customWidth="1"/>
    <col min="9727" max="9727" width="1.7109375" style="23" customWidth="1"/>
    <col min="9728" max="9728" width="6.5703125" style="23" customWidth="1"/>
    <col min="9729" max="9729" width="18.7109375" style="23" customWidth="1"/>
    <col min="9730" max="9732" width="9.140625" style="23" customWidth="1"/>
    <col min="9733" max="9736" width="1.7109375" style="23" customWidth="1"/>
    <col min="9737" max="9737" width="5" style="23" bestFit="1" customWidth="1"/>
    <col min="9738" max="9738" width="14.42578125" style="23" customWidth="1"/>
    <col min="9739" max="9740" width="9.140625" style="23"/>
    <col min="9741" max="9741" width="9.7109375" style="23" bestFit="1" customWidth="1"/>
    <col min="9742" max="9742" width="9.7109375" style="23" customWidth="1"/>
    <col min="9743" max="9743" width="1.7109375" style="23" customWidth="1"/>
    <col min="9744" max="9744" width="5" style="23" bestFit="1" customWidth="1"/>
    <col min="9745" max="9745" width="14" style="23" customWidth="1"/>
    <col min="9746" max="9747" width="9.140625" style="23"/>
    <col min="9748" max="9748" width="9.7109375" style="23" bestFit="1" customWidth="1"/>
    <col min="9749" max="9749" width="1.7109375" style="23" customWidth="1"/>
    <col min="9750" max="9750" width="5" style="23" bestFit="1" customWidth="1"/>
    <col min="9751" max="9751" width="15.42578125" style="23" customWidth="1"/>
    <col min="9752" max="9753" width="9.140625" style="23"/>
    <col min="9754" max="9754" width="9.7109375" style="23" bestFit="1" customWidth="1"/>
    <col min="9755" max="9755" width="11.5703125" style="23" bestFit="1" customWidth="1"/>
    <col min="9756" max="9756" width="1.7109375" style="23" customWidth="1"/>
    <col min="9757" max="9757" width="5" style="23" bestFit="1" customWidth="1"/>
    <col min="9758" max="9759" width="11.140625" style="23" bestFit="1" customWidth="1"/>
    <col min="9760" max="9760" width="12.7109375" style="23" bestFit="1" customWidth="1"/>
    <col min="9761" max="9761" width="1.7109375" style="23" customWidth="1"/>
    <col min="9762" max="9762" width="5" style="23" bestFit="1" customWidth="1"/>
    <col min="9763" max="9764" width="11.140625" style="23" bestFit="1" customWidth="1"/>
    <col min="9765" max="9765" width="12.7109375" style="23" bestFit="1" customWidth="1"/>
    <col min="9766" max="9766" width="1.7109375" style="23" customWidth="1"/>
    <col min="9767" max="9767" width="14.85546875" style="23" customWidth="1"/>
    <col min="9768" max="9768" width="14.5703125" style="23" customWidth="1"/>
    <col min="9769" max="9954" width="9.140625" style="23"/>
    <col min="9955" max="9955" width="9.7109375" style="23" bestFit="1" customWidth="1"/>
    <col min="9956" max="9962" width="0" style="23" hidden="1" customWidth="1"/>
    <col min="9963" max="9963" width="5" style="23" customWidth="1"/>
    <col min="9964" max="9964" width="16.7109375" style="23" customWidth="1"/>
    <col min="9965" max="9966" width="9.140625" style="23" customWidth="1"/>
    <col min="9967" max="9968" width="9.7109375" style="23" customWidth="1"/>
    <col min="9969" max="9969" width="1.7109375" style="23" customWidth="1"/>
    <col min="9970" max="9970" width="5" style="23" customWidth="1"/>
    <col min="9971" max="9971" width="17.140625" style="23" customWidth="1"/>
    <col min="9972" max="9973" width="9.140625" style="23" customWidth="1"/>
    <col min="9974" max="9975" width="9.7109375" style="23" customWidth="1"/>
    <col min="9976" max="9976" width="1.7109375" style="23" customWidth="1"/>
    <col min="9977" max="9977" width="6.28515625" style="23" customWidth="1"/>
    <col min="9978" max="9978" width="14.28515625" style="23" customWidth="1"/>
    <col min="9979" max="9981" width="9.140625" style="23" customWidth="1"/>
    <col min="9982" max="9982" width="9.42578125" style="23" customWidth="1"/>
    <col min="9983" max="9983" width="1.7109375" style="23" customWidth="1"/>
    <col min="9984" max="9984" width="6.5703125" style="23" customWidth="1"/>
    <col min="9985" max="9985" width="18.7109375" style="23" customWidth="1"/>
    <col min="9986" max="9988" width="9.140625" style="23" customWidth="1"/>
    <col min="9989" max="9992" width="1.7109375" style="23" customWidth="1"/>
    <col min="9993" max="9993" width="5" style="23" bestFit="1" customWidth="1"/>
    <col min="9994" max="9994" width="14.42578125" style="23" customWidth="1"/>
    <col min="9995" max="9996" width="9.140625" style="23"/>
    <col min="9997" max="9997" width="9.7109375" style="23" bestFit="1" customWidth="1"/>
    <col min="9998" max="9998" width="9.7109375" style="23" customWidth="1"/>
    <col min="9999" max="9999" width="1.7109375" style="23" customWidth="1"/>
    <col min="10000" max="10000" width="5" style="23" bestFit="1" customWidth="1"/>
    <col min="10001" max="10001" width="14" style="23" customWidth="1"/>
    <col min="10002" max="10003" width="9.140625" style="23"/>
    <col min="10004" max="10004" width="9.7109375" style="23" bestFit="1" customWidth="1"/>
    <col min="10005" max="10005" width="1.7109375" style="23" customWidth="1"/>
    <col min="10006" max="10006" width="5" style="23" bestFit="1" customWidth="1"/>
    <col min="10007" max="10007" width="15.42578125" style="23" customWidth="1"/>
    <col min="10008" max="10009" width="9.140625" style="23"/>
    <col min="10010" max="10010" width="9.7109375" style="23" bestFit="1" customWidth="1"/>
    <col min="10011" max="10011" width="11.5703125" style="23" bestFit="1" customWidth="1"/>
    <col min="10012" max="10012" width="1.7109375" style="23" customWidth="1"/>
    <col min="10013" max="10013" width="5" style="23" bestFit="1" customWidth="1"/>
    <col min="10014" max="10015" width="11.140625" style="23" bestFit="1" customWidth="1"/>
    <col min="10016" max="10016" width="12.7109375" style="23" bestFit="1" customWidth="1"/>
    <col min="10017" max="10017" width="1.7109375" style="23" customWidth="1"/>
    <col min="10018" max="10018" width="5" style="23" bestFit="1" customWidth="1"/>
    <col min="10019" max="10020" width="11.140625" style="23" bestFit="1" customWidth="1"/>
    <col min="10021" max="10021" width="12.7109375" style="23" bestFit="1" customWidth="1"/>
    <col min="10022" max="10022" width="1.7109375" style="23" customWidth="1"/>
    <col min="10023" max="10023" width="14.85546875" style="23" customWidth="1"/>
    <col min="10024" max="10024" width="14.5703125" style="23" customWidth="1"/>
    <col min="10025" max="10210" width="9.140625" style="23"/>
    <col min="10211" max="10211" width="9.7109375" style="23" bestFit="1" customWidth="1"/>
    <col min="10212" max="10218" width="0" style="23" hidden="1" customWidth="1"/>
    <col min="10219" max="10219" width="5" style="23" customWidth="1"/>
    <col min="10220" max="10220" width="16.7109375" style="23" customWidth="1"/>
    <col min="10221" max="10222" width="9.140625" style="23" customWidth="1"/>
    <col min="10223" max="10224" width="9.7109375" style="23" customWidth="1"/>
    <col min="10225" max="10225" width="1.7109375" style="23" customWidth="1"/>
    <col min="10226" max="10226" width="5" style="23" customWidth="1"/>
    <col min="10227" max="10227" width="17.140625" style="23" customWidth="1"/>
    <col min="10228" max="10229" width="9.140625" style="23" customWidth="1"/>
    <col min="10230" max="10231" width="9.7109375" style="23" customWidth="1"/>
    <col min="10232" max="10232" width="1.7109375" style="23" customWidth="1"/>
    <col min="10233" max="10233" width="6.28515625" style="23" customWidth="1"/>
    <col min="10234" max="10234" width="14.28515625" style="23" customWidth="1"/>
    <col min="10235" max="10237" width="9.140625" style="23" customWidth="1"/>
    <col min="10238" max="10238" width="9.42578125" style="23" customWidth="1"/>
    <col min="10239" max="10239" width="1.7109375" style="23" customWidth="1"/>
    <col min="10240" max="10240" width="6.5703125" style="23" customWidth="1"/>
    <col min="10241" max="10241" width="18.7109375" style="23" customWidth="1"/>
    <col min="10242" max="10244" width="9.140625" style="23" customWidth="1"/>
    <col min="10245" max="10248" width="1.7109375" style="23" customWidth="1"/>
    <col min="10249" max="10249" width="5" style="23" bestFit="1" customWidth="1"/>
    <col min="10250" max="10250" width="14.42578125" style="23" customWidth="1"/>
    <col min="10251" max="10252" width="9.140625" style="23"/>
    <col min="10253" max="10253" width="9.7109375" style="23" bestFit="1" customWidth="1"/>
    <col min="10254" max="10254" width="9.7109375" style="23" customWidth="1"/>
    <col min="10255" max="10255" width="1.7109375" style="23" customWidth="1"/>
    <col min="10256" max="10256" width="5" style="23" bestFit="1" customWidth="1"/>
    <col min="10257" max="10257" width="14" style="23" customWidth="1"/>
    <col min="10258" max="10259" width="9.140625" style="23"/>
    <col min="10260" max="10260" width="9.7109375" style="23" bestFit="1" customWidth="1"/>
    <col min="10261" max="10261" width="1.7109375" style="23" customWidth="1"/>
    <col min="10262" max="10262" width="5" style="23" bestFit="1" customWidth="1"/>
    <col min="10263" max="10263" width="15.42578125" style="23" customWidth="1"/>
    <col min="10264" max="10265" width="9.140625" style="23"/>
    <col min="10266" max="10266" width="9.7109375" style="23" bestFit="1" customWidth="1"/>
    <col min="10267" max="10267" width="11.5703125" style="23" bestFit="1" customWidth="1"/>
    <col min="10268" max="10268" width="1.7109375" style="23" customWidth="1"/>
    <col min="10269" max="10269" width="5" style="23" bestFit="1" customWidth="1"/>
    <col min="10270" max="10271" width="11.140625" style="23" bestFit="1" customWidth="1"/>
    <col min="10272" max="10272" width="12.7109375" style="23" bestFit="1" customWidth="1"/>
    <col min="10273" max="10273" width="1.7109375" style="23" customWidth="1"/>
    <col min="10274" max="10274" width="5" style="23" bestFit="1" customWidth="1"/>
    <col min="10275" max="10276" width="11.140625" style="23" bestFit="1" customWidth="1"/>
    <col min="10277" max="10277" width="12.7109375" style="23" bestFit="1" customWidth="1"/>
    <col min="10278" max="10278" width="1.7109375" style="23" customWidth="1"/>
    <col min="10279" max="10279" width="14.85546875" style="23" customWidth="1"/>
    <col min="10280" max="10280" width="14.5703125" style="23" customWidth="1"/>
    <col min="10281" max="10466" width="9.140625" style="23"/>
    <col min="10467" max="10467" width="9.7109375" style="23" bestFit="1" customWidth="1"/>
    <col min="10468" max="10474" width="0" style="23" hidden="1" customWidth="1"/>
    <col min="10475" max="10475" width="5" style="23" customWidth="1"/>
    <col min="10476" max="10476" width="16.7109375" style="23" customWidth="1"/>
    <col min="10477" max="10478" width="9.140625" style="23" customWidth="1"/>
    <col min="10479" max="10480" width="9.7109375" style="23" customWidth="1"/>
    <col min="10481" max="10481" width="1.7109375" style="23" customWidth="1"/>
    <col min="10482" max="10482" width="5" style="23" customWidth="1"/>
    <col min="10483" max="10483" width="17.140625" style="23" customWidth="1"/>
    <col min="10484" max="10485" width="9.140625" style="23" customWidth="1"/>
    <col min="10486" max="10487" width="9.7109375" style="23" customWidth="1"/>
    <col min="10488" max="10488" width="1.7109375" style="23" customWidth="1"/>
    <col min="10489" max="10489" width="6.28515625" style="23" customWidth="1"/>
    <col min="10490" max="10490" width="14.28515625" style="23" customWidth="1"/>
    <col min="10491" max="10493" width="9.140625" style="23" customWidth="1"/>
    <col min="10494" max="10494" width="9.42578125" style="23" customWidth="1"/>
    <col min="10495" max="10495" width="1.7109375" style="23" customWidth="1"/>
    <col min="10496" max="10496" width="6.5703125" style="23" customWidth="1"/>
    <col min="10497" max="10497" width="18.7109375" style="23" customWidth="1"/>
    <col min="10498" max="10500" width="9.140625" style="23" customWidth="1"/>
    <col min="10501" max="10504" width="1.7109375" style="23" customWidth="1"/>
    <col min="10505" max="10505" width="5" style="23" bestFit="1" customWidth="1"/>
    <col min="10506" max="10506" width="14.42578125" style="23" customWidth="1"/>
    <col min="10507" max="10508" width="9.140625" style="23"/>
    <col min="10509" max="10509" width="9.7109375" style="23" bestFit="1" customWidth="1"/>
    <col min="10510" max="10510" width="9.7109375" style="23" customWidth="1"/>
    <col min="10511" max="10511" width="1.7109375" style="23" customWidth="1"/>
    <col min="10512" max="10512" width="5" style="23" bestFit="1" customWidth="1"/>
    <col min="10513" max="10513" width="14" style="23" customWidth="1"/>
    <col min="10514" max="10515" width="9.140625" style="23"/>
    <col min="10516" max="10516" width="9.7109375" style="23" bestFit="1" customWidth="1"/>
    <col min="10517" max="10517" width="1.7109375" style="23" customWidth="1"/>
    <col min="10518" max="10518" width="5" style="23" bestFit="1" customWidth="1"/>
    <col min="10519" max="10519" width="15.42578125" style="23" customWidth="1"/>
    <col min="10520" max="10521" width="9.140625" style="23"/>
    <col min="10522" max="10522" width="9.7109375" style="23" bestFit="1" customWidth="1"/>
    <col min="10523" max="10523" width="11.5703125" style="23" bestFit="1" customWidth="1"/>
    <col min="10524" max="10524" width="1.7109375" style="23" customWidth="1"/>
    <col min="10525" max="10525" width="5" style="23" bestFit="1" customWidth="1"/>
    <col min="10526" max="10527" width="11.140625" style="23" bestFit="1" customWidth="1"/>
    <col min="10528" max="10528" width="12.7109375" style="23" bestFit="1" customWidth="1"/>
    <col min="10529" max="10529" width="1.7109375" style="23" customWidth="1"/>
    <col min="10530" max="10530" width="5" style="23" bestFit="1" customWidth="1"/>
    <col min="10531" max="10532" width="11.140625" style="23" bestFit="1" customWidth="1"/>
    <col min="10533" max="10533" width="12.7109375" style="23" bestFit="1" customWidth="1"/>
    <col min="10534" max="10534" width="1.7109375" style="23" customWidth="1"/>
    <col min="10535" max="10535" width="14.85546875" style="23" customWidth="1"/>
    <col min="10536" max="10536" width="14.5703125" style="23" customWidth="1"/>
    <col min="10537" max="10722" width="9.140625" style="23"/>
    <col min="10723" max="10723" width="9.7109375" style="23" bestFit="1" customWidth="1"/>
    <col min="10724" max="10730" width="0" style="23" hidden="1" customWidth="1"/>
    <col min="10731" max="10731" width="5" style="23" customWidth="1"/>
    <col min="10732" max="10732" width="16.7109375" style="23" customWidth="1"/>
    <col min="10733" max="10734" width="9.140625" style="23" customWidth="1"/>
    <col min="10735" max="10736" width="9.7109375" style="23" customWidth="1"/>
    <col min="10737" max="10737" width="1.7109375" style="23" customWidth="1"/>
    <col min="10738" max="10738" width="5" style="23" customWidth="1"/>
    <col min="10739" max="10739" width="17.140625" style="23" customWidth="1"/>
    <col min="10740" max="10741" width="9.140625" style="23" customWidth="1"/>
    <col min="10742" max="10743" width="9.7109375" style="23" customWidth="1"/>
    <col min="10744" max="10744" width="1.7109375" style="23" customWidth="1"/>
    <col min="10745" max="10745" width="6.28515625" style="23" customWidth="1"/>
    <col min="10746" max="10746" width="14.28515625" style="23" customWidth="1"/>
    <col min="10747" max="10749" width="9.140625" style="23" customWidth="1"/>
    <col min="10750" max="10750" width="9.42578125" style="23" customWidth="1"/>
    <col min="10751" max="10751" width="1.7109375" style="23" customWidth="1"/>
    <col min="10752" max="10752" width="6.5703125" style="23" customWidth="1"/>
    <col min="10753" max="10753" width="18.7109375" style="23" customWidth="1"/>
    <col min="10754" max="10756" width="9.140625" style="23" customWidth="1"/>
    <col min="10757" max="10760" width="1.7109375" style="23" customWidth="1"/>
    <col min="10761" max="10761" width="5" style="23" bestFit="1" customWidth="1"/>
    <col min="10762" max="10762" width="14.42578125" style="23" customWidth="1"/>
    <col min="10763" max="10764" width="9.140625" style="23"/>
    <col min="10765" max="10765" width="9.7109375" style="23" bestFit="1" customWidth="1"/>
    <col min="10766" max="10766" width="9.7109375" style="23" customWidth="1"/>
    <col min="10767" max="10767" width="1.7109375" style="23" customWidth="1"/>
    <col min="10768" max="10768" width="5" style="23" bestFit="1" customWidth="1"/>
    <col min="10769" max="10769" width="14" style="23" customWidth="1"/>
    <col min="10770" max="10771" width="9.140625" style="23"/>
    <col min="10772" max="10772" width="9.7109375" style="23" bestFit="1" customWidth="1"/>
    <col min="10773" max="10773" width="1.7109375" style="23" customWidth="1"/>
    <col min="10774" max="10774" width="5" style="23" bestFit="1" customWidth="1"/>
    <col min="10775" max="10775" width="15.42578125" style="23" customWidth="1"/>
    <col min="10776" max="10777" width="9.140625" style="23"/>
    <col min="10778" max="10778" width="9.7109375" style="23" bestFit="1" customWidth="1"/>
    <col min="10779" max="10779" width="11.5703125" style="23" bestFit="1" customWidth="1"/>
    <col min="10780" max="10780" width="1.7109375" style="23" customWidth="1"/>
    <col min="10781" max="10781" width="5" style="23" bestFit="1" customWidth="1"/>
    <col min="10782" max="10783" width="11.140625" style="23" bestFit="1" customWidth="1"/>
    <col min="10784" max="10784" width="12.7109375" style="23" bestFit="1" customWidth="1"/>
    <col min="10785" max="10785" width="1.7109375" style="23" customWidth="1"/>
    <col min="10786" max="10786" width="5" style="23" bestFit="1" customWidth="1"/>
    <col min="10787" max="10788" width="11.140625" style="23" bestFit="1" customWidth="1"/>
    <col min="10789" max="10789" width="12.7109375" style="23" bestFit="1" customWidth="1"/>
    <col min="10790" max="10790" width="1.7109375" style="23" customWidth="1"/>
    <col min="10791" max="10791" width="14.85546875" style="23" customWidth="1"/>
    <col min="10792" max="10792" width="14.5703125" style="23" customWidth="1"/>
    <col min="10793" max="10978" width="9.140625" style="23"/>
    <col min="10979" max="10979" width="9.7109375" style="23" bestFit="1" customWidth="1"/>
    <col min="10980" max="10986" width="0" style="23" hidden="1" customWidth="1"/>
    <col min="10987" max="10987" width="5" style="23" customWidth="1"/>
    <col min="10988" max="10988" width="16.7109375" style="23" customWidth="1"/>
    <col min="10989" max="10990" width="9.140625" style="23" customWidth="1"/>
    <col min="10991" max="10992" width="9.7109375" style="23" customWidth="1"/>
    <col min="10993" max="10993" width="1.7109375" style="23" customWidth="1"/>
    <col min="10994" max="10994" width="5" style="23" customWidth="1"/>
    <col min="10995" max="10995" width="17.140625" style="23" customWidth="1"/>
    <col min="10996" max="10997" width="9.140625" style="23" customWidth="1"/>
    <col min="10998" max="10999" width="9.7109375" style="23" customWidth="1"/>
    <col min="11000" max="11000" width="1.7109375" style="23" customWidth="1"/>
    <col min="11001" max="11001" width="6.28515625" style="23" customWidth="1"/>
    <col min="11002" max="11002" width="14.28515625" style="23" customWidth="1"/>
    <col min="11003" max="11005" width="9.140625" style="23" customWidth="1"/>
    <col min="11006" max="11006" width="9.42578125" style="23" customWidth="1"/>
    <col min="11007" max="11007" width="1.7109375" style="23" customWidth="1"/>
    <col min="11008" max="11008" width="6.5703125" style="23" customWidth="1"/>
    <col min="11009" max="11009" width="18.7109375" style="23" customWidth="1"/>
    <col min="11010" max="11012" width="9.140625" style="23" customWidth="1"/>
    <col min="11013" max="11016" width="1.7109375" style="23" customWidth="1"/>
    <col min="11017" max="11017" width="5" style="23" bestFit="1" customWidth="1"/>
    <col min="11018" max="11018" width="14.42578125" style="23" customWidth="1"/>
    <col min="11019" max="11020" width="9.140625" style="23"/>
    <col min="11021" max="11021" width="9.7109375" style="23" bestFit="1" customWidth="1"/>
    <col min="11022" max="11022" width="9.7109375" style="23" customWidth="1"/>
    <col min="11023" max="11023" width="1.7109375" style="23" customWidth="1"/>
    <col min="11024" max="11024" width="5" style="23" bestFit="1" customWidth="1"/>
    <col min="11025" max="11025" width="14" style="23" customWidth="1"/>
    <col min="11026" max="11027" width="9.140625" style="23"/>
    <col min="11028" max="11028" width="9.7109375" style="23" bestFit="1" customWidth="1"/>
    <col min="11029" max="11029" width="1.7109375" style="23" customWidth="1"/>
    <col min="11030" max="11030" width="5" style="23" bestFit="1" customWidth="1"/>
    <col min="11031" max="11031" width="15.42578125" style="23" customWidth="1"/>
    <col min="11032" max="11033" width="9.140625" style="23"/>
    <col min="11034" max="11034" width="9.7109375" style="23" bestFit="1" customWidth="1"/>
    <col min="11035" max="11035" width="11.5703125" style="23" bestFit="1" customWidth="1"/>
    <col min="11036" max="11036" width="1.7109375" style="23" customWidth="1"/>
    <col min="11037" max="11037" width="5" style="23" bestFit="1" customWidth="1"/>
    <col min="11038" max="11039" width="11.140625" style="23" bestFit="1" customWidth="1"/>
    <col min="11040" max="11040" width="12.7109375" style="23" bestFit="1" customWidth="1"/>
    <col min="11041" max="11041" width="1.7109375" style="23" customWidth="1"/>
    <col min="11042" max="11042" width="5" style="23" bestFit="1" customWidth="1"/>
    <col min="11043" max="11044" width="11.140625" style="23" bestFit="1" customWidth="1"/>
    <col min="11045" max="11045" width="12.7109375" style="23" bestFit="1" customWidth="1"/>
    <col min="11046" max="11046" width="1.7109375" style="23" customWidth="1"/>
    <col min="11047" max="11047" width="14.85546875" style="23" customWidth="1"/>
    <col min="11048" max="11048" width="14.5703125" style="23" customWidth="1"/>
    <col min="11049" max="11234" width="9.140625" style="23"/>
    <col min="11235" max="11235" width="9.7109375" style="23" bestFit="1" customWidth="1"/>
    <col min="11236" max="11242" width="0" style="23" hidden="1" customWidth="1"/>
    <col min="11243" max="11243" width="5" style="23" customWidth="1"/>
    <col min="11244" max="11244" width="16.7109375" style="23" customWidth="1"/>
    <col min="11245" max="11246" width="9.140625" style="23" customWidth="1"/>
    <col min="11247" max="11248" width="9.7109375" style="23" customWidth="1"/>
    <col min="11249" max="11249" width="1.7109375" style="23" customWidth="1"/>
    <col min="11250" max="11250" width="5" style="23" customWidth="1"/>
    <col min="11251" max="11251" width="17.140625" style="23" customWidth="1"/>
    <col min="11252" max="11253" width="9.140625" style="23" customWidth="1"/>
    <col min="11254" max="11255" width="9.7109375" style="23" customWidth="1"/>
    <col min="11256" max="11256" width="1.7109375" style="23" customWidth="1"/>
    <col min="11257" max="11257" width="6.28515625" style="23" customWidth="1"/>
    <col min="11258" max="11258" width="14.28515625" style="23" customWidth="1"/>
    <col min="11259" max="11261" width="9.140625" style="23" customWidth="1"/>
    <col min="11262" max="11262" width="9.42578125" style="23" customWidth="1"/>
    <col min="11263" max="11263" width="1.7109375" style="23" customWidth="1"/>
    <col min="11264" max="11264" width="6.5703125" style="23" customWidth="1"/>
    <col min="11265" max="11265" width="18.7109375" style="23" customWidth="1"/>
    <col min="11266" max="11268" width="9.140625" style="23" customWidth="1"/>
    <col min="11269" max="11272" width="1.7109375" style="23" customWidth="1"/>
    <col min="11273" max="11273" width="5" style="23" bestFit="1" customWidth="1"/>
    <col min="11274" max="11274" width="14.42578125" style="23" customWidth="1"/>
    <col min="11275" max="11276" width="9.140625" style="23"/>
    <col min="11277" max="11277" width="9.7109375" style="23" bestFit="1" customWidth="1"/>
    <col min="11278" max="11278" width="9.7109375" style="23" customWidth="1"/>
    <col min="11279" max="11279" width="1.7109375" style="23" customWidth="1"/>
    <col min="11280" max="11280" width="5" style="23" bestFit="1" customWidth="1"/>
    <col min="11281" max="11281" width="14" style="23" customWidth="1"/>
    <col min="11282" max="11283" width="9.140625" style="23"/>
    <col min="11284" max="11284" width="9.7109375" style="23" bestFit="1" customWidth="1"/>
    <col min="11285" max="11285" width="1.7109375" style="23" customWidth="1"/>
    <col min="11286" max="11286" width="5" style="23" bestFit="1" customWidth="1"/>
    <col min="11287" max="11287" width="15.42578125" style="23" customWidth="1"/>
    <col min="11288" max="11289" width="9.140625" style="23"/>
    <col min="11290" max="11290" width="9.7109375" style="23" bestFit="1" customWidth="1"/>
    <col min="11291" max="11291" width="11.5703125" style="23" bestFit="1" customWidth="1"/>
    <col min="11292" max="11292" width="1.7109375" style="23" customWidth="1"/>
    <col min="11293" max="11293" width="5" style="23" bestFit="1" customWidth="1"/>
    <col min="11294" max="11295" width="11.140625" style="23" bestFit="1" customWidth="1"/>
    <col min="11296" max="11296" width="12.7109375" style="23" bestFit="1" customWidth="1"/>
    <col min="11297" max="11297" width="1.7109375" style="23" customWidth="1"/>
    <col min="11298" max="11298" width="5" style="23" bestFit="1" customWidth="1"/>
    <col min="11299" max="11300" width="11.140625" style="23" bestFit="1" customWidth="1"/>
    <col min="11301" max="11301" width="12.7109375" style="23" bestFit="1" customWidth="1"/>
    <col min="11302" max="11302" width="1.7109375" style="23" customWidth="1"/>
    <col min="11303" max="11303" width="14.85546875" style="23" customWidth="1"/>
    <col min="11304" max="11304" width="14.5703125" style="23" customWidth="1"/>
    <col min="11305" max="11490" width="9.140625" style="23"/>
    <col min="11491" max="11491" width="9.7109375" style="23" bestFit="1" customWidth="1"/>
    <col min="11492" max="11498" width="0" style="23" hidden="1" customWidth="1"/>
    <col min="11499" max="11499" width="5" style="23" customWidth="1"/>
    <col min="11500" max="11500" width="16.7109375" style="23" customWidth="1"/>
    <col min="11501" max="11502" width="9.140625" style="23" customWidth="1"/>
    <col min="11503" max="11504" width="9.7109375" style="23" customWidth="1"/>
    <col min="11505" max="11505" width="1.7109375" style="23" customWidth="1"/>
    <col min="11506" max="11506" width="5" style="23" customWidth="1"/>
    <col min="11507" max="11507" width="17.140625" style="23" customWidth="1"/>
    <col min="11508" max="11509" width="9.140625" style="23" customWidth="1"/>
    <col min="11510" max="11511" width="9.7109375" style="23" customWidth="1"/>
    <col min="11512" max="11512" width="1.7109375" style="23" customWidth="1"/>
    <col min="11513" max="11513" width="6.28515625" style="23" customWidth="1"/>
    <col min="11514" max="11514" width="14.28515625" style="23" customWidth="1"/>
    <col min="11515" max="11517" width="9.140625" style="23" customWidth="1"/>
    <col min="11518" max="11518" width="9.42578125" style="23" customWidth="1"/>
    <col min="11519" max="11519" width="1.7109375" style="23" customWidth="1"/>
    <col min="11520" max="11520" width="6.5703125" style="23" customWidth="1"/>
    <col min="11521" max="11521" width="18.7109375" style="23" customWidth="1"/>
    <col min="11522" max="11524" width="9.140625" style="23" customWidth="1"/>
    <col min="11525" max="11528" width="1.7109375" style="23" customWidth="1"/>
    <col min="11529" max="11529" width="5" style="23" bestFit="1" customWidth="1"/>
    <col min="11530" max="11530" width="14.42578125" style="23" customWidth="1"/>
    <col min="11531" max="11532" width="9.140625" style="23"/>
    <col min="11533" max="11533" width="9.7109375" style="23" bestFit="1" customWidth="1"/>
    <col min="11534" max="11534" width="9.7109375" style="23" customWidth="1"/>
    <col min="11535" max="11535" width="1.7109375" style="23" customWidth="1"/>
    <col min="11536" max="11536" width="5" style="23" bestFit="1" customWidth="1"/>
    <col min="11537" max="11537" width="14" style="23" customWidth="1"/>
    <col min="11538" max="11539" width="9.140625" style="23"/>
    <col min="11540" max="11540" width="9.7109375" style="23" bestFit="1" customWidth="1"/>
    <col min="11541" max="11541" width="1.7109375" style="23" customWidth="1"/>
    <col min="11542" max="11542" width="5" style="23" bestFit="1" customWidth="1"/>
    <col min="11543" max="11543" width="15.42578125" style="23" customWidth="1"/>
    <col min="11544" max="11545" width="9.140625" style="23"/>
    <col min="11546" max="11546" width="9.7109375" style="23" bestFit="1" customWidth="1"/>
    <col min="11547" max="11547" width="11.5703125" style="23" bestFit="1" customWidth="1"/>
    <col min="11548" max="11548" width="1.7109375" style="23" customWidth="1"/>
    <col min="11549" max="11549" width="5" style="23" bestFit="1" customWidth="1"/>
    <col min="11550" max="11551" width="11.140625" style="23" bestFit="1" customWidth="1"/>
    <col min="11552" max="11552" width="12.7109375" style="23" bestFit="1" customWidth="1"/>
    <col min="11553" max="11553" width="1.7109375" style="23" customWidth="1"/>
    <col min="11554" max="11554" width="5" style="23" bestFit="1" customWidth="1"/>
    <col min="11555" max="11556" width="11.140625" style="23" bestFit="1" customWidth="1"/>
    <col min="11557" max="11557" width="12.7109375" style="23" bestFit="1" customWidth="1"/>
    <col min="11558" max="11558" width="1.7109375" style="23" customWidth="1"/>
    <col min="11559" max="11559" width="14.85546875" style="23" customWidth="1"/>
    <col min="11560" max="11560" width="14.5703125" style="23" customWidth="1"/>
    <col min="11561" max="11746" width="9.140625" style="23"/>
    <col min="11747" max="11747" width="9.7109375" style="23" bestFit="1" customWidth="1"/>
    <col min="11748" max="11754" width="0" style="23" hidden="1" customWidth="1"/>
    <col min="11755" max="11755" width="5" style="23" customWidth="1"/>
    <col min="11756" max="11756" width="16.7109375" style="23" customWidth="1"/>
    <col min="11757" max="11758" width="9.140625" style="23" customWidth="1"/>
    <col min="11759" max="11760" width="9.7109375" style="23" customWidth="1"/>
    <col min="11761" max="11761" width="1.7109375" style="23" customWidth="1"/>
    <col min="11762" max="11762" width="5" style="23" customWidth="1"/>
    <col min="11763" max="11763" width="17.140625" style="23" customWidth="1"/>
    <col min="11764" max="11765" width="9.140625" style="23" customWidth="1"/>
    <col min="11766" max="11767" width="9.7109375" style="23" customWidth="1"/>
    <col min="11768" max="11768" width="1.7109375" style="23" customWidth="1"/>
    <col min="11769" max="11769" width="6.28515625" style="23" customWidth="1"/>
    <col min="11770" max="11770" width="14.28515625" style="23" customWidth="1"/>
    <col min="11771" max="11773" width="9.140625" style="23" customWidth="1"/>
    <col min="11774" max="11774" width="9.42578125" style="23" customWidth="1"/>
    <col min="11775" max="11775" width="1.7109375" style="23" customWidth="1"/>
    <col min="11776" max="11776" width="6.5703125" style="23" customWidth="1"/>
    <col min="11777" max="11777" width="18.7109375" style="23" customWidth="1"/>
    <col min="11778" max="11780" width="9.140625" style="23" customWidth="1"/>
    <col min="11781" max="11784" width="1.7109375" style="23" customWidth="1"/>
    <col min="11785" max="11785" width="5" style="23" bestFit="1" customWidth="1"/>
    <col min="11786" max="11786" width="14.42578125" style="23" customWidth="1"/>
    <col min="11787" max="11788" width="9.140625" style="23"/>
    <col min="11789" max="11789" width="9.7109375" style="23" bestFit="1" customWidth="1"/>
    <col min="11790" max="11790" width="9.7109375" style="23" customWidth="1"/>
    <col min="11791" max="11791" width="1.7109375" style="23" customWidth="1"/>
    <col min="11792" max="11792" width="5" style="23" bestFit="1" customWidth="1"/>
    <col min="11793" max="11793" width="14" style="23" customWidth="1"/>
    <col min="11794" max="11795" width="9.140625" style="23"/>
    <col min="11796" max="11796" width="9.7109375" style="23" bestFit="1" customWidth="1"/>
    <col min="11797" max="11797" width="1.7109375" style="23" customWidth="1"/>
    <col min="11798" max="11798" width="5" style="23" bestFit="1" customWidth="1"/>
    <col min="11799" max="11799" width="15.42578125" style="23" customWidth="1"/>
    <col min="11800" max="11801" width="9.140625" style="23"/>
    <col min="11802" max="11802" width="9.7109375" style="23" bestFit="1" customWidth="1"/>
    <col min="11803" max="11803" width="11.5703125" style="23" bestFit="1" customWidth="1"/>
    <col min="11804" max="11804" width="1.7109375" style="23" customWidth="1"/>
    <col min="11805" max="11805" width="5" style="23" bestFit="1" customWidth="1"/>
    <col min="11806" max="11807" width="11.140625" style="23" bestFit="1" customWidth="1"/>
    <col min="11808" max="11808" width="12.7109375" style="23" bestFit="1" customWidth="1"/>
    <col min="11809" max="11809" width="1.7109375" style="23" customWidth="1"/>
    <col min="11810" max="11810" width="5" style="23" bestFit="1" customWidth="1"/>
    <col min="11811" max="11812" width="11.140625" style="23" bestFit="1" customWidth="1"/>
    <col min="11813" max="11813" width="12.7109375" style="23" bestFit="1" customWidth="1"/>
    <col min="11814" max="11814" width="1.7109375" style="23" customWidth="1"/>
    <col min="11815" max="11815" width="14.85546875" style="23" customWidth="1"/>
    <col min="11816" max="11816" width="14.5703125" style="23" customWidth="1"/>
    <col min="11817" max="12002" width="9.140625" style="23"/>
    <col min="12003" max="12003" width="9.7109375" style="23" bestFit="1" customWidth="1"/>
    <col min="12004" max="12010" width="0" style="23" hidden="1" customWidth="1"/>
    <col min="12011" max="12011" width="5" style="23" customWidth="1"/>
    <col min="12012" max="12012" width="16.7109375" style="23" customWidth="1"/>
    <col min="12013" max="12014" width="9.140625" style="23" customWidth="1"/>
    <col min="12015" max="12016" width="9.7109375" style="23" customWidth="1"/>
    <col min="12017" max="12017" width="1.7109375" style="23" customWidth="1"/>
    <col min="12018" max="12018" width="5" style="23" customWidth="1"/>
    <col min="12019" max="12019" width="17.140625" style="23" customWidth="1"/>
    <col min="12020" max="12021" width="9.140625" style="23" customWidth="1"/>
    <col min="12022" max="12023" width="9.7109375" style="23" customWidth="1"/>
    <col min="12024" max="12024" width="1.7109375" style="23" customWidth="1"/>
    <col min="12025" max="12025" width="6.28515625" style="23" customWidth="1"/>
    <col min="12026" max="12026" width="14.28515625" style="23" customWidth="1"/>
    <col min="12027" max="12029" width="9.140625" style="23" customWidth="1"/>
    <col min="12030" max="12030" width="9.42578125" style="23" customWidth="1"/>
    <col min="12031" max="12031" width="1.7109375" style="23" customWidth="1"/>
    <col min="12032" max="12032" width="6.5703125" style="23" customWidth="1"/>
    <col min="12033" max="12033" width="18.7109375" style="23" customWidth="1"/>
    <col min="12034" max="12036" width="9.140625" style="23" customWidth="1"/>
    <col min="12037" max="12040" width="1.7109375" style="23" customWidth="1"/>
    <col min="12041" max="12041" width="5" style="23" bestFit="1" customWidth="1"/>
    <col min="12042" max="12042" width="14.42578125" style="23" customWidth="1"/>
    <col min="12043" max="12044" width="9.140625" style="23"/>
    <col min="12045" max="12045" width="9.7109375" style="23" bestFit="1" customWidth="1"/>
    <col min="12046" max="12046" width="9.7109375" style="23" customWidth="1"/>
    <col min="12047" max="12047" width="1.7109375" style="23" customWidth="1"/>
    <col min="12048" max="12048" width="5" style="23" bestFit="1" customWidth="1"/>
    <col min="12049" max="12049" width="14" style="23" customWidth="1"/>
    <col min="12050" max="12051" width="9.140625" style="23"/>
    <col min="12052" max="12052" width="9.7109375" style="23" bestFit="1" customWidth="1"/>
    <col min="12053" max="12053" width="1.7109375" style="23" customWidth="1"/>
    <col min="12054" max="12054" width="5" style="23" bestFit="1" customWidth="1"/>
    <col min="12055" max="12055" width="15.42578125" style="23" customWidth="1"/>
    <col min="12056" max="12057" width="9.140625" style="23"/>
    <col min="12058" max="12058" width="9.7109375" style="23" bestFit="1" customWidth="1"/>
    <col min="12059" max="12059" width="11.5703125" style="23" bestFit="1" customWidth="1"/>
    <col min="12060" max="12060" width="1.7109375" style="23" customWidth="1"/>
    <col min="12061" max="12061" width="5" style="23" bestFit="1" customWidth="1"/>
    <col min="12062" max="12063" width="11.140625" style="23" bestFit="1" customWidth="1"/>
    <col min="12064" max="12064" width="12.7109375" style="23" bestFit="1" customWidth="1"/>
    <col min="12065" max="12065" width="1.7109375" style="23" customWidth="1"/>
    <col min="12066" max="12066" width="5" style="23" bestFit="1" customWidth="1"/>
    <col min="12067" max="12068" width="11.140625" style="23" bestFit="1" customWidth="1"/>
    <col min="12069" max="12069" width="12.7109375" style="23" bestFit="1" customWidth="1"/>
    <col min="12070" max="12070" width="1.7109375" style="23" customWidth="1"/>
    <col min="12071" max="12071" width="14.85546875" style="23" customWidth="1"/>
    <col min="12072" max="12072" width="14.5703125" style="23" customWidth="1"/>
    <col min="12073" max="12258" width="9.140625" style="23"/>
    <col min="12259" max="12259" width="9.7109375" style="23" bestFit="1" customWidth="1"/>
    <col min="12260" max="12266" width="0" style="23" hidden="1" customWidth="1"/>
    <col min="12267" max="12267" width="5" style="23" customWidth="1"/>
    <col min="12268" max="12268" width="16.7109375" style="23" customWidth="1"/>
    <col min="12269" max="12270" width="9.140625" style="23" customWidth="1"/>
    <col min="12271" max="12272" width="9.7109375" style="23" customWidth="1"/>
    <col min="12273" max="12273" width="1.7109375" style="23" customWidth="1"/>
    <col min="12274" max="12274" width="5" style="23" customWidth="1"/>
    <col min="12275" max="12275" width="17.140625" style="23" customWidth="1"/>
    <col min="12276" max="12277" width="9.140625" style="23" customWidth="1"/>
    <col min="12278" max="12279" width="9.7109375" style="23" customWidth="1"/>
    <col min="12280" max="12280" width="1.7109375" style="23" customWidth="1"/>
    <col min="12281" max="12281" width="6.28515625" style="23" customWidth="1"/>
    <col min="12282" max="12282" width="14.28515625" style="23" customWidth="1"/>
    <col min="12283" max="12285" width="9.140625" style="23" customWidth="1"/>
    <col min="12286" max="12286" width="9.42578125" style="23" customWidth="1"/>
    <col min="12287" max="12287" width="1.7109375" style="23" customWidth="1"/>
    <col min="12288" max="12288" width="6.5703125" style="23" customWidth="1"/>
    <col min="12289" max="12289" width="18.7109375" style="23" customWidth="1"/>
    <col min="12290" max="12292" width="9.140625" style="23" customWidth="1"/>
    <col min="12293" max="12296" width="1.7109375" style="23" customWidth="1"/>
    <col min="12297" max="12297" width="5" style="23" bestFit="1" customWidth="1"/>
    <col min="12298" max="12298" width="14.42578125" style="23" customWidth="1"/>
    <col min="12299" max="12300" width="9.140625" style="23"/>
    <col min="12301" max="12301" width="9.7109375" style="23" bestFit="1" customWidth="1"/>
    <col min="12302" max="12302" width="9.7109375" style="23" customWidth="1"/>
    <col min="12303" max="12303" width="1.7109375" style="23" customWidth="1"/>
    <col min="12304" max="12304" width="5" style="23" bestFit="1" customWidth="1"/>
    <col min="12305" max="12305" width="14" style="23" customWidth="1"/>
    <col min="12306" max="12307" width="9.140625" style="23"/>
    <col min="12308" max="12308" width="9.7109375" style="23" bestFit="1" customWidth="1"/>
    <col min="12309" max="12309" width="1.7109375" style="23" customWidth="1"/>
    <col min="12310" max="12310" width="5" style="23" bestFit="1" customWidth="1"/>
    <col min="12311" max="12311" width="15.42578125" style="23" customWidth="1"/>
    <col min="12312" max="12313" width="9.140625" style="23"/>
    <col min="12314" max="12314" width="9.7109375" style="23" bestFit="1" customWidth="1"/>
    <col min="12315" max="12315" width="11.5703125" style="23" bestFit="1" customWidth="1"/>
    <col min="12316" max="12316" width="1.7109375" style="23" customWidth="1"/>
    <col min="12317" max="12317" width="5" style="23" bestFit="1" customWidth="1"/>
    <col min="12318" max="12319" width="11.140625" style="23" bestFit="1" customWidth="1"/>
    <col min="12320" max="12320" width="12.7109375" style="23" bestFit="1" customWidth="1"/>
    <col min="12321" max="12321" width="1.7109375" style="23" customWidth="1"/>
    <col min="12322" max="12322" width="5" style="23" bestFit="1" customWidth="1"/>
    <col min="12323" max="12324" width="11.140625" style="23" bestFit="1" customWidth="1"/>
    <col min="12325" max="12325" width="12.7109375" style="23" bestFit="1" customWidth="1"/>
    <col min="12326" max="12326" width="1.7109375" style="23" customWidth="1"/>
    <col min="12327" max="12327" width="14.85546875" style="23" customWidth="1"/>
    <col min="12328" max="12328" width="14.5703125" style="23" customWidth="1"/>
    <col min="12329" max="12514" width="9.140625" style="23"/>
    <col min="12515" max="12515" width="9.7109375" style="23" bestFit="1" customWidth="1"/>
    <col min="12516" max="12522" width="0" style="23" hidden="1" customWidth="1"/>
    <col min="12523" max="12523" width="5" style="23" customWidth="1"/>
    <col min="12524" max="12524" width="16.7109375" style="23" customWidth="1"/>
    <col min="12525" max="12526" width="9.140625" style="23" customWidth="1"/>
    <col min="12527" max="12528" width="9.7109375" style="23" customWidth="1"/>
    <col min="12529" max="12529" width="1.7109375" style="23" customWidth="1"/>
    <col min="12530" max="12530" width="5" style="23" customWidth="1"/>
    <col min="12531" max="12531" width="17.140625" style="23" customWidth="1"/>
    <col min="12532" max="12533" width="9.140625" style="23" customWidth="1"/>
    <col min="12534" max="12535" width="9.7109375" style="23" customWidth="1"/>
    <col min="12536" max="12536" width="1.7109375" style="23" customWidth="1"/>
    <col min="12537" max="12537" width="6.28515625" style="23" customWidth="1"/>
    <col min="12538" max="12538" width="14.28515625" style="23" customWidth="1"/>
    <col min="12539" max="12541" width="9.140625" style="23" customWidth="1"/>
    <col min="12542" max="12542" width="9.42578125" style="23" customWidth="1"/>
    <col min="12543" max="12543" width="1.7109375" style="23" customWidth="1"/>
    <col min="12544" max="12544" width="6.5703125" style="23" customWidth="1"/>
    <col min="12545" max="12545" width="18.7109375" style="23" customWidth="1"/>
    <col min="12546" max="12548" width="9.140625" style="23" customWidth="1"/>
    <col min="12549" max="12552" width="1.7109375" style="23" customWidth="1"/>
    <col min="12553" max="12553" width="5" style="23" bestFit="1" customWidth="1"/>
    <col min="12554" max="12554" width="14.42578125" style="23" customWidth="1"/>
    <col min="12555" max="12556" width="9.140625" style="23"/>
    <col min="12557" max="12557" width="9.7109375" style="23" bestFit="1" customWidth="1"/>
    <col min="12558" max="12558" width="9.7109375" style="23" customWidth="1"/>
    <col min="12559" max="12559" width="1.7109375" style="23" customWidth="1"/>
    <col min="12560" max="12560" width="5" style="23" bestFit="1" customWidth="1"/>
    <col min="12561" max="12561" width="14" style="23" customWidth="1"/>
    <col min="12562" max="12563" width="9.140625" style="23"/>
    <col min="12564" max="12564" width="9.7109375" style="23" bestFit="1" customWidth="1"/>
    <col min="12565" max="12565" width="1.7109375" style="23" customWidth="1"/>
    <col min="12566" max="12566" width="5" style="23" bestFit="1" customWidth="1"/>
    <col min="12567" max="12567" width="15.42578125" style="23" customWidth="1"/>
    <col min="12568" max="12569" width="9.140625" style="23"/>
    <col min="12570" max="12570" width="9.7109375" style="23" bestFit="1" customWidth="1"/>
    <col min="12571" max="12571" width="11.5703125" style="23" bestFit="1" customWidth="1"/>
    <col min="12572" max="12572" width="1.7109375" style="23" customWidth="1"/>
    <col min="12573" max="12573" width="5" style="23" bestFit="1" customWidth="1"/>
    <col min="12574" max="12575" width="11.140625" style="23" bestFit="1" customWidth="1"/>
    <col min="12576" max="12576" width="12.7109375" style="23" bestFit="1" customWidth="1"/>
    <col min="12577" max="12577" width="1.7109375" style="23" customWidth="1"/>
    <col min="12578" max="12578" width="5" style="23" bestFit="1" customWidth="1"/>
    <col min="12579" max="12580" width="11.140625" style="23" bestFit="1" customWidth="1"/>
    <col min="12581" max="12581" width="12.7109375" style="23" bestFit="1" customWidth="1"/>
    <col min="12582" max="12582" width="1.7109375" style="23" customWidth="1"/>
    <col min="12583" max="12583" width="14.85546875" style="23" customWidth="1"/>
    <col min="12584" max="12584" width="14.5703125" style="23" customWidth="1"/>
    <col min="12585" max="12770" width="9.140625" style="23"/>
    <col min="12771" max="12771" width="9.7109375" style="23" bestFit="1" customWidth="1"/>
    <col min="12772" max="12778" width="0" style="23" hidden="1" customWidth="1"/>
    <col min="12779" max="12779" width="5" style="23" customWidth="1"/>
    <col min="12780" max="12780" width="16.7109375" style="23" customWidth="1"/>
    <col min="12781" max="12782" width="9.140625" style="23" customWidth="1"/>
    <col min="12783" max="12784" width="9.7109375" style="23" customWidth="1"/>
    <col min="12785" max="12785" width="1.7109375" style="23" customWidth="1"/>
    <col min="12786" max="12786" width="5" style="23" customWidth="1"/>
    <col min="12787" max="12787" width="17.140625" style="23" customWidth="1"/>
    <col min="12788" max="12789" width="9.140625" style="23" customWidth="1"/>
    <col min="12790" max="12791" width="9.7109375" style="23" customWidth="1"/>
    <col min="12792" max="12792" width="1.7109375" style="23" customWidth="1"/>
    <col min="12793" max="12793" width="6.28515625" style="23" customWidth="1"/>
    <col min="12794" max="12794" width="14.28515625" style="23" customWidth="1"/>
    <col min="12795" max="12797" width="9.140625" style="23" customWidth="1"/>
    <col min="12798" max="12798" width="9.42578125" style="23" customWidth="1"/>
    <col min="12799" max="12799" width="1.7109375" style="23" customWidth="1"/>
    <col min="12800" max="12800" width="6.5703125" style="23" customWidth="1"/>
    <col min="12801" max="12801" width="18.7109375" style="23" customWidth="1"/>
    <col min="12802" max="12804" width="9.140625" style="23" customWidth="1"/>
    <col min="12805" max="12808" width="1.7109375" style="23" customWidth="1"/>
    <col min="12809" max="12809" width="5" style="23" bestFit="1" customWidth="1"/>
    <col min="12810" max="12810" width="14.42578125" style="23" customWidth="1"/>
    <col min="12811" max="12812" width="9.140625" style="23"/>
    <col min="12813" max="12813" width="9.7109375" style="23" bestFit="1" customWidth="1"/>
    <col min="12814" max="12814" width="9.7109375" style="23" customWidth="1"/>
    <col min="12815" max="12815" width="1.7109375" style="23" customWidth="1"/>
    <col min="12816" max="12816" width="5" style="23" bestFit="1" customWidth="1"/>
    <col min="12817" max="12817" width="14" style="23" customWidth="1"/>
    <col min="12818" max="12819" width="9.140625" style="23"/>
    <col min="12820" max="12820" width="9.7109375" style="23" bestFit="1" customWidth="1"/>
    <col min="12821" max="12821" width="1.7109375" style="23" customWidth="1"/>
    <col min="12822" max="12822" width="5" style="23" bestFit="1" customWidth="1"/>
    <col min="12823" max="12823" width="15.42578125" style="23" customWidth="1"/>
    <col min="12824" max="12825" width="9.140625" style="23"/>
    <col min="12826" max="12826" width="9.7109375" style="23" bestFit="1" customWidth="1"/>
    <col min="12827" max="12827" width="11.5703125" style="23" bestFit="1" customWidth="1"/>
    <col min="12828" max="12828" width="1.7109375" style="23" customWidth="1"/>
    <col min="12829" max="12829" width="5" style="23" bestFit="1" customWidth="1"/>
    <col min="12830" max="12831" width="11.140625" style="23" bestFit="1" customWidth="1"/>
    <col min="12832" max="12832" width="12.7109375" style="23" bestFit="1" customWidth="1"/>
    <col min="12833" max="12833" width="1.7109375" style="23" customWidth="1"/>
    <col min="12834" max="12834" width="5" style="23" bestFit="1" customWidth="1"/>
    <col min="12835" max="12836" width="11.140625" style="23" bestFit="1" customWidth="1"/>
    <col min="12837" max="12837" width="12.7109375" style="23" bestFit="1" customWidth="1"/>
    <col min="12838" max="12838" width="1.7109375" style="23" customWidth="1"/>
    <col min="12839" max="12839" width="14.85546875" style="23" customWidth="1"/>
    <col min="12840" max="12840" width="14.5703125" style="23" customWidth="1"/>
    <col min="12841" max="13026" width="9.140625" style="23"/>
    <col min="13027" max="13027" width="9.7109375" style="23" bestFit="1" customWidth="1"/>
    <col min="13028" max="13034" width="0" style="23" hidden="1" customWidth="1"/>
    <col min="13035" max="13035" width="5" style="23" customWidth="1"/>
    <col min="13036" max="13036" width="16.7109375" style="23" customWidth="1"/>
    <col min="13037" max="13038" width="9.140625" style="23" customWidth="1"/>
    <col min="13039" max="13040" width="9.7109375" style="23" customWidth="1"/>
    <col min="13041" max="13041" width="1.7109375" style="23" customWidth="1"/>
    <col min="13042" max="13042" width="5" style="23" customWidth="1"/>
    <col min="13043" max="13043" width="17.140625" style="23" customWidth="1"/>
    <col min="13044" max="13045" width="9.140625" style="23" customWidth="1"/>
    <col min="13046" max="13047" width="9.7109375" style="23" customWidth="1"/>
    <col min="13048" max="13048" width="1.7109375" style="23" customWidth="1"/>
    <col min="13049" max="13049" width="6.28515625" style="23" customWidth="1"/>
    <col min="13050" max="13050" width="14.28515625" style="23" customWidth="1"/>
    <col min="13051" max="13053" width="9.140625" style="23" customWidth="1"/>
    <col min="13054" max="13054" width="9.42578125" style="23" customWidth="1"/>
    <col min="13055" max="13055" width="1.7109375" style="23" customWidth="1"/>
    <col min="13056" max="13056" width="6.5703125" style="23" customWidth="1"/>
    <col min="13057" max="13057" width="18.7109375" style="23" customWidth="1"/>
    <col min="13058" max="13060" width="9.140625" style="23" customWidth="1"/>
    <col min="13061" max="13064" width="1.7109375" style="23" customWidth="1"/>
    <col min="13065" max="13065" width="5" style="23" bestFit="1" customWidth="1"/>
    <col min="13066" max="13066" width="14.42578125" style="23" customWidth="1"/>
    <col min="13067" max="13068" width="9.140625" style="23"/>
    <col min="13069" max="13069" width="9.7109375" style="23" bestFit="1" customWidth="1"/>
    <col min="13070" max="13070" width="9.7109375" style="23" customWidth="1"/>
    <col min="13071" max="13071" width="1.7109375" style="23" customWidth="1"/>
    <col min="13072" max="13072" width="5" style="23" bestFit="1" customWidth="1"/>
    <col min="13073" max="13073" width="14" style="23" customWidth="1"/>
    <col min="13074" max="13075" width="9.140625" style="23"/>
    <col min="13076" max="13076" width="9.7109375" style="23" bestFit="1" customWidth="1"/>
    <col min="13077" max="13077" width="1.7109375" style="23" customWidth="1"/>
    <col min="13078" max="13078" width="5" style="23" bestFit="1" customWidth="1"/>
    <col min="13079" max="13079" width="15.42578125" style="23" customWidth="1"/>
    <col min="13080" max="13081" width="9.140625" style="23"/>
    <col min="13082" max="13082" width="9.7109375" style="23" bestFit="1" customWidth="1"/>
    <col min="13083" max="13083" width="11.5703125" style="23" bestFit="1" customWidth="1"/>
    <col min="13084" max="13084" width="1.7109375" style="23" customWidth="1"/>
    <col min="13085" max="13085" width="5" style="23" bestFit="1" customWidth="1"/>
    <col min="13086" max="13087" width="11.140625" style="23" bestFit="1" customWidth="1"/>
    <col min="13088" max="13088" width="12.7109375" style="23" bestFit="1" customWidth="1"/>
    <col min="13089" max="13089" width="1.7109375" style="23" customWidth="1"/>
    <col min="13090" max="13090" width="5" style="23" bestFit="1" customWidth="1"/>
    <col min="13091" max="13092" width="11.140625" style="23" bestFit="1" customWidth="1"/>
    <col min="13093" max="13093" width="12.7109375" style="23" bestFit="1" customWidth="1"/>
    <col min="13094" max="13094" width="1.7109375" style="23" customWidth="1"/>
    <col min="13095" max="13095" width="14.85546875" style="23" customWidth="1"/>
    <col min="13096" max="13096" width="14.5703125" style="23" customWidth="1"/>
    <col min="13097" max="13282" width="9.140625" style="23"/>
    <col min="13283" max="13283" width="9.7109375" style="23" bestFit="1" customWidth="1"/>
    <col min="13284" max="13290" width="0" style="23" hidden="1" customWidth="1"/>
    <col min="13291" max="13291" width="5" style="23" customWidth="1"/>
    <col min="13292" max="13292" width="16.7109375" style="23" customWidth="1"/>
    <col min="13293" max="13294" width="9.140625" style="23" customWidth="1"/>
    <col min="13295" max="13296" width="9.7109375" style="23" customWidth="1"/>
    <col min="13297" max="13297" width="1.7109375" style="23" customWidth="1"/>
    <col min="13298" max="13298" width="5" style="23" customWidth="1"/>
    <col min="13299" max="13299" width="17.140625" style="23" customWidth="1"/>
    <col min="13300" max="13301" width="9.140625" style="23" customWidth="1"/>
    <col min="13302" max="13303" width="9.7109375" style="23" customWidth="1"/>
    <col min="13304" max="13304" width="1.7109375" style="23" customWidth="1"/>
    <col min="13305" max="13305" width="6.28515625" style="23" customWidth="1"/>
    <col min="13306" max="13306" width="14.28515625" style="23" customWidth="1"/>
    <col min="13307" max="13309" width="9.140625" style="23" customWidth="1"/>
    <col min="13310" max="13310" width="9.42578125" style="23" customWidth="1"/>
    <col min="13311" max="13311" width="1.7109375" style="23" customWidth="1"/>
    <col min="13312" max="13312" width="6.5703125" style="23" customWidth="1"/>
    <col min="13313" max="13313" width="18.7109375" style="23" customWidth="1"/>
    <col min="13314" max="13316" width="9.140625" style="23" customWidth="1"/>
    <col min="13317" max="13320" width="1.7109375" style="23" customWidth="1"/>
    <col min="13321" max="13321" width="5" style="23" bestFit="1" customWidth="1"/>
    <col min="13322" max="13322" width="14.42578125" style="23" customWidth="1"/>
    <col min="13323" max="13324" width="9.140625" style="23"/>
    <col min="13325" max="13325" width="9.7109375" style="23" bestFit="1" customWidth="1"/>
    <col min="13326" max="13326" width="9.7109375" style="23" customWidth="1"/>
    <col min="13327" max="13327" width="1.7109375" style="23" customWidth="1"/>
    <col min="13328" max="13328" width="5" style="23" bestFit="1" customWidth="1"/>
    <col min="13329" max="13329" width="14" style="23" customWidth="1"/>
    <col min="13330" max="13331" width="9.140625" style="23"/>
    <col min="13332" max="13332" width="9.7109375" style="23" bestFit="1" customWidth="1"/>
    <col min="13333" max="13333" width="1.7109375" style="23" customWidth="1"/>
    <col min="13334" max="13334" width="5" style="23" bestFit="1" customWidth="1"/>
    <col min="13335" max="13335" width="15.42578125" style="23" customWidth="1"/>
    <col min="13336" max="13337" width="9.140625" style="23"/>
    <col min="13338" max="13338" width="9.7109375" style="23" bestFit="1" customWidth="1"/>
    <col min="13339" max="13339" width="11.5703125" style="23" bestFit="1" customWidth="1"/>
    <col min="13340" max="13340" width="1.7109375" style="23" customWidth="1"/>
    <col min="13341" max="13341" width="5" style="23" bestFit="1" customWidth="1"/>
    <col min="13342" max="13343" width="11.140625" style="23" bestFit="1" customWidth="1"/>
    <col min="13344" max="13344" width="12.7109375" style="23" bestFit="1" customWidth="1"/>
    <col min="13345" max="13345" width="1.7109375" style="23" customWidth="1"/>
    <col min="13346" max="13346" width="5" style="23" bestFit="1" customWidth="1"/>
    <col min="13347" max="13348" width="11.140625" style="23" bestFit="1" customWidth="1"/>
    <col min="13349" max="13349" width="12.7109375" style="23" bestFit="1" customWidth="1"/>
    <col min="13350" max="13350" width="1.7109375" style="23" customWidth="1"/>
    <col min="13351" max="13351" width="14.85546875" style="23" customWidth="1"/>
    <col min="13352" max="13352" width="14.5703125" style="23" customWidth="1"/>
    <col min="13353" max="13538" width="9.140625" style="23"/>
    <col min="13539" max="13539" width="9.7109375" style="23" bestFit="1" customWidth="1"/>
    <col min="13540" max="13546" width="0" style="23" hidden="1" customWidth="1"/>
    <col min="13547" max="13547" width="5" style="23" customWidth="1"/>
    <col min="13548" max="13548" width="16.7109375" style="23" customWidth="1"/>
    <col min="13549" max="13550" width="9.140625" style="23" customWidth="1"/>
    <col min="13551" max="13552" width="9.7109375" style="23" customWidth="1"/>
    <col min="13553" max="13553" width="1.7109375" style="23" customWidth="1"/>
    <col min="13554" max="13554" width="5" style="23" customWidth="1"/>
    <col min="13555" max="13555" width="17.140625" style="23" customWidth="1"/>
    <col min="13556" max="13557" width="9.140625" style="23" customWidth="1"/>
    <col min="13558" max="13559" width="9.7109375" style="23" customWidth="1"/>
    <col min="13560" max="13560" width="1.7109375" style="23" customWidth="1"/>
    <col min="13561" max="13561" width="6.28515625" style="23" customWidth="1"/>
    <col min="13562" max="13562" width="14.28515625" style="23" customWidth="1"/>
    <col min="13563" max="13565" width="9.140625" style="23" customWidth="1"/>
    <col min="13566" max="13566" width="9.42578125" style="23" customWidth="1"/>
    <col min="13567" max="13567" width="1.7109375" style="23" customWidth="1"/>
    <col min="13568" max="13568" width="6.5703125" style="23" customWidth="1"/>
    <col min="13569" max="13569" width="18.7109375" style="23" customWidth="1"/>
    <col min="13570" max="13572" width="9.140625" style="23" customWidth="1"/>
    <col min="13573" max="13576" width="1.7109375" style="23" customWidth="1"/>
    <col min="13577" max="13577" width="5" style="23" bestFit="1" customWidth="1"/>
    <col min="13578" max="13578" width="14.42578125" style="23" customWidth="1"/>
    <col min="13579" max="13580" width="9.140625" style="23"/>
    <col min="13581" max="13581" width="9.7109375" style="23" bestFit="1" customWidth="1"/>
    <col min="13582" max="13582" width="9.7109375" style="23" customWidth="1"/>
    <col min="13583" max="13583" width="1.7109375" style="23" customWidth="1"/>
    <col min="13584" max="13584" width="5" style="23" bestFit="1" customWidth="1"/>
    <col min="13585" max="13585" width="14" style="23" customWidth="1"/>
    <col min="13586" max="13587" width="9.140625" style="23"/>
    <col min="13588" max="13588" width="9.7109375" style="23" bestFit="1" customWidth="1"/>
    <col min="13589" max="13589" width="1.7109375" style="23" customWidth="1"/>
    <col min="13590" max="13590" width="5" style="23" bestFit="1" customWidth="1"/>
    <col min="13591" max="13591" width="15.42578125" style="23" customWidth="1"/>
    <col min="13592" max="13593" width="9.140625" style="23"/>
    <col min="13594" max="13594" width="9.7109375" style="23" bestFit="1" customWidth="1"/>
    <col min="13595" max="13595" width="11.5703125" style="23" bestFit="1" customWidth="1"/>
    <col min="13596" max="13596" width="1.7109375" style="23" customWidth="1"/>
    <col min="13597" max="13597" width="5" style="23" bestFit="1" customWidth="1"/>
    <col min="13598" max="13599" width="11.140625" style="23" bestFit="1" customWidth="1"/>
    <col min="13600" max="13600" width="12.7109375" style="23" bestFit="1" customWidth="1"/>
    <col min="13601" max="13601" width="1.7109375" style="23" customWidth="1"/>
    <col min="13602" max="13602" width="5" style="23" bestFit="1" customWidth="1"/>
    <col min="13603" max="13604" width="11.140625" style="23" bestFit="1" customWidth="1"/>
    <col min="13605" max="13605" width="12.7109375" style="23" bestFit="1" customWidth="1"/>
    <col min="13606" max="13606" width="1.7109375" style="23" customWidth="1"/>
    <col min="13607" max="13607" width="14.85546875" style="23" customWidth="1"/>
    <col min="13608" max="13608" width="14.5703125" style="23" customWidth="1"/>
    <col min="13609" max="13794" width="9.140625" style="23"/>
    <col min="13795" max="13795" width="9.7109375" style="23" bestFit="1" customWidth="1"/>
    <col min="13796" max="13802" width="0" style="23" hidden="1" customWidth="1"/>
    <col min="13803" max="13803" width="5" style="23" customWidth="1"/>
    <col min="13804" max="13804" width="16.7109375" style="23" customWidth="1"/>
    <col min="13805" max="13806" width="9.140625" style="23" customWidth="1"/>
    <col min="13807" max="13808" width="9.7109375" style="23" customWidth="1"/>
    <col min="13809" max="13809" width="1.7109375" style="23" customWidth="1"/>
    <col min="13810" max="13810" width="5" style="23" customWidth="1"/>
    <col min="13811" max="13811" width="17.140625" style="23" customWidth="1"/>
    <col min="13812" max="13813" width="9.140625" style="23" customWidth="1"/>
    <col min="13814" max="13815" width="9.7109375" style="23" customWidth="1"/>
    <col min="13816" max="13816" width="1.7109375" style="23" customWidth="1"/>
    <col min="13817" max="13817" width="6.28515625" style="23" customWidth="1"/>
    <col min="13818" max="13818" width="14.28515625" style="23" customWidth="1"/>
    <col min="13819" max="13821" width="9.140625" style="23" customWidth="1"/>
    <col min="13822" max="13822" width="9.42578125" style="23" customWidth="1"/>
    <col min="13823" max="13823" width="1.7109375" style="23" customWidth="1"/>
    <col min="13824" max="13824" width="6.5703125" style="23" customWidth="1"/>
    <col min="13825" max="13825" width="18.7109375" style="23" customWidth="1"/>
    <col min="13826" max="13828" width="9.140625" style="23" customWidth="1"/>
    <col min="13829" max="13832" width="1.7109375" style="23" customWidth="1"/>
    <col min="13833" max="13833" width="5" style="23" bestFit="1" customWidth="1"/>
    <col min="13834" max="13834" width="14.42578125" style="23" customWidth="1"/>
    <col min="13835" max="13836" width="9.140625" style="23"/>
    <col min="13837" max="13837" width="9.7109375" style="23" bestFit="1" customWidth="1"/>
    <col min="13838" max="13838" width="9.7109375" style="23" customWidth="1"/>
    <col min="13839" max="13839" width="1.7109375" style="23" customWidth="1"/>
    <col min="13840" max="13840" width="5" style="23" bestFit="1" customWidth="1"/>
    <col min="13841" max="13841" width="14" style="23" customWidth="1"/>
    <col min="13842" max="13843" width="9.140625" style="23"/>
    <col min="13844" max="13844" width="9.7109375" style="23" bestFit="1" customWidth="1"/>
    <col min="13845" max="13845" width="1.7109375" style="23" customWidth="1"/>
    <col min="13846" max="13846" width="5" style="23" bestFit="1" customWidth="1"/>
    <col min="13847" max="13847" width="15.42578125" style="23" customWidth="1"/>
    <col min="13848" max="13849" width="9.140625" style="23"/>
    <col min="13850" max="13850" width="9.7109375" style="23" bestFit="1" customWidth="1"/>
    <col min="13851" max="13851" width="11.5703125" style="23" bestFit="1" customWidth="1"/>
    <col min="13852" max="13852" width="1.7109375" style="23" customWidth="1"/>
    <col min="13853" max="13853" width="5" style="23" bestFit="1" customWidth="1"/>
    <col min="13854" max="13855" width="11.140625" style="23" bestFit="1" customWidth="1"/>
    <col min="13856" max="13856" width="12.7109375" style="23" bestFit="1" customWidth="1"/>
    <col min="13857" max="13857" width="1.7109375" style="23" customWidth="1"/>
    <col min="13858" max="13858" width="5" style="23" bestFit="1" customWidth="1"/>
    <col min="13859" max="13860" width="11.140625" style="23" bestFit="1" customWidth="1"/>
    <col min="13861" max="13861" width="12.7109375" style="23" bestFit="1" customWidth="1"/>
    <col min="13862" max="13862" width="1.7109375" style="23" customWidth="1"/>
    <col min="13863" max="13863" width="14.85546875" style="23" customWidth="1"/>
    <col min="13864" max="13864" width="14.5703125" style="23" customWidth="1"/>
    <col min="13865" max="14050" width="9.140625" style="23"/>
    <col min="14051" max="14051" width="9.7109375" style="23" bestFit="1" customWidth="1"/>
    <col min="14052" max="14058" width="0" style="23" hidden="1" customWidth="1"/>
    <col min="14059" max="14059" width="5" style="23" customWidth="1"/>
    <col min="14060" max="14060" width="16.7109375" style="23" customWidth="1"/>
    <col min="14061" max="14062" width="9.140625" style="23" customWidth="1"/>
    <col min="14063" max="14064" width="9.7109375" style="23" customWidth="1"/>
    <col min="14065" max="14065" width="1.7109375" style="23" customWidth="1"/>
    <col min="14066" max="14066" width="5" style="23" customWidth="1"/>
    <col min="14067" max="14067" width="17.140625" style="23" customWidth="1"/>
    <col min="14068" max="14069" width="9.140625" style="23" customWidth="1"/>
    <col min="14070" max="14071" width="9.7109375" style="23" customWidth="1"/>
    <col min="14072" max="14072" width="1.7109375" style="23" customWidth="1"/>
    <col min="14073" max="14073" width="6.28515625" style="23" customWidth="1"/>
    <col min="14074" max="14074" width="14.28515625" style="23" customWidth="1"/>
    <col min="14075" max="14077" width="9.140625" style="23" customWidth="1"/>
    <col min="14078" max="14078" width="9.42578125" style="23" customWidth="1"/>
    <col min="14079" max="14079" width="1.7109375" style="23" customWidth="1"/>
    <col min="14080" max="14080" width="6.5703125" style="23" customWidth="1"/>
    <col min="14081" max="14081" width="18.7109375" style="23" customWidth="1"/>
    <col min="14082" max="14084" width="9.140625" style="23" customWidth="1"/>
    <col min="14085" max="14088" width="1.7109375" style="23" customWidth="1"/>
    <col min="14089" max="14089" width="5" style="23" bestFit="1" customWidth="1"/>
    <col min="14090" max="14090" width="14.42578125" style="23" customWidth="1"/>
    <col min="14091" max="14092" width="9.140625" style="23"/>
    <col min="14093" max="14093" width="9.7109375" style="23" bestFit="1" customWidth="1"/>
    <col min="14094" max="14094" width="9.7109375" style="23" customWidth="1"/>
    <col min="14095" max="14095" width="1.7109375" style="23" customWidth="1"/>
    <col min="14096" max="14096" width="5" style="23" bestFit="1" customWidth="1"/>
    <col min="14097" max="14097" width="14" style="23" customWidth="1"/>
    <col min="14098" max="14099" width="9.140625" style="23"/>
    <col min="14100" max="14100" width="9.7109375" style="23" bestFit="1" customWidth="1"/>
    <col min="14101" max="14101" width="1.7109375" style="23" customWidth="1"/>
    <col min="14102" max="14102" width="5" style="23" bestFit="1" customWidth="1"/>
    <col min="14103" max="14103" width="15.42578125" style="23" customWidth="1"/>
    <col min="14104" max="14105" width="9.140625" style="23"/>
    <col min="14106" max="14106" width="9.7109375" style="23" bestFit="1" customWidth="1"/>
    <col min="14107" max="14107" width="11.5703125" style="23" bestFit="1" customWidth="1"/>
    <col min="14108" max="14108" width="1.7109375" style="23" customWidth="1"/>
    <col min="14109" max="14109" width="5" style="23" bestFit="1" customWidth="1"/>
    <col min="14110" max="14111" width="11.140625" style="23" bestFit="1" customWidth="1"/>
    <col min="14112" max="14112" width="12.7109375" style="23" bestFit="1" customWidth="1"/>
    <col min="14113" max="14113" width="1.7109375" style="23" customWidth="1"/>
    <col min="14114" max="14114" width="5" style="23" bestFit="1" customWidth="1"/>
    <col min="14115" max="14116" width="11.140625" style="23" bestFit="1" customWidth="1"/>
    <col min="14117" max="14117" width="12.7109375" style="23" bestFit="1" customWidth="1"/>
    <col min="14118" max="14118" width="1.7109375" style="23" customWidth="1"/>
    <col min="14119" max="14119" width="14.85546875" style="23" customWidth="1"/>
    <col min="14120" max="14120" width="14.5703125" style="23" customWidth="1"/>
    <col min="14121" max="14306" width="9.140625" style="23"/>
    <col min="14307" max="14307" width="9.7109375" style="23" bestFit="1" customWidth="1"/>
    <col min="14308" max="14314" width="0" style="23" hidden="1" customWidth="1"/>
    <col min="14315" max="14315" width="5" style="23" customWidth="1"/>
    <col min="14316" max="14316" width="16.7109375" style="23" customWidth="1"/>
    <col min="14317" max="14318" width="9.140625" style="23" customWidth="1"/>
    <col min="14319" max="14320" width="9.7109375" style="23" customWidth="1"/>
    <col min="14321" max="14321" width="1.7109375" style="23" customWidth="1"/>
    <col min="14322" max="14322" width="5" style="23" customWidth="1"/>
    <col min="14323" max="14323" width="17.140625" style="23" customWidth="1"/>
    <col min="14324" max="14325" width="9.140625" style="23" customWidth="1"/>
    <col min="14326" max="14327" width="9.7109375" style="23" customWidth="1"/>
    <col min="14328" max="14328" width="1.7109375" style="23" customWidth="1"/>
    <col min="14329" max="14329" width="6.28515625" style="23" customWidth="1"/>
    <col min="14330" max="14330" width="14.28515625" style="23" customWidth="1"/>
    <col min="14331" max="14333" width="9.140625" style="23" customWidth="1"/>
    <col min="14334" max="14334" width="9.42578125" style="23" customWidth="1"/>
    <col min="14335" max="14335" width="1.7109375" style="23" customWidth="1"/>
    <col min="14336" max="14336" width="6.5703125" style="23" customWidth="1"/>
    <col min="14337" max="14337" width="18.7109375" style="23" customWidth="1"/>
    <col min="14338" max="14340" width="9.140625" style="23" customWidth="1"/>
    <col min="14341" max="14344" width="1.7109375" style="23" customWidth="1"/>
    <col min="14345" max="14345" width="5" style="23" bestFit="1" customWidth="1"/>
    <col min="14346" max="14346" width="14.42578125" style="23" customWidth="1"/>
    <col min="14347" max="14348" width="9.140625" style="23"/>
    <col min="14349" max="14349" width="9.7109375" style="23" bestFit="1" customWidth="1"/>
    <col min="14350" max="14350" width="9.7109375" style="23" customWidth="1"/>
    <col min="14351" max="14351" width="1.7109375" style="23" customWidth="1"/>
    <col min="14352" max="14352" width="5" style="23" bestFit="1" customWidth="1"/>
    <col min="14353" max="14353" width="14" style="23" customWidth="1"/>
    <col min="14354" max="14355" width="9.140625" style="23"/>
    <col min="14356" max="14356" width="9.7109375" style="23" bestFit="1" customWidth="1"/>
    <col min="14357" max="14357" width="1.7109375" style="23" customWidth="1"/>
    <col min="14358" max="14358" width="5" style="23" bestFit="1" customWidth="1"/>
    <col min="14359" max="14359" width="15.42578125" style="23" customWidth="1"/>
    <col min="14360" max="14361" width="9.140625" style="23"/>
    <col min="14362" max="14362" width="9.7109375" style="23" bestFit="1" customWidth="1"/>
    <col min="14363" max="14363" width="11.5703125" style="23" bestFit="1" customWidth="1"/>
    <col min="14364" max="14364" width="1.7109375" style="23" customWidth="1"/>
    <col min="14365" max="14365" width="5" style="23" bestFit="1" customWidth="1"/>
    <col min="14366" max="14367" width="11.140625" style="23" bestFit="1" customWidth="1"/>
    <col min="14368" max="14368" width="12.7109375" style="23" bestFit="1" customWidth="1"/>
    <col min="14369" max="14369" width="1.7109375" style="23" customWidth="1"/>
    <col min="14370" max="14370" width="5" style="23" bestFit="1" customWidth="1"/>
    <col min="14371" max="14372" width="11.140625" style="23" bestFit="1" customWidth="1"/>
    <col min="14373" max="14373" width="12.7109375" style="23" bestFit="1" customWidth="1"/>
    <col min="14374" max="14374" width="1.7109375" style="23" customWidth="1"/>
    <col min="14375" max="14375" width="14.85546875" style="23" customWidth="1"/>
    <col min="14376" max="14376" width="14.5703125" style="23" customWidth="1"/>
    <col min="14377" max="14562" width="9.140625" style="23"/>
    <col min="14563" max="14563" width="9.7109375" style="23" bestFit="1" customWidth="1"/>
    <col min="14564" max="14570" width="0" style="23" hidden="1" customWidth="1"/>
    <col min="14571" max="14571" width="5" style="23" customWidth="1"/>
    <col min="14572" max="14572" width="16.7109375" style="23" customWidth="1"/>
    <col min="14573" max="14574" width="9.140625" style="23" customWidth="1"/>
    <col min="14575" max="14576" width="9.7109375" style="23" customWidth="1"/>
    <col min="14577" max="14577" width="1.7109375" style="23" customWidth="1"/>
    <col min="14578" max="14578" width="5" style="23" customWidth="1"/>
    <col min="14579" max="14579" width="17.140625" style="23" customWidth="1"/>
    <col min="14580" max="14581" width="9.140625" style="23" customWidth="1"/>
    <col min="14582" max="14583" width="9.7109375" style="23" customWidth="1"/>
    <col min="14584" max="14584" width="1.7109375" style="23" customWidth="1"/>
    <col min="14585" max="14585" width="6.28515625" style="23" customWidth="1"/>
    <col min="14586" max="14586" width="14.28515625" style="23" customWidth="1"/>
    <col min="14587" max="14589" width="9.140625" style="23" customWidth="1"/>
    <col min="14590" max="14590" width="9.42578125" style="23" customWidth="1"/>
    <col min="14591" max="14591" width="1.7109375" style="23" customWidth="1"/>
    <col min="14592" max="14592" width="6.5703125" style="23" customWidth="1"/>
    <col min="14593" max="14593" width="18.7109375" style="23" customWidth="1"/>
    <col min="14594" max="14596" width="9.140625" style="23" customWidth="1"/>
    <col min="14597" max="14600" width="1.7109375" style="23" customWidth="1"/>
    <col min="14601" max="14601" width="5" style="23" bestFit="1" customWidth="1"/>
    <col min="14602" max="14602" width="14.42578125" style="23" customWidth="1"/>
    <col min="14603" max="14604" width="9.140625" style="23"/>
    <col min="14605" max="14605" width="9.7109375" style="23" bestFit="1" customWidth="1"/>
    <col min="14606" max="14606" width="9.7109375" style="23" customWidth="1"/>
    <col min="14607" max="14607" width="1.7109375" style="23" customWidth="1"/>
    <col min="14608" max="14608" width="5" style="23" bestFit="1" customWidth="1"/>
    <col min="14609" max="14609" width="14" style="23" customWidth="1"/>
    <col min="14610" max="14611" width="9.140625" style="23"/>
    <col min="14612" max="14612" width="9.7109375" style="23" bestFit="1" customWidth="1"/>
    <col min="14613" max="14613" width="1.7109375" style="23" customWidth="1"/>
    <col min="14614" max="14614" width="5" style="23" bestFit="1" customWidth="1"/>
    <col min="14615" max="14615" width="15.42578125" style="23" customWidth="1"/>
    <col min="14616" max="14617" width="9.140625" style="23"/>
    <col min="14618" max="14618" width="9.7109375" style="23" bestFit="1" customWidth="1"/>
    <col min="14619" max="14619" width="11.5703125" style="23" bestFit="1" customWidth="1"/>
    <col min="14620" max="14620" width="1.7109375" style="23" customWidth="1"/>
    <col min="14621" max="14621" width="5" style="23" bestFit="1" customWidth="1"/>
    <col min="14622" max="14623" width="11.140625" style="23" bestFit="1" customWidth="1"/>
    <col min="14624" max="14624" width="12.7109375" style="23" bestFit="1" customWidth="1"/>
    <col min="14625" max="14625" width="1.7109375" style="23" customWidth="1"/>
    <col min="14626" max="14626" width="5" style="23" bestFit="1" customWidth="1"/>
    <col min="14627" max="14628" width="11.140625" style="23" bestFit="1" customWidth="1"/>
    <col min="14629" max="14629" width="12.7109375" style="23" bestFit="1" customWidth="1"/>
    <col min="14630" max="14630" width="1.7109375" style="23" customWidth="1"/>
    <col min="14631" max="14631" width="14.85546875" style="23" customWidth="1"/>
    <col min="14632" max="14632" width="14.5703125" style="23" customWidth="1"/>
    <col min="14633" max="14818" width="9.140625" style="23"/>
    <col min="14819" max="14819" width="9.7109375" style="23" bestFit="1" customWidth="1"/>
    <col min="14820" max="14826" width="0" style="23" hidden="1" customWidth="1"/>
    <col min="14827" max="14827" width="5" style="23" customWidth="1"/>
    <col min="14828" max="14828" width="16.7109375" style="23" customWidth="1"/>
    <col min="14829" max="14830" width="9.140625" style="23" customWidth="1"/>
    <col min="14831" max="14832" width="9.7109375" style="23" customWidth="1"/>
    <col min="14833" max="14833" width="1.7109375" style="23" customWidth="1"/>
    <col min="14834" max="14834" width="5" style="23" customWidth="1"/>
    <col min="14835" max="14835" width="17.140625" style="23" customWidth="1"/>
    <col min="14836" max="14837" width="9.140625" style="23" customWidth="1"/>
    <col min="14838" max="14839" width="9.7109375" style="23" customWidth="1"/>
    <col min="14840" max="14840" width="1.7109375" style="23" customWidth="1"/>
    <col min="14841" max="14841" width="6.28515625" style="23" customWidth="1"/>
    <col min="14842" max="14842" width="14.28515625" style="23" customWidth="1"/>
    <col min="14843" max="14845" width="9.140625" style="23" customWidth="1"/>
    <col min="14846" max="14846" width="9.42578125" style="23" customWidth="1"/>
    <col min="14847" max="14847" width="1.7109375" style="23" customWidth="1"/>
    <col min="14848" max="14848" width="6.5703125" style="23" customWidth="1"/>
    <col min="14849" max="14849" width="18.7109375" style="23" customWidth="1"/>
    <col min="14850" max="14852" width="9.140625" style="23" customWidth="1"/>
    <col min="14853" max="14856" width="1.7109375" style="23" customWidth="1"/>
    <col min="14857" max="14857" width="5" style="23" bestFit="1" customWidth="1"/>
    <col min="14858" max="14858" width="14.42578125" style="23" customWidth="1"/>
    <col min="14859" max="14860" width="9.140625" style="23"/>
    <col min="14861" max="14861" width="9.7109375" style="23" bestFit="1" customWidth="1"/>
    <col min="14862" max="14862" width="9.7109375" style="23" customWidth="1"/>
    <col min="14863" max="14863" width="1.7109375" style="23" customWidth="1"/>
    <col min="14864" max="14864" width="5" style="23" bestFit="1" customWidth="1"/>
    <col min="14865" max="14865" width="14" style="23" customWidth="1"/>
    <col min="14866" max="14867" width="9.140625" style="23"/>
    <col min="14868" max="14868" width="9.7109375" style="23" bestFit="1" customWidth="1"/>
    <col min="14869" max="14869" width="1.7109375" style="23" customWidth="1"/>
    <col min="14870" max="14870" width="5" style="23" bestFit="1" customWidth="1"/>
    <col min="14871" max="14871" width="15.42578125" style="23" customWidth="1"/>
    <col min="14872" max="14873" width="9.140625" style="23"/>
    <col min="14874" max="14874" width="9.7109375" style="23" bestFit="1" customWidth="1"/>
    <col min="14875" max="14875" width="11.5703125" style="23" bestFit="1" customWidth="1"/>
    <col min="14876" max="14876" width="1.7109375" style="23" customWidth="1"/>
    <col min="14877" max="14877" width="5" style="23" bestFit="1" customWidth="1"/>
    <col min="14878" max="14879" width="11.140625" style="23" bestFit="1" customWidth="1"/>
    <col min="14880" max="14880" width="12.7109375" style="23" bestFit="1" customWidth="1"/>
    <col min="14881" max="14881" width="1.7109375" style="23" customWidth="1"/>
    <col min="14882" max="14882" width="5" style="23" bestFit="1" customWidth="1"/>
    <col min="14883" max="14884" width="11.140625" style="23" bestFit="1" customWidth="1"/>
    <col min="14885" max="14885" width="12.7109375" style="23" bestFit="1" customWidth="1"/>
    <col min="14886" max="14886" width="1.7109375" style="23" customWidth="1"/>
    <col min="14887" max="14887" width="14.85546875" style="23" customWidth="1"/>
    <col min="14888" max="14888" width="14.5703125" style="23" customWidth="1"/>
    <col min="14889" max="15074" width="9.140625" style="23"/>
    <col min="15075" max="15075" width="9.7109375" style="23" bestFit="1" customWidth="1"/>
    <col min="15076" max="15082" width="0" style="23" hidden="1" customWidth="1"/>
    <col min="15083" max="15083" width="5" style="23" customWidth="1"/>
    <col min="15084" max="15084" width="16.7109375" style="23" customWidth="1"/>
    <col min="15085" max="15086" width="9.140625" style="23" customWidth="1"/>
    <col min="15087" max="15088" width="9.7109375" style="23" customWidth="1"/>
    <col min="15089" max="15089" width="1.7109375" style="23" customWidth="1"/>
    <col min="15090" max="15090" width="5" style="23" customWidth="1"/>
    <col min="15091" max="15091" width="17.140625" style="23" customWidth="1"/>
    <col min="15092" max="15093" width="9.140625" style="23" customWidth="1"/>
    <col min="15094" max="15095" width="9.7109375" style="23" customWidth="1"/>
    <col min="15096" max="15096" width="1.7109375" style="23" customWidth="1"/>
    <col min="15097" max="15097" width="6.28515625" style="23" customWidth="1"/>
    <col min="15098" max="15098" width="14.28515625" style="23" customWidth="1"/>
    <col min="15099" max="15101" width="9.140625" style="23" customWidth="1"/>
    <col min="15102" max="15102" width="9.42578125" style="23" customWidth="1"/>
    <col min="15103" max="15103" width="1.7109375" style="23" customWidth="1"/>
    <col min="15104" max="15104" width="6.5703125" style="23" customWidth="1"/>
    <col min="15105" max="15105" width="18.7109375" style="23" customWidth="1"/>
    <col min="15106" max="15108" width="9.140625" style="23" customWidth="1"/>
    <col min="15109" max="15112" width="1.7109375" style="23" customWidth="1"/>
    <col min="15113" max="15113" width="5" style="23" bestFit="1" customWidth="1"/>
    <col min="15114" max="15114" width="14.42578125" style="23" customWidth="1"/>
    <col min="15115" max="15116" width="9.140625" style="23"/>
    <col min="15117" max="15117" width="9.7109375" style="23" bestFit="1" customWidth="1"/>
    <col min="15118" max="15118" width="9.7109375" style="23" customWidth="1"/>
    <col min="15119" max="15119" width="1.7109375" style="23" customWidth="1"/>
    <col min="15120" max="15120" width="5" style="23" bestFit="1" customWidth="1"/>
    <col min="15121" max="15121" width="14" style="23" customWidth="1"/>
    <col min="15122" max="15123" width="9.140625" style="23"/>
    <col min="15124" max="15124" width="9.7109375" style="23" bestFit="1" customWidth="1"/>
    <col min="15125" max="15125" width="1.7109375" style="23" customWidth="1"/>
    <col min="15126" max="15126" width="5" style="23" bestFit="1" customWidth="1"/>
    <col min="15127" max="15127" width="15.42578125" style="23" customWidth="1"/>
    <col min="15128" max="15129" width="9.140625" style="23"/>
    <col min="15130" max="15130" width="9.7109375" style="23" bestFit="1" customWidth="1"/>
    <col min="15131" max="15131" width="11.5703125" style="23" bestFit="1" customWidth="1"/>
    <col min="15132" max="15132" width="1.7109375" style="23" customWidth="1"/>
    <col min="15133" max="15133" width="5" style="23" bestFit="1" customWidth="1"/>
    <col min="15134" max="15135" width="11.140625" style="23" bestFit="1" customWidth="1"/>
    <col min="15136" max="15136" width="12.7109375" style="23" bestFit="1" customWidth="1"/>
    <col min="15137" max="15137" width="1.7109375" style="23" customWidth="1"/>
    <col min="15138" max="15138" width="5" style="23" bestFit="1" customWidth="1"/>
    <col min="15139" max="15140" width="11.140625" style="23" bestFit="1" customWidth="1"/>
    <col min="15141" max="15141" width="12.7109375" style="23" bestFit="1" customWidth="1"/>
    <col min="15142" max="15142" width="1.7109375" style="23" customWidth="1"/>
    <col min="15143" max="15143" width="14.85546875" style="23" customWidth="1"/>
    <col min="15144" max="15144" width="14.5703125" style="23" customWidth="1"/>
    <col min="15145" max="15330" width="9.140625" style="23"/>
    <col min="15331" max="15331" width="9.7109375" style="23" bestFit="1" customWidth="1"/>
    <col min="15332" max="15338" width="0" style="23" hidden="1" customWidth="1"/>
    <col min="15339" max="15339" width="5" style="23" customWidth="1"/>
    <col min="15340" max="15340" width="16.7109375" style="23" customWidth="1"/>
    <col min="15341" max="15342" width="9.140625" style="23" customWidth="1"/>
    <col min="15343" max="15344" width="9.7109375" style="23" customWidth="1"/>
    <col min="15345" max="15345" width="1.7109375" style="23" customWidth="1"/>
    <col min="15346" max="15346" width="5" style="23" customWidth="1"/>
    <col min="15347" max="15347" width="17.140625" style="23" customWidth="1"/>
    <col min="15348" max="15349" width="9.140625" style="23" customWidth="1"/>
    <col min="15350" max="15351" width="9.7109375" style="23" customWidth="1"/>
    <col min="15352" max="15352" width="1.7109375" style="23" customWidth="1"/>
    <col min="15353" max="15353" width="6.28515625" style="23" customWidth="1"/>
    <col min="15354" max="15354" width="14.28515625" style="23" customWidth="1"/>
    <col min="15355" max="15357" width="9.140625" style="23" customWidth="1"/>
    <col min="15358" max="15358" width="9.42578125" style="23" customWidth="1"/>
    <col min="15359" max="15359" width="1.7109375" style="23" customWidth="1"/>
    <col min="15360" max="15360" width="6.5703125" style="23" customWidth="1"/>
    <col min="15361" max="15361" width="18.7109375" style="23" customWidth="1"/>
    <col min="15362" max="15364" width="9.140625" style="23" customWidth="1"/>
    <col min="15365" max="15368" width="1.7109375" style="23" customWidth="1"/>
    <col min="15369" max="15369" width="5" style="23" bestFit="1" customWidth="1"/>
    <col min="15370" max="15370" width="14.42578125" style="23" customWidth="1"/>
    <col min="15371" max="15372" width="9.140625" style="23"/>
    <col min="15373" max="15373" width="9.7109375" style="23" bestFit="1" customWidth="1"/>
    <col min="15374" max="15374" width="9.7109375" style="23" customWidth="1"/>
    <col min="15375" max="15375" width="1.7109375" style="23" customWidth="1"/>
    <col min="15376" max="15376" width="5" style="23" bestFit="1" customWidth="1"/>
    <col min="15377" max="15377" width="14" style="23" customWidth="1"/>
    <col min="15378" max="15379" width="9.140625" style="23"/>
    <col min="15380" max="15380" width="9.7109375" style="23" bestFit="1" customWidth="1"/>
    <col min="15381" max="15381" width="1.7109375" style="23" customWidth="1"/>
    <col min="15382" max="15382" width="5" style="23" bestFit="1" customWidth="1"/>
    <col min="15383" max="15383" width="15.42578125" style="23" customWidth="1"/>
    <col min="15384" max="15385" width="9.140625" style="23"/>
    <col min="15386" max="15386" width="9.7109375" style="23" bestFit="1" customWidth="1"/>
    <col min="15387" max="15387" width="11.5703125" style="23" bestFit="1" customWidth="1"/>
    <col min="15388" max="15388" width="1.7109375" style="23" customWidth="1"/>
    <col min="15389" max="15389" width="5" style="23" bestFit="1" customWidth="1"/>
    <col min="15390" max="15391" width="11.140625" style="23" bestFit="1" customWidth="1"/>
    <col min="15392" max="15392" width="12.7109375" style="23" bestFit="1" customWidth="1"/>
    <col min="15393" max="15393" width="1.7109375" style="23" customWidth="1"/>
    <col min="15394" max="15394" width="5" style="23" bestFit="1" customWidth="1"/>
    <col min="15395" max="15396" width="11.140625" style="23" bestFit="1" customWidth="1"/>
    <col min="15397" max="15397" width="12.7109375" style="23" bestFit="1" customWidth="1"/>
    <col min="15398" max="15398" width="1.7109375" style="23" customWidth="1"/>
    <col min="15399" max="15399" width="14.85546875" style="23" customWidth="1"/>
    <col min="15400" max="15400" width="14.5703125" style="23" customWidth="1"/>
    <col min="15401" max="15586" width="9.140625" style="23"/>
    <col min="15587" max="15587" width="9.7109375" style="23" bestFit="1" customWidth="1"/>
    <col min="15588" max="15594" width="0" style="23" hidden="1" customWidth="1"/>
    <col min="15595" max="15595" width="5" style="23" customWidth="1"/>
    <col min="15596" max="15596" width="16.7109375" style="23" customWidth="1"/>
    <col min="15597" max="15598" width="9.140625" style="23" customWidth="1"/>
    <col min="15599" max="15600" width="9.7109375" style="23" customWidth="1"/>
    <col min="15601" max="15601" width="1.7109375" style="23" customWidth="1"/>
    <col min="15602" max="15602" width="5" style="23" customWidth="1"/>
    <col min="15603" max="15603" width="17.140625" style="23" customWidth="1"/>
    <col min="15604" max="15605" width="9.140625" style="23" customWidth="1"/>
    <col min="15606" max="15607" width="9.7109375" style="23" customWidth="1"/>
    <col min="15608" max="15608" width="1.7109375" style="23" customWidth="1"/>
    <col min="15609" max="15609" width="6.28515625" style="23" customWidth="1"/>
    <col min="15610" max="15610" width="14.28515625" style="23" customWidth="1"/>
    <col min="15611" max="15613" width="9.140625" style="23" customWidth="1"/>
    <col min="15614" max="15614" width="9.42578125" style="23" customWidth="1"/>
    <col min="15615" max="15615" width="1.7109375" style="23" customWidth="1"/>
    <col min="15616" max="15616" width="6.5703125" style="23" customWidth="1"/>
    <col min="15617" max="15617" width="18.7109375" style="23" customWidth="1"/>
    <col min="15618" max="15620" width="9.140625" style="23" customWidth="1"/>
    <col min="15621" max="15624" width="1.7109375" style="23" customWidth="1"/>
    <col min="15625" max="15625" width="5" style="23" bestFit="1" customWidth="1"/>
    <col min="15626" max="15626" width="14.42578125" style="23" customWidth="1"/>
    <col min="15627" max="15628" width="9.140625" style="23"/>
    <col min="15629" max="15629" width="9.7109375" style="23" bestFit="1" customWidth="1"/>
    <col min="15630" max="15630" width="9.7109375" style="23" customWidth="1"/>
    <col min="15631" max="15631" width="1.7109375" style="23" customWidth="1"/>
    <col min="15632" max="15632" width="5" style="23" bestFit="1" customWidth="1"/>
    <col min="15633" max="15633" width="14" style="23" customWidth="1"/>
    <col min="15634" max="15635" width="9.140625" style="23"/>
    <col min="15636" max="15636" width="9.7109375" style="23" bestFit="1" customWidth="1"/>
    <col min="15637" max="15637" width="1.7109375" style="23" customWidth="1"/>
    <col min="15638" max="15638" width="5" style="23" bestFit="1" customWidth="1"/>
    <col min="15639" max="15639" width="15.42578125" style="23" customWidth="1"/>
    <col min="15640" max="15641" width="9.140625" style="23"/>
    <col min="15642" max="15642" width="9.7109375" style="23" bestFit="1" customWidth="1"/>
    <col min="15643" max="15643" width="11.5703125" style="23" bestFit="1" customWidth="1"/>
    <col min="15644" max="15644" width="1.7109375" style="23" customWidth="1"/>
    <col min="15645" max="15645" width="5" style="23" bestFit="1" customWidth="1"/>
    <col min="15646" max="15647" width="11.140625" style="23" bestFit="1" customWidth="1"/>
    <col min="15648" max="15648" width="12.7109375" style="23" bestFit="1" customWidth="1"/>
    <col min="15649" max="15649" width="1.7109375" style="23" customWidth="1"/>
    <col min="15650" max="15650" width="5" style="23" bestFit="1" customWidth="1"/>
    <col min="15651" max="15652" width="11.140625" style="23" bestFit="1" customWidth="1"/>
    <col min="15653" max="15653" width="12.7109375" style="23" bestFit="1" customWidth="1"/>
    <col min="15654" max="15654" width="1.7109375" style="23" customWidth="1"/>
    <col min="15655" max="15655" width="14.85546875" style="23" customWidth="1"/>
    <col min="15656" max="15656" width="14.5703125" style="23" customWidth="1"/>
    <col min="15657" max="15842" width="9.140625" style="23"/>
    <col min="15843" max="15843" width="9.7109375" style="23" bestFit="1" customWidth="1"/>
    <col min="15844" max="15850" width="0" style="23" hidden="1" customWidth="1"/>
    <col min="15851" max="15851" width="5" style="23" customWidth="1"/>
    <col min="15852" max="15852" width="16.7109375" style="23" customWidth="1"/>
    <col min="15853" max="15854" width="9.140625" style="23" customWidth="1"/>
    <col min="15855" max="15856" width="9.7109375" style="23" customWidth="1"/>
    <col min="15857" max="15857" width="1.7109375" style="23" customWidth="1"/>
    <col min="15858" max="15858" width="5" style="23" customWidth="1"/>
    <col min="15859" max="15859" width="17.140625" style="23" customWidth="1"/>
    <col min="15860" max="15861" width="9.140625" style="23" customWidth="1"/>
    <col min="15862" max="15863" width="9.7109375" style="23" customWidth="1"/>
    <col min="15864" max="15864" width="1.7109375" style="23" customWidth="1"/>
    <col min="15865" max="15865" width="6.28515625" style="23" customWidth="1"/>
    <col min="15866" max="15866" width="14.28515625" style="23" customWidth="1"/>
    <col min="15867" max="15869" width="9.140625" style="23" customWidth="1"/>
    <col min="15870" max="15870" width="9.42578125" style="23" customWidth="1"/>
    <col min="15871" max="15871" width="1.7109375" style="23" customWidth="1"/>
    <col min="15872" max="15872" width="6.5703125" style="23" customWidth="1"/>
    <col min="15873" max="15873" width="18.7109375" style="23" customWidth="1"/>
    <col min="15874" max="15876" width="9.140625" style="23" customWidth="1"/>
    <col min="15877" max="15880" width="1.7109375" style="23" customWidth="1"/>
    <col min="15881" max="15881" width="5" style="23" bestFit="1" customWidth="1"/>
    <col min="15882" max="15882" width="14.42578125" style="23" customWidth="1"/>
    <col min="15883" max="15884" width="9.140625" style="23"/>
    <col min="15885" max="15885" width="9.7109375" style="23" bestFit="1" customWidth="1"/>
    <col min="15886" max="15886" width="9.7109375" style="23" customWidth="1"/>
    <col min="15887" max="15887" width="1.7109375" style="23" customWidth="1"/>
    <col min="15888" max="15888" width="5" style="23" bestFit="1" customWidth="1"/>
    <col min="15889" max="15889" width="14" style="23" customWidth="1"/>
    <col min="15890" max="15891" width="9.140625" style="23"/>
    <col min="15892" max="15892" width="9.7109375" style="23" bestFit="1" customWidth="1"/>
    <col min="15893" max="15893" width="1.7109375" style="23" customWidth="1"/>
    <col min="15894" max="15894" width="5" style="23" bestFit="1" customWidth="1"/>
    <col min="15895" max="15895" width="15.42578125" style="23" customWidth="1"/>
    <col min="15896" max="15897" width="9.140625" style="23"/>
    <col min="15898" max="15898" width="9.7109375" style="23" bestFit="1" customWidth="1"/>
    <col min="15899" max="15899" width="11.5703125" style="23" bestFit="1" customWidth="1"/>
    <col min="15900" max="15900" width="1.7109375" style="23" customWidth="1"/>
    <col min="15901" max="15901" width="5" style="23" bestFit="1" customWidth="1"/>
    <col min="15902" max="15903" width="11.140625" style="23" bestFit="1" customWidth="1"/>
    <col min="15904" max="15904" width="12.7109375" style="23" bestFit="1" customWidth="1"/>
    <col min="15905" max="15905" width="1.7109375" style="23" customWidth="1"/>
    <col min="15906" max="15906" width="5" style="23" bestFit="1" customWidth="1"/>
    <col min="15907" max="15908" width="11.140625" style="23" bestFit="1" customWidth="1"/>
    <col min="15909" max="15909" width="12.7109375" style="23" bestFit="1" customWidth="1"/>
    <col min="15910" max="15910" width="1.7109375" style="23" customWidth="1"/>
    <col min="15911" max="15911" width="14.85546875" style="23" customWidth="1"/>
    <col min="15912" max="15912" width="14.5703125" style="23" customWidth="1"/>
    <col min="15913" max="16098" width="9.140625" style="23"/>
    <col min="16099" max="16099" width="9.7109375" style="23" bestFit="1" customWidth="1"/>
    <col min="16100" max="16106" width="0" style="23" hidden="1" customWidth="1"/>
    <col min="16107" max="16107" width="5" style="23" customWidth="1"/>
    <col min="16108" max="16108" width="16.7109375" style="23" customWidth="1"/>
    <col min="16109" max="16110" width="9.140625" style="23" customWidth="1"/>
    <col min="16111" max="16112" width="9.7109375" style="23" customWidth="1"/>
    <col min="16113" max="16113" width="1.7109375" style="23" customWidth="1"/>
    <col min="16114" max="16114" width="5" style="23" customWidth="1"/>
    <col min="16115" max="16115" width="17.140625" style="23" customWidth="1"/>
    <col min="16116" max="16117" width="9.140625" style="23" customWidth="1"/>
    <col min="16118" max="16119" width="9.7109375" style="23" customWidth="1"/>
    <col min="16120" max="16120" width="1.7109375" style="23" customWidth="1"/>
    <col min="16121" max="16121" width="6.28515625" style="23" customWidth="1"/>
    <col min="16122" max="16122" width="14.28515625" style="23" customWidth="1"/>
    <col min="16123" max="16125" width="9.140625" style="23" customWidth="1"/>
    <col min="16126" max="16126" width="9.42578125" style="23" customWidth="1"/>
    <col min="16127" max="16127" width="1.7109375" style="23" customWidth="1"/>
    <col min="16128" max="16128" width="6.5703125" style="23" customWidth="1"/>
    <col min="16129" max="16129" width="18.7109375" style="23" customWidth="1"/>
    <col min="16130" max="16132" width="9.140625" style="23" customWidth="1"/>
    <col min="16133" max="16136" width="1.7109375" style="23" customWidth="1"/>
    <col min="16137" max="16137" width="5" style="23" bestFit="1" customWidth="1"/>
    <col min="16138" max="16138" width="14.42578125" style="23" customWidth="1"/>
    <col min="16139" max="16140" width="9.140625" style="23"/>
    <col min="16141" max="16141" width="9.7109375" style="23" bestFit="1" customWidth="1"/>
    <col min="16142" max="16142" width="9.7109375" style="23" customWidth="1"/>
    <col min="16143" max="16143" width="1.7109375" style="23" customWidth="1"/>
    <col min="16144" max="16144" width="5" style="23" bestFit="1" customWidth="1"/>
    <col min="16145" max="16145" width="14" style="23" customWidth="1"/>
    <col min="16146" max="16147" width="9.140625" style="23"/>
    <col min="16148" max="16148" width="9.7109375" style="23" bestFit="1" customWidth="1"/>
    <col min="16149" max="16149" width="1.7109375" style="23" customWidth="1"/>
    <col min="16150" max="16150" width="5" style="23" bestFit="1" customWidth="1"/>
    <col min="16151" max="16151" width="15.42578125" style="23" customWidth="1"/>
    <col min="16152" max="16153" width="9.140625" style="23"/>
    <col min="16154" max="16154" width="9.7109375" style="23" bestFit="1" customWidth="1"/>
    <col min="16155" max="16155" width="11.5703125" style="23" bestFit="1" customWidth="1"/>
    <col min="16156" max="16156" width="1.7109375" style="23" customWidth="1"/>
    <col min="16157" max="16157" width="5" style="23" bestFit="1" customWidth="1"/>
    <col min="16158" max="16159" width="11.140625" style="23" bestFit="1" customWidth="1"/>
    <col min="16160" max="16160" width="12.7109375" style="23" bestFit="1" customWidth="1"/>
    <col min="16161" max="16161" width="1.7109375" style="23" customWidth="1"/>
    <col min="16162" max="16162" width="5" style="23" bestFit="1" customWidth="1"/>
    <col min="16163" max="16164" width="11.140625" style="23" bestFit="1" customWidth="1"/>
    <col min="16165" max="16165" width="12.7109375" style="23" bestFit="1" customWidth="1"/>
    <col min="16166" max="16166" width="1.7109375" style="23" customWidth="1"/>
    <col min="16167" max="16167" width="14.85546875" style="23" customWidth="1"/>
    <col min="16168" max="16168" width="14.5703125" style="23" customWidth="1"/>
    <col min="16169" max="16384" width="9.140625" style="23"/>
  </cols>
  <sheetData>
    <row r="1" spans="1:57" s="19" customFormat="1" ht="21" x14ac:dyDescent="0.4">
      <c r="A1" s="101" t="s">
        <v>298</v>
      </c>
      <c r="C1" s="101"/>
      <c r="I1" s="108"/>
      <c r="J1" s="108"/>
      <c r="K1" s="108"/>
      <c r="L1" s="108"/>
      <c r="N1" s="101"/>
      <c r="T1" s="108"/>
      <c r="U1" s="108"/>
      <c r="V1" s="108"/>
      <c r="W1" s="108"/>
      <c r="Y1" s="101"/>
      <c r="AE1" s="108"/>
      <c r="AF1" s="108"/>
      <c r="AG1" s="108"/>
      <c r="AH1" s="108"/>
      <c r="AI1" s="108"/>
      <c r="AJ1" s="101"/>
      <c r="AO1" s="108"/>
      <c r="AP1" s="108"/>
      <c r="AQ1" s="108"/>
      <c r="AR1" s="108"/>
      <c r="AS1" s="108"/>
      <c r="AU1" s="101"/>
      <c r="BA1" s="108"/>
      <c r="BB1" s="108"/>
      <c r="BC1" s="108"/>
      <c r="BD1" s="108"/>
    </row>
    <row r="2" spans="1:57" s="19" customFormat="1" ht="17.25" x14ac:dyDescent="0.35">
      <c r="A2" s="32"/>
      <c r="I2" s="108"/>
      <c r="J2" s="108"/>
      <c r="K2" s="108"/>
      <c r="L2" s="108"/>
      <c r="T2" s="108"/>
      <c r="U2" s="108"/>
      <c r="V2" s="108"/>
      <c r="W2" s="108"/>
      <c r="AE2" s="108"/>
      <c r="AF2" s="108"/>
      <c r="AG2" s="108"/>
      <c r="AH2" s="108"/>
      <c r="AI2" s="108"/>
      <c r="AO2" s="108"/>
      <c r="AP2" s="108"/>
      <c r="AQ2" s="108"/>
      <c r="AR2" s="108"/>
      <c r="AS2" s="108"/>
      <c r="AT2" s="108"/>
      <c r="AU2" s="108"/>
      <c r="AV2" s="108"/>
      <c r="AW2" s="108"/>
      <c r="AX2" s="108"/>
      <c r="AY2" s="108"/>
      <c r="AZ2" s="108"/>
      <c r="BA2" s="108"/>
      <c r="BB2" s="108"/>
      <c r="BC2" s="108"/>
      <c r="BD2" s="108"/>
      <c r="BE2" s="108"/>
    </row>
    <row r="3" spans="1:57" s="19" customFormat="1" ht="18" thickBot="1" x14ac:dyDescent="0.4">
      <c r="A3" s="32"/>
      <c r="B3" s="40"/>
      <c r="I3" s="108"/>
      <c r="J3" s="108"/>
      <c r="K3" s="108"/>
      <c r="L3" s="108"/>
      <c r="T3" s="108"/>
      <c r="U3" s="108"/>
      <c r="V3" s="108"/>
      <c r="W3" s="108"/>
      <c r="AE3" s="108"/>
      <c r="AF3" s="108"/>
      <c r="AG3" s="108"/>
      <c r="AH3" s="108"/>
      <c r="AI3" s="108"/>
      <c r="AO3" s="108"/>
      <c r="AP3" s="108"/>
      <c r="AQ3" s="108"/>
      <c r="AR3" s="108"/>
      <c r="AS3" s="108"/>
      <c r="AT3" s="108"/>
      <c r="AU3" s="108"/>
      <c r="AV3" s="108"/>
      <c r="AW3" s="108"/>
      <c r="AX3" s="108"/>
      <c r="AY3" s="108"/>
      <c r="AZ3" s="108"/>
      <c r="BA3" s="108"/>
      <c r="BB3" s="108"/>
      <c r="BC3" s="108"/>
      <c r="BD3" s="108"/>
      <c r="BE3" s="108"/>
    </row>
    <row r="4" spans="1:57" s="19" customFormat="1" ht="17.25" customHeight="1" x14ac:dyDescent="0.35">
      <c r="A4" s="32"/>
      <c r="B4" s="109"/>
      <c r="C4" s="1135" t="s">
        <v>408</v>
      </c>
      <c r="D4" s="1136"/>
      <c r="E4" s="1136"/>
      <c r="F4" s="1136"/>
      <c r="G4" s="1137"/>
      <c r="I4" s="1119" t="s">
        <v>243</v>
      </c>
      <c r="J4" s="1120"/>
      <c r="K4" s="1120"/>
      <c r="L4" s="1121"/>
      <c r="N4" s="1135" t="s">
        <v>407</v>
      </c>
      <c r="O4" s="1136"/>
      <c r="P4" s="1136"/>
      <c r="Q4" s="1136"/>
      <c r="R4" s="1137"/>
      <c r="T4" s="1119" t="s">
        <v>339</v>
      </c>
      <c r="U4" s="1120"/>
      <c r="V4" s="1120"/>
      <c r="W4" s="1121"/>
      <c r="Y4" s="1135" t="s">
        <v>409</v>
      </c>
      <c r="Z4" s="1136"/>
      <c r="AA4" s="1136"/>
      <c r="AB4" s="1136"/>
      <c r="AC4" s="1137"/>
      <c r="AE4" s="1119" t="s">
        <v>338</v>
      </c>
      <c r="AF4" s="1120"/>
      <c r="AG4" s="1120"/>
      <c r="AH4" s="1121"/>
      <c r="AI4" s="710"/>
      <c r="AJ4" s="1135" t="s">
        <v>340</v>
      </c>
      <c r="AK4" s="1136"/>
      <c r="AL4" s="1136"/>
      <c r="AM4" s="1136"/>
      <c r="AN4" s="1137"/>
      <c r="AO4" s="710"/>
      <c r="AP4" s="1119" t="s">
        <v>337</v>
      </c>
      <c r="AQ4" s="1120"/>
      <c r="AR4" s="1120"/>
      <c r="AS4" s="1121"/>
      <c r="AU4" s="1135" t="s">
        <v>411</v>
      </c>
      <c r="AV4" s="1136"/>
      <c r="AW4" s="1136"/>
      <c r="AX4" s="1136"/>
      <c r="AY4" s="1137"/>
      <c r="BA4" s="1119" t="s">
        <v>410</v>
      </c>
      <c r="BB4" s="1120"/>
      <c r="BC4" s="1120"/>
      <c r="BD4" s="1121"/>
    </row>
    <row r="5" spans="1:57" s="19" customFormat="1" ht="17.25" x14ac:dyDescent="0.35">
      <c r="A5" s="32"/>
      <c r="B5" s="109"/>
      <c r="C5" s="1138"/>
      <c r="D5" s="1139"/>
      <c r="E5" s="1139"/>
      <c r="F5" s="1139"/>
      <c r="G5" s="1140"/>
      <c r="I5" s="1122"/>
      <c r="J5" s="1123"/>
      <c r="K5" s="1123"/>
      <c r="L5" s="1124"/>
      <c r="N5" s="1138"/>
      <c r="O5" s="1139"/>
      <c r="P5" s="1139"/>
      <c r="Q5" s="1139"/>
      <c r="R5" s="1140"/>
      <c r="T5" s="1122"/>
      <c r="U5" s="1123"/>
      <c r="V5" s="1123"/>
      <c r="W5" s="1124"/>
      <c r="Y5" s="1138"/>
      <c r="Z5" s="1139"/>
      <c r="AA5" s="1139"/>
      <c r="AB5" s="1139"/>
      <c r="AC5" s="1140"/>
      <c r="AE5" s="1122"/>
      <c r="AF5" s="1123"/>
      <c r="AG5" s="1123"/>
      <c r="AH5" s="1124"/>
      <c r="AI5" s="710"/>
      <c r="AJ5" s="1138"/>
      <c r="AK5" s="1139"/>
      <c r="AL5" s="1139"/>
      <c r="AM5" s="1139"/>
      <c r="AN5" s="1140"/>
      <c r="AO5" s="710"/>
      <c r="AP5" s="1122"/>
      <c r="AQ5" s="1123"/>
      <c r="AR5" s="1123"/>
      <c r="AS5" s="1124"/>
      <c r="AU5" s="1138"/>
      <c r="AV5" s="1139"/>
      <c r="AW5" s="1139"/>
      <c r="AX5" s="1139"/>
      <c r="AY5" s="1140"/>
      <c r="BA5" s="1122"/>
      <c r="BB5" s="1123"/>
      <c r="BC5" s="1123"/>
      <c r="BD5" s="1124"/>
    </row>
    <row r="6" spans="1:57" s="19" customFormat="1" ht="17.25" x14ac:dyDescent="0.35">
      <c r="A6" s="32"/>
      <c r="B6" s="109"/>
      <c r="C6" s="1138"/>
      <c r="D6" s="1139"/>
      <c r="E6" s="1139"/>
      <c r="F6" s="1139"/>
      <c r="G6" s="1140"/>
      <c r="I6" s="1122"/>
      <c r="J6" s="1123"/>
      <c r="K6" s="1123"/>
      <c r="L6" s="1124"/>
      <c r="N6" s="1138"/>
      <c r="O6" s="1139"/>
      <c r="P6" s="1139"/>
      <c r="Q6" s="1139"/>
      <c r="R6" s="1140"/>
      <c r="T6" s="1122"/>
      <c r="U6" s="1123"/>
      <c r="V6" s="1123"/>
      <c r="W6" s="1124"/>
      <c r="Y6" s="1138"/>
      <c r="Z6" s="1139"/>
      <c r="AA6" s="1139"/>
      <c r="AB6" s="1139"/>
      <c r="AC6" s="1140"/>
      <c r="AE6" s="1122"/>
      <c r="AF6" s="1123"/>
      <c r="AG6" s="1123"/>
      <c r="AH6" s="1124"/>
      <c r="AI6" s="710"/>
      <c r="AJ6" s="1138"/>
      <c r="AK6" s="1139"/>
      <c r="AL6" s="1139"/>
      <c r="AM6" s="1139"/>
      <c r="AN6" s="1140"/>
      <c r="AO6" s="710"/>
      <c r="AP6" s="1122"/>
      <c r="AQ6" s="1123"/>
      <c r="AR6" s="1123"/>
      <c r="AS6" s="1124"/>
      <c r="AU6" s="1138"/>
      <c r="AV6" s="1139"/>
      <c r="AW6" s="1139"/>
      <c r="AX6" s="1139"/>
      <c r="AY6" s="1140"/>
      <c r="BA6" s="1122"/>
      <c r="BB6" s="1123"/>
      <c r="BC6" s="1123"/>
      <c r="BD6" s="1124"/>
    </row>
    <row r="7" spans="1:57" s="19" customFormat="1" ht="17.25" x14ac:dyDescent="0.35">
      <c r="A7" s="32"/>
      <c r="B7" s="109"/>
      <c r="C7" s="1138"/>
      <c r="D7" s="1139"/>
      <c r="E7" s="1139"/>
      <c r="F7" s="1139"/>
      <c r="G7" s="1140"/>
      <c r="I7" s="1122"/>
      <c r="J7" s="1123"/>
      <c r="K7" s="1123"/>
      <c r="L7" s="1124"/>
      <c r="N7" s="1138"/>
      <c r="O7" s="1139"/>
      <c r="P7" s="1139"/>
      <c r="Q7" s="1139"/>
      <c r="R7" s="1140"/>
      <c r="T7" s="1122"/>
      <c r="U7" s="1123"/>
      <c r="V7" s="1123"/>
      <c r="W7" s="1124"/>
      <c r="Y7" s="1138"/>
      <c r="Z7" s="1139"/>
      <c r="AA7" s="1139"/>
      <c r="AB7" s="1139"/>
      <c r="AC7" s="1140"/>
      <c r="AE7" s="1122"/>
      <c r="AF7" s="1123"/>
      <c r="AG7" s="1123"/>
      <c r="AH7" s="1124"/>
      <c r="AI7" s="710"/>
      <c r="AJ7" s="1138"/>
      <c r="AK7" s="1139"/>
      <c r="AL7" s="1139"/>
      <c r="AM7" s="1139"/>
      <c r="AN7" s="1140"/>
      <c r="AO7" s="710"/>
      <c r="AP7" s="1122"/>
      <c r="AQ7" s="1123"/>
      <c r="AR7" s="1123"/>
      <c r="AS7" s="1124"/>
      <c r="AU7" s="1138"/>
      <c r="AV7" s="1139"/>
      <c r="AW7" s="1139"/>
      <c r="AX7" s="1139"/>
      <c r="AY7" s="1140"/>
      <c r="BA7" s="1122"/>
      <c r="BB7" s="1123"/>
      <c r="BC7" s="1123"/>
      <c r="BD7" s="1124"/>
    </row>
    <row r="8" spans="1:57" s="19" customFormat="1" ht="18" thickBot="1" x14ac:dyDescent="0.4">
      <c r="A8" s="32"/>
      <c r="B8" s="109"/>
      <c r="C8" s="1141"/>
      <c r="D8" s="1142"/>
      <c r="E8" s="1142"/>
      <c r="F8" s="1142"/>
      <c r="G8" s="1143"/>
      <c r="I8" s="1125"/>
      <c r="J8" s="1126"/>
      <c r="K8" s="1126"/>
      <c r="L8" s="1127"/>
      <c r="N8" s="1141"/>
      <c r="O8" s="1142"/>
      <c r="P8" s="1142"/>
      <c r="Q8" s="1142"/>
      <c r="R8" s="1143"/>
      <c r="T8" s="1125"/>
      <c r="U8" s="1126"/>
      <c r="V8" s="1126"/>
      <c r="W8" s="1127"/>
      <c r="Y8" s="1141"/>
      <c r="Z8" s="1142"/>
      <c r="AA8" s="1142"/>
      <c r="AB8" s="1142"/>
      <c r="AC8" s="1143"/>
      <c r="AE8" s="1125"/>
      <c r="AF8" s="1126"/>
      <c r="AG8" s="1126"/>
      <c r="AH8" s="1127"/>
      <c r="AI8" s="710"/>
      <c r="AJ8" s="1141"/>
      <c r="AK8" s="1142"/>
      <c r="AL8" s="1142"/>
      <c r="AM8" s="1142"/>
      <c r="AN8" s="1143"/>
      <c r="AO8" s="710"/>
      <c r="AP8" s="1125"/>
      <c r="AQ8" s="1126"/>
      <c r="AR8" s="1126"/>
      <c r="AS8" s="1127"/>
      <c r="AU8" s="1141"/>
      <c r="AV8" s="1142"/>
      <c r="AW8" s="1142"/>
      <c r="AX8" s="1142"/>
      <c r="AY8" s="1143"/>
      <c r="BA8" s="1125"/>
      <c r="BB8" s="1126"/>
      <c r="BC8" s="1126"/>
      <c r="BD8" s="1127"/>
    </row>
    <row r="9" spans="1:57" ht="15.75" thickBot="1" x14ac:dyDescent="0.35">
      <c r="B9" s="110"/>
      <c r="K9" s="112"/>
      <c r="V9" s="112"/>
      <c r="AG9" s="112"/>
      <c r="AR9" s="112"/>
      <c r="BC9" s="112"/>
    </row>
    <row r="10" spans="1:57" s="113" customFormat="1" ht="16.5" customHeight="1" thickBot="1" x14ac:dyDescent="0.35">
      <c r="C10" s="1144" t="s">
        <v>335</v>
      </c>
      <c r="D10" s="1145"/>
      <c r="E10" s="1145"/>
      <c r="F10" s="1145"/>
      <c r="G10" s="1146"/>
      <c r="H10" s="114"/>
      <c r="I10" s="1128" t="s">
        <v>199</v>
      </c>
      <c r="J10" s="1129"/>
      <c r="K10" s="1129"/>
      <c r="L10" s="1130"/>
      <c r="M10" s="114" t="s">
        <v>29</v>
      </c>
      <c r="N10" s="1144" t="s">
        <v>336</v>
      </c>
      <c r="O10" s="1145"/>
      <c r="P10" s="1145"/>
      <c r="Q10" s="1145"/>
      <c r="R10" s="1146"/>
      <c r="S10" s="114"/>
      <c r="T10" s="1128" t="s">
        <v>198</v>
      </c>
      <c r="U10" s="1129"/>
      <c r="V10" s="1129"/>
      <c r="W10" s="1130"/>
      <c r="X10" s="114" t="s">
        <v>29</v>
      </c>
      <c r="Y10" s="1144" t="s">
        <v>333</v>
      </c>
      <c r="Z10" s="1145"/>
      <c r="AA10" s="1145"/>
      <c r="AB10" s="1145"/>
      <c r="AC10" s="1146"/>
      <c r="AD10" s="114"/>
      <c r="AE10" s="1128" t="s">
        <v>197</v>
      </c>
      <c r="AF10" s="1129"/>
      <c r="AG10" s="1129"/>
      <c r="AH10" s="1130"/>
      <c r="AI10" s="720"/>
      <c r="AJ10" s="1144" t="s">
        <v>334</v>
      </c>
      <c r="AK10" s="1145"/>
      <c r="AL10" s="1145"/>
      <c r="AM10" s="1145"/>
      <c r="AN10" s="1146"/>
      <c r="AO10" s="720"/>
      <c r="AP10" s="1128" t="s">
        <v>332</v>
      </c>
      <c r="AQ10" s="1129"/>
      <c r="AR10" s="1129"/>
      <c r="AS10" s="1130"/>
      <c r="AU10" s="1144" t="s">
        <v>412</v>
      </c>
      <c r="AV10" s="1145"/>
      <c r="AW10" s="1145"/>
      <c r="AX10" s="1145"/>
      <c r="AY10" s="1146"/>
      <c r="BA10" s="1128" t="s">
        <v>414</v>
      </c>
      <c r="BB10" s="1129"/>
      <c r="BC10" s="1129"/>
      <c r="BD10" s="1130"/>
    </row>
    <row r="11" spans="1:57" ht="15.75" thickBot="1" x14ac:dyDescent="0.35">
      <c r="C11" s="115"/>
      <c r="D11" s="115"/>
      <c r="E11" s="115"/>
      <c r="F11" s="115"/>
      <c r="G11" s="115"/>
      <c r="H11" s="115"/>
      <c r="M11" s="115"/>
      <c r="N11" s="115"/>
      <c r="O11" s="115"/>
      <c r="P11" s="115"/>
      <c r="Q11" s="115"/>
      <c r="R11" s="115"/>
      <c r="S11" s="115"/>
      <c r="X11" s="115"/>
      <c r="Y11" s="115"/>
      <c r="Z11" s="115"/>
      <c r="AA11" s="115"/>
      <c r="AB11" s="115"/>
      <c r="AC11" s="115"/>
      <c r="AD11" s="115"/>
      <c r="AJ11" s="115"/>
      <c r="AK11" s="115"/>
      <c r="AL11" s="115"/>
      <c r="AM11" s="115"/>
      <c r="AN11" s="115"/>
      <c r="AU11" s="115"/>
      <c r="AV11" s="115"/>
      <c r="AW11" s="115"/>
      <c r="AX11" s="115"/>
      <c r="AY11" s="115"/>
    </row>
    <row r="12" spans="1:57" ht="15.75" customHeight="1" x14ac:dyDescent="0.3">
      <c r="A12" s="1156" t="s">
        <v>36</v>
      </c>
      <c r="C12" s="1159" t="s">
        <v>99</v>
      </c>
      <c r="D12" s="1160"/>
      <c r="E12" s="1133" t="s">
        <v>137</v>
      </c>
      <c r="F12" s="1133"/>
      <c r="G12" s="1134"/>
      <c r="H12" s="116"/>
      <c r="I12" s="117"/>
      <c r="J12" s="1116" t="s">
        <v>137</v>
      </c>
      <c r="K12" s="1117"/>
      <c r="L12" s="1118"/>
      <c r="M12" s="118"/>
      <c r="N12" s="1159" t="s">
        <v>99</v>
      </c>
      <c r="O12" s="1160"/>
      <c r="P12" s="1133" t="s">
        <v>137</v>
      </c>
      <c r="Q12" s="1133"/>
      <c r="R12" s="1134"/>
      <c r="S12" s="116"/>
      <c r="T12" s="117"/>
      <c r="U12" s="1116" t="s">
        <v>137</v>
      </c>
      <c r="V12" s="1117"/>
      <c r="W12" s="1118"/>
      <c r="X12" s="118"/>
      <c r="Y12" s="1159" t="s">
        <v>99</v>
      </c>
      <c r="Z12" s="1160"/>
      <c r="AA12" s="1133" t="s">
        <v>137</v>
      </c>
      <c r="AB12" s="1133"/>
      <c r="AC12" s="1134"/>
      <c r="AD12" s="116"/>
      <c r="AE12" s="117"/>
      <c r="AF12" s="1116" t="s">
        <v>137</v>
      </c>
      <c r="AG12" s="1117"/>
      <c r="AH12" s="1118"/>
      <c r="AI12" s="721"/>
      <c r="AJ12" s="1159" t="s">
        <v>99</v>
      </c>
      <c r="AK12" s="1160"/>
      <c r="AL12" s="1133" t="s">
        <v>137</v>
      </c>
      <c r="AM12" s="1133"/>
      <c r="AN12" s="1134"/>
      <c r="AO12" s="721"/>
      <c r="AP12" s="117"/>
      <c r="AQ12" s="1116" t="s">
        <v>137</v>
      </c>
      <c r="AR12" s="1117"/>
      <c r="AS12" s="1118"/>
      <c r="AU12" s="1159" t="s">
        <v>99</v>
      </c>
      <c r="AV12" s="1160"/>
      <c r="AW12" s="1133" t="s">
        <v>137</v>
      </c>
      <c r="AX12" s="1133"/>
      <c r="AY12" s="1134"/>
      <c r="BA12" s="117"/>
      <c r="BB12" s="1116" t="s">
        <v>137</v>
      </c>
      <c r="BC12" s="1117"/>
      <c r="BD12" s="1118"/>
    </row>
    <row r="13" spans="1:57" x14ac:dyDescent="0.3">
      <c r="A13" s="1157"/>
      <c r="C13" s="1161"/>
      <c r="D13" s="1162"/>
      <c r="E13" s="150" t="s">
        <v>98</v>
      </c>
      <c r="F13" s="119" t="s">
        <v>97</v>
      </c>
      <c r="G13" s="120" t="s">
        <v>96</v>
      </c>
      <c r="H13" s="121"/>
      <c r="I13" s="122" t="s">
        <v>99</v>
      </c>
      <c r="J13" s="123" t="s">
        <v>98</v>
      </c>
      <c r="K13" s="124" t="s">
        <v>97</v>
      </c>
      <c r="L13" s="125" t="s">
        <v>96</v>
      </c>
      <c r="M13" s="126"/>
      <c r="N13" s="1161" t="s">
        <v>99</v>
      </c>
      <c r="O13" s="1162"/>
      <c r="P13" s="150" t="s">
        <v>98</v>
      </c>
      <c r="Q13" s="119" t="s">
        <v>97</v>
      </c>
      <c r="R13" s="120" t="s">
        <v>96</v>
      </c>
      <c r="S13" s="121"/>
      <c r="T13" s="122" t="s">
        <v>99</v>
      </c>
      <c r="U13" s="123" t="s">
        <v>98</v>
      </c>
      <c r="V13" s="124" t="s">
        <v>97</v>
      </c>
      <c r="W13" s="125" t="s">
        <v>96</v>
      </c>
      <c r="X13" s="126"/>
      <c r="Y13" s="1161" t="s">
        <v>99</v>
      </c>
      <c r="Z13" s="1162"/>
      <c r="AA13" s="150" t="s">
        <v>98</v>
      </c>
      <c r="AB13" s="119" t="s">
        <v>97</v>
      </c>
      <c r="AC13" s="120" t="s">
        <v>96</v>
      </c>
      <c r="AD13" s="121"/>
      <c r="AE13" s="122" t="s">
        <v>99</v>
      </c>
      <c r="AF13" s="123" t="s">
        <v>98</v>
      </c>
      <c r="AG13" s="124" t="s">
        <v>97</v>
      </c>
      <c r="AH13" s="125" t="s">
        <v>96</v>
      </c>
      <c r="AI13" s="721"/>
      <c r="AJ13" s="1161" t="s">
        <v>99</v>
      </c>
      <c r="AK13" s="1162"/>
      <c r="AL13" s="150" t="s">
        <v>98</v>
      </c>
      <c r="AM13" s="119" t="s">
        <v>97</v>
      </c>
      <c r="AN13" s="120" t="s">
        <v>96</v>
      </c>
      <c r="AO13" s="721"/>
      <c r="AP13" s="122" t="s">
        <v>99</v>
      </c>
      <c r="AQ13" s="123" t="s">
        <v>98</v>
      </c>
      <c r="AR13" s="124" t="s">
        <v>97</v>
      </c>
      <c r="AS13" s="125" t="s">
        <v>96</v>
      </c>
      <c r="AU13" s="1161" t="s">
        <v>99</v>
      </c>
      <c r="AV13" s="1162"/>
      <c r="AW13" s="150" t="s">
        <v>98</v>
      </c>
      <c r="AX13" s="119" t="s">
        <v>97</v>
      </c>
      <c r="AY13" s="120" t="s">
        <v>96</v>
      </c>
      <c r="BA13" s="122" t="s">
        <v>99</v>
      </c>
      <c r="BB13" s="123" t="s">
        <v>98</v>
      </c>
      <c r="BC13" s="124" t="s">
        <v>97</v>
      </c>
      <c r="BD13" s="125" t="s">
        <v>96</v>
      </c>
    </row>
    <row r="14" spans="1:57" x14ac:dyDescent="0.3">
      <c r="A14" s="1157"/>
      <c r="C14" s="711">
        <v>1</v>
      </c>
      <c r="D14" s="151" t="s">
        <v>136</v>
      </c>
      <c r="E14" s="128">
        <v>12859</v>
      </c>
      <c r="F14" s="128">
        <v>5372</v>
      </c>
      <c r="G14" s="129">
        <v>102</v>
      </c>
      <c r="H14" s="130"/>
      <c r="I14" s="131">
        <v>1</v>
      </c>
      <c r="J14" s="132">
        <f>ROUND(((+E14*'DATA - Awards Matrices'!$C$62)+(E14*'DATA - Awards Matrices'!$E$66))*'DATA - Awards Matrices'!$D$58,0)</f>
        <v>1976043</v>
      </c>
      <c r="K14" s="132">
        <f>ROUND(((+F14*'DATA - Awards Matrices'!$D$62)+(F14*'DATA - Awards Matrices'!$E$66))*'DATA - Awards Matrices'!$D$58,0)</f>
        <v>1685572</v>
      </c>
      <c r="L14" s="133">
        <f>ROUND(((+G14*'DATA - Awards Matrices'!$E$62)+(G14*'DATA - Awards Matrices'!$E$66))*'DATA - Awards Matrices'!$D$58,0)</f>
        <v>66853</v>
      </c>
      <c r="M14" s="134"/>
      <c r="N14" s="711">
        <v>1</v>
      </c>
      <c r="O14" s="151" t="s">
        <v>136</v>
      </c>
      <c r="P14" s="128">
        <v>13968</v>
      </c>
      <c r="Q14" s="128">
        <v>5294</v>
      </c>
      <c r="R14" s="129">
        <v>146</v>
      </c>
      <c r="S14" s="130"/>
      <c r="T14" s="131">
        <v>1</v>
      </c>
      <c r="U14" s="132">
        <f>ROUND(((+P14*'DATA - Awards Matrices'!$C$62)+(P14*'DATA - Awards Matrices'!$E$66))*'DATA - Awards Matrices'!$D$58,0)</f>
        <v>2146463</v>
      </c>
      <c r="V14" s="132">
        <f>ROUND(((+Q14*'DATA - Awards Matrices'!$D$62)+(Q14*'DATA - Awards Matrices'!$E$66))*'DATA - Awards Matrices'!$D$58,0)</f>
        <v>1661098</v>
      </c>
      <c r="W14" s="133">
        <f>ROUND(((+R14*'DATA - Awards Matrices'!$E$62)+(R14*'DATA - Awards Matrices'!$E$66))*'DATA - Awards Matrices'!$D$58,0)</f>
        <v>95691</v>
      </c>
      <c r="X14" s="134"/>
      <c r="Y14" s="711">
        <v>1</v>
      </c>
      <c r="Z14" s="151" t="s">
        <v>136</v>
      </c>
      <c r="AA14" s="128">
        <v>13302</v>
      </c>
      <c r="AB14" s="128">
        <v>5566</v>
      </c>
      <c r="AC14" s="129">
        <v>111</v>
      </c>
      <c r="AD14" s="130"/>
      <c r="AE14" s="131">
        <v>1</v>
      </c>
      <c r="AF14" s="132">
        <f>ROUND(((+AA14*'DATA - Awards Matrices'!$C$62)+(AA14*'DATA - Awards Matrices'!$E$66))*'DATA - Awards Matrices'!$D$58,0)</f>
        <v>2044118</v>
      </c>
      <c r="AG14" s="132">
        <f>ROUND(((+AB14*'DATA - Awards Matrices'!$D$62)+(AB14*'DATA - Awards Matrices'!$E$66))*'DATA - Awards Matrices'!$D$58,0)</f>
        <v>1746444</v>
      </c>
      <c r="AH14" s="133">
        <f>ROUND(((+AC14*'DATA - Awards Matrices'!$E$62)+(AC14*'DATA - Awards Matrices'!$E$66))*'DATA - Awards Matrices'!$D$58,0)</f>
        <v>72752</v>
      </c>
      <c r="AI14" s="722"/>
      <c r="AJ14" s="711">
        <v>1</v>
      </c>
      <c r="AK14" s="151" t="s">
        <v>136</v>
      </c>
      <c r="AL14" s="128">
        <v>12999</v>
      </c>
      <c r="AM14" s="128">
        <v>5853</v>
      </c>
      <c r="AN14" s="129">
        <v>158</v>
      </c>
      <c r="AO14" s="722"/>
      <c r="AP14" s="131">
        <v>1</v>
      </c>
      <c r="AQ14" s="132">
        <f>ROUND(((+AL14*'DATA - Awards Matrices'!$C$62)+(AL14*'DATA - Awards Matrices'!$E$66))*'DATA - Awards Matrices'!$D$58,0)</f>
        <v>1997556</v>
      </c>
      <c r="AR14" s="132">
        <f>ROUND(((+AM14*'DATA - Awards Matrices'!$D$62)+(AM14*'DATA - Awards Matrices'!$E$66))*'DATA - Awards Matrices'!$D$58,0)</f>
        <v>1836496</v>
      </c>
      <c r="AS14" s="133">
        <f>ROUND(((+AN14*'DATA - Awards Matrices'!$E$62)+(AN14*'DATA - Awards Matrices'!$E$66))*'DATA - Awards Matrices'!$D$58,0)</f>
        <v>103556</v>
      </c>
      <c r="AU14" s="711">
        <v>1</v>
      </c>
      <c r="AV14" s="151" t="s">
        <v>136</v>
      </c>
      <c r="AW14" s="128">
        <f>'RAW DATA AY2015-16-EOC SCH'!D3</f>
        <v>13149</v>
      </c>
      <c r="AX14" s="128">
        <f>'RAW DATA AY2015-16-EOC SCH'!E3</f>
        <v>5846</v>
      </c>
      <c r="AY14" s="129">
        <f>'RAW DATA AY2015-16-EOC SCH'!F3</f>
        <v>145</v>
      </c>
      <c r="BA14" s="131">
        <v>1</v>
      </c>
      <c r="BB14" s="132">
        <f>ROUND(((+AW14*'DATA - Awards Matrices'!$C$62)+(AW14*'DATA - Awards Matrices'!$E$66))*'DATA - Awards Matrices'!$D$58,0)</f>
        <v>2020607</v>
      </c>
      <c r="BC14" s="132">
        <f>ROUND(((+AX14*'DATA - Awards Matrices'!$D$62)+(AX14*'DATA - Awards Matrices'!$E$66))*'DATA - Awards Matrices'!$D$58,0)</f>
        <v>1834299</v>
      </c>
      <c r="BD14" s="133">
        <f>ROUND(((+AY14*'DATA - Awards Matrices'!$E$62)+(AY14*'DATA - Awards Matrices'!$E$66))*'DATA - Awards Matrices'!$D$58,0)</f>
        <v>95036</v>
      </c>
    </row>
    <row r="15" spans="1:57" x14ac:dyDescent="0.3">
      <c r="A15" s="1157"/>
      <c r="C15" s="711">
        <v>2</v>
      </c>
      <c r="D15" s="127" t="s">
        <v>136</v>
      </c>
      <c r="E15" s="128">
        <v>6676</v>
      </c>
      <c r="F15" s="128">
        <v>786</v>
      </c>
      <c r="G15" s="129">
        <v>1138.99</v>
      </c>
      <c r="H15" s="130"/>
      <c r="I15" s="131">
        <v>2</v>
      </c>
      <c r="J15" s="132">
        <f>ROUND(((+E15*'DATA - Awards Matrices'!$C$63)+(E15*'DATA - Awards Matrices'!$E$66))*'DATA - Awards Matrices'!$D$58,0)</f>
        <v>1465582</v>
      </c>
      <c r="K15" s="132">
        <f>ROUND(((+F15*'DATA - Awards Matrices'!$D$63)+(F15*'DATA - Awards Matrices'!$E$66))*'DATA - Awards Matrices'!$D$58,0)</f>
        <v>377068</v>
      </c>
      <c r="L15" s="133">
        <f>ROUND(((+G15*'DATA - Awards Matrices'!$E$63)+(G15*'DATA - Awards Matrices'!$E$66))*'DATA - Awards Matrices'!$D$58,0)</f>
        <v>1018417</v>
      </c>
      <c r="M15" s="134"/>
      <c r="N15" s="711">
        <v>2</v>
      </c>
      <c r="O15" s="127" t="s">
        <v>136</v>
      </c>
      <c r="P15" s="128">
        <v>7544</v>
      </c>
      <c r="Q15" s="128">
        <v>975</v>
      </c>
      <c r="R15" s="129">
        <v>1023</v>
      </c>
      <c r="S15" s="130"/>
      <c r="T15" s="131">
        <v>2</v>
      </c>
      <c r="U15" s="132">
        <f>ROUND(((+P15*'DATA - Awards Matrices'!$C$63)+(P15*'DATA - Awards Matrices'!$E$66))*'DATA - Awards Matrices'!$D$58,0)</f>
        <v>1656134</v>
      </c>
      <c r="V15" s="132">
        <f>ROUND(((+Q15*'DATA - Awards Matrices'!$D$63)+(Q15*'DATA - Awards Matrices'!$E$66))*'DATA - Awards Matrices'!$D$58,0)</f>
        <v>467737</v>
      </c>
      <c r="W15" s="133">
        <f>ROUND(((+R15*'DATA - Awards Matrices'!$E$63)+(R15*'DATA - Awards Matrices'!$E$66))*'DATA - Awards Matrices'!$D$58,0)</f>
        <v>914705</v>
      </c>
      <c r="X15" s="134"/>
      <c r="Y15" s="711">
        <v>2</v>
      </c>
      <c r="Z15" s="127" t="s">
        <v>136</v>
      </c>
      <c r="AA15" s="128">
        <v>7350</v>
      </c>
      <c r="AB15" s="128">
        <v>1024</v>
      </c>
      <c r="AC15" s="129">
        <v>964.99</v>
      </c>
      <c r="AD15" s="130"/>
      <c r="AE15" s="131">
        <v>2</v>
      </c>
      <c r="AF15" s="132">
        <f>ROUND(((+AA15*'DATA - Awards Matrices'!$C$63)+(AA15*'DATA - Awards Matrices'!$E$66))*'DATA - Awards Matrices'!$D$58,0)</f>
        <v>1613546</v>
      </c>
      <c r="AG15" s="132">
        <f>ROUND(((+AB15*'DATA - Awards Matrices'!$D$63)+(AB15*'DATA - Awards Matrices'!$E$66))*'DATA - Awards Matrices'!$D$58,0)</f>
        <v>491244</v>
      </c>
      <c r="AH15" s="133">
        <f>ROUND(((+AC15*'DATA - Awards Matrices'!$E$63)+(AC15*'DATA - Awards Matrices'!$E$66))*'DATA - Awards Matrices'!$D$58,0)</f>
        <v>862836</v>
      </c>
      <c r="AI15" s="722"/>
      <c r="AJ15" s="711">
        <v>2</v>
      </c>
      <c r="AK15" s="127" t="s">
        <v>136</v>
      </c>
      <c r="AL15" s="128">
        <v>7792</v>
      </c>
      <c r="AM15" s="128">
        <v>1203</v>
      </c>
      <c r="AN15" s="129">
        <v>797.01</v>
      </c>
      <c r="AO15" s="722"/>
      <c r="AP15" s="131">
        <v>2</v>
      </c>
      <c r="AQ15" s="132">
        <f>ROUND(((+AL15*'DATA - Awards Matrices'!$C$63)+(AL15*'DATA - Awards Matrices'!$E$66))*'DATA - Awards Matrices'!$D$58,0)</f>
        <v>1710578</v>
      </c>
      <c r="AR15" s="132">
        <f>ROUND(((+AM15*'DATA - Awards Matrices'!$D$63)+(AM15*'DATA - Awards Matrices'!$E$66))*'DATA - Awards Matrices'!$D$58,0)</f>
        <v>577115</v>
      </c>
      <c r="AS15" s="133">
        <f>ROUND(((+AN15*'DATA - Awards Matrices'!$E$63)+(AN15*'DATA - Awards Matrices'!$E$66))*'DATA - Awards Matrices'!$D$58,0)</f>
        <v>712639</v>
      </c>
      <c r="AU15" s="711">
        <v>2</v>
      </c>
      <c r="AV15" s="127" t="s">
        <v>136</v>
      </c>
      <c r="AW15" s="128">
        <f>'RAW DATA AY2015-16-EOC SCH'!D4</f>
        <v>7349</v>
      </c>
      <c r="AX15" s="128">
        <f>'RAW DATA AY2015-16-EOC SCH'!E4</f>
        <v>1233</v>
      </c>
      <c r="AY15" s="129">
        <f>'RAW DATA AY2015-16-EOC SCH'!F4</f>
        <v>962.98</v>
      </c>
      <c r="BA15" s="131">
        <v>2</v>
      </c>
      <c r="BB15" s="132">
        <f>ROUND(((+AW15*'DATA - Awards Matrices'!$C$63)+(AW15*'DATA - Awards Matrices'!$E$66))*'DATA - Awards Matrices'!$D$58,0)</f>
        <v>1613326</v>
      </c>
      <c r="BC15" s="132">
        <f>ROUND(((+AX15*'DATA - Awards Matrices'!$D$63)+(AX15*'DATA - Awards Matrices'!$E$66))*'DATA - Awards Matrices'!$D$58,0)</f>
        <v>591507</v>
      </c>
      <c r="BD15" s="133">
        <f>ROUND(((+AY15*'DATA - Awards Matrices'!$E$63)+(AY15*'DATA - Awards Matrices'!$E$66))*'DATA - Awards Matrices'!$D$58,0)</f>
        <v>861039</v>
      </c>
    </row>
    <row r="16" spans="1:57" x14ac:dyDescent="0.3">
      <c r="A16" s="1157"/>
      <c r="C16" s="711">
        <v>3</v>
      </c>
      <c r="D16" s="127" t="s">
        <v>136</v>
      </c>
      <c r="E16" s="128">
        <v>3560</v>
      </c>
      <c r="F16" s="128">
        <v>9094.8799999999992</v>
      </c>
      <c r="G16" s="129">
        <v>6413.95</v>
      </c>
      <c r="H16" s="130"/>
      <c r="I16" s="131">
        <v>3</v>
      </c>
      <c r="J16" s="132">
        <f>ROUND(((+E16*'DATA - Awards Matrices'!$C$64)+(E16*'DATA - Awards Matrices'!$E$66))*'DATA - Awards Matrices'!$D$58,0)</f>
        <v>1215704</v>
      </c>
      <c r="K16" s="132">
        <f>ROUND(((+F16*'DATA - Awards Matrices'!$D$64)+(F16*'DATA - Awards Matrices'!$E$66))*'DATA - Awards Matrices'!$D$58,0)</f>
        <v>4985540</v>
      </c>
      <c r="L16" s="133">
        <f>ROUND(((+G16*'DATA - Awards Matrices'!$E$64)+(G16*'DATA - Awards Matrices'!$E$66))*'DATA - Awards Matrices'!$D$58,0)</f>
        <v>9089209</v>
      </c>
      <c r="M16" s="134"/>
      <c r="N16" s="711">
        <v>3</v>
      </c>
      <c r="O16" s="127" t="s">
        <v>136</v>
      </c>
      <c r="P16" s="128">
        <v>3763</v>
      </c>
      <c r="Q16" s="128">
        <v>10320</v>
      </c>
      <c r="R16" s="129">
        <v>6392</v>
      </c>
      <c r="S16" s="130"/>
      <c r="T16" s="131">
        <v>3</v>
      </c>
      <c r="U16" s="132">
        <f>ROUND(((+P16*'DATA - Awards Matrices'!$C$64)+(P16*'DATA - Awards Matrices'!$E$66))*'DATA - Awards Matrices'!$D$58,0)</f>
        <v>1285027</v>
      </c>
      <c r="V16" s="132">
        <f>ROUND(((+Q16*'DATA - Awards Matrices'!$D$64)+(Q16*'DATA - Awards Matrices'!$E$66))*'DATA - Awards Matrices'!$D$58,0)</f>
        <v>5657114</v>
      </c>
      <c r="W16" s="133">
        <f>ROUND(((+R16*'DATA - Awards Matrices'!$E$64)+(R16*'DATA - Awards Matrices'!$E$66))*'DATA - Awards Matrices'!$D$58,0)</f>
        <v>9058103</v>
      </c>
      <c r="X16" s="134"/>
      <c r="Y16" s="711">
        <v>3</v>
      </c>
      <c r="Z16" s="127" t="s">
        <v>136</v>
      </c>
      <c r="AA16" s="128">
        <v>3758</v>
      </c>
      <c r="AB16" s="128">
        <v>12300</v>
      </c>
      <c r="AC16" s="129">
        <v>6240.1</v>
      </c>
      <c r="AD16" s="130"/>
      <c r="AE16" s="131">
        <v>3</v>
      </c>
      <c r="AF16" s="132">
        <f>ROUND(((+AA16*'DATA - Awards Matrices'!$C$64)+(AA16*'DATA - Awards Matrices'!$E$66))*'DATA - Awards Matrices'!$D$58,0)</f>
        <v>1283319</v>
      </c>
      <c r="AG16" s="132">
        <f>ROUND(((+AB16*'DATA - Awards Matrices'!$D$64)+(AB16*'DATA - Awards Matrices'!$E$66))*'DATA - Awards Matrices'!$D$58,0)</f>
        <v>6742491</v>
      </c>
      <c r="AH16" s="133">
        <f>ROUND(((+AC16*'DATA - Awards Matrices'!$E$64)+(AC16*'DATA - Awards Matrices'!$E$66))*'DATA - Awards Matrices'!$D$58,0)</f>
        <v>8842846</v>
      </c>
      <c r="AI16" s="722"/>
      <c r="AJ16" s="711">
        <v>3</v>
      </c>
      <c r="AK16" s="127" t="s">
        <v>136</v>
      </c>
      <c r="AL16" s="128">
        <v>3918</v>
      </c>
      <c r="AM16" s="128">
        <v>12827</v>
      </c>
      <c r="AN16" s="129">
        <v>5751.02</v>
      </c>
      <c r="AO16" s="722"/>
      <c r="AP16" s="131">
        <v>3</v>
      </c>
      <c r="AQ16" s="132">
        <f>ROUND(((+AL16*'DATA - Awards Matrices'!$C$64)+(AL16*'DATA - Awards Matrices'!$E$66))*'DATA - Awards Matrices'!$D$58,0)</f>
        <v>1337958</v>
      </c>
      <c r="AR16" s="132">
        <f>ROUND(((+AM16*'DATA - Awards Matrices'!$D$64)+(AM16*'DATA - Awards Matrices'!$E$66))*'DATA - Awards Matrices'!$D$58,0)</f>
        <v>7031377</v>
      </c>
      <c r="AS16" s="133">
        <f>ROUND(((+AN16*'DATA - Awards Matrices'!$E$64)+(AN16*'DATA - Awards Matrices'!$E$66))*'DATA - Awards Matrices'!$D$58,0)</f>
        <v>8149770</v>
      </c>
      <c r="AU16" s="711">
        <v>3</v>
      </c>
      <c r="AV16" s="127" t="s">
        <v>136</v>
      </c>
      <c r="AW16" s="128">
        <f>'RAW DATA AY2015-16-EOC SCH'!D5</f>
        <v>3696</v>
      </c>
      <c r="AX16" s="128">
        <f>'RAW DATA AY2015-16-EOC SCH'!E5</f>
        <v>13308</v>
      </c>
      <c r="AY16" s="129">
        <f>'RAW DATA AY2015-16-EOC SCH'!F5</f>
        <v>5951.99</v>
      </c>
      <c r="BA16" s="131">
        <v>3</v>
      </c>
      <c r="BB16" s="132">
        <f>ROUND(((+AW16*'DATA - Awards Matrices'!$C$64)+(AW16*'DATA - Awards Matrices'!$E$66))*'DATA - Awards Matrices'!$D$58,0)</f>
        <v>1262147</v>
      </c>
      <c r="BC16" s="132">
        <f>ROUND(((+AX16*'DATA - Awards Matrices'!$D$64)+(AX16*'DATA - Awards Matrices'!$E$66))*'DATA - Awards Matrices'!$D$58,0)</f>
        <v>7295046</v>
      </c>
      <c r="BD16" s="133">
        <f>ROUND(((+AY16*'DATA - Awards Matrices'!$E$64)+(AY16*'DATA - Awards Matrices'!$E$66))*'DATA - Awards Matrices'!$D$58,0)</f>
        <v>8434565</v>
      </c>
    </row>
    <row r="17" spans="1:56" ht="15.75" customHeight="1" x14ac:dyDescent="0.3">
      <c r="A17" s="1157"/>
      <c r="C17" s="1151" t="s">
        <v>83</v>
      </c>
      <c r="D17" s="1152"/>
      <c r="E17" s="135">
        <f>E16+E15+E14</f>
        <v>23095</v>
      </c>
      <c r="F17" s="135">
        <f>F16+F15+F14</f>
        <v>15252.88</v>
      </c>
      <c r="G17" s="136">
        <f>G16+G15+G14</f>
        <v>7654.94</v>
      </c>
      <c r="H17" s="137"/>
      <c r="I17" s="138" t="s">
        <v>83</v>
      </c>
      <c r="J17" s="132">
        <f>J14+J15+J16</f>
        <v>4657329</v>
      </c>
      <c r="K17" s="132">
        <f>K14+K15+K16</f>
        <v>7048180</v>
      </c>
      <c r="L17" s="133">
        <f>L14+L15+L16</f>
        <v>10174479</v>
      </c>
      <c r="M17" s="139"/>
      <c r="N17" s="1151" t="s">
        <v>83</v>
      </c>
      <c r="O17" s="1152"/>
      <c r="P17" s="135">
        <f>P16+P15+P14</f>
        <v>25275</v>
      </c>
      <c r="Q17" s="135">
        <f>Q16+Q15+Q14</f>
        <v>16589</v>
      </c>
      <c r="R17" s="136">
        <f>R16+R15+R14</f>
        <v>7561</v>
      </c>
      <c r="S17" s="137"/>
      <c r="T17" s="138" t="s">
        <v>83</v>
      </c>
      <c r="U17" s="132">
        <f>U14+U15+U16</f>
        <v>5087624</v>
      </c>
      <c r="V17" s="132">
        <f>V14+V15+V16</f>
        <v>7785949</v>
      </c>
      <c r="W17" s="133">
        <f>W14+W15+W16</f>
        <v>10068499</v>
      </c>
      <c r="X17" s="139"/>
      <c r="Y17" s="1151" t="s">
        <v>83</v>
      </c>
      <c r="Z17" s="1152"/>
      <c r="AA17" s="135">
        <f>AA16+AA15+AA14</f>
        <v>24410</v>
      </c>
      <c r="AB17" s="135">
        <f>AB16+AB15+AB14</f>
        <v>18890</v>
      </c>
      <c r="AC17" s="136">
        <f>AC16+AC15+AC14</f>
        <v>7316.09</v>
      </c>
      <c r="AD17" s="137"/>
      <c r="AE17" s="138" t="s">
        <v>83</v>
      </c>
      <c r="AF17" s="132">
        <f>AF14+AF15+AF16</f>
        <v>4940983</v>
      </c>
      <c r="AG17" s="132">
        <f>AG14+AG15+AG16</f>
        <v>8980179</v>
      </c>
      <c r="AH17" s="133">
        <f>AH14+AH15+AH16</f>
        <v>9778434</v>
      </c>
      <c r="AI17" s="722"/>
      <c r="AJ17" s="1151" t="s">
        <v>83</v>
      </c>
      <c r="AK17" s="1152"/>
      <c r="AL17" s="135">
        <f>AL16+AL15+AL14</f>
        <v>24709</v>
      </c>
      <c r="AM17" s="135">
        <f>AM16+AM15+AM14</f>
        <v>19883</v>
      </c>
      <c r="AN17" s="136">
        <f>AN16+AN15+AN14</f>
        <v>6706.0300000000007</v>
      </c>
      <c r="AO17" s="722"/>
      <c r="AP17" s="138" t="s">
        <v>83</v>
      </c>
      <c r="AQ17" s="132">
        <f>AQ14+AQ15+AQ16</f>
        <v>5046092</v>
      </c>
      <c r="AR17" s="132">
        <f>AR14+AR15+AR16</f>
        <v>9444988</v>
      </c>
      <c r="AS17" s="133">
        <f>AS14+AS15+AS16</f>
        <v>8965965</v>
      </c>
      <c r="AU17" s="1151" t="s">
        <v>83</v>
      </c>
      <c r="AV17" s="1152"/>
      <c r="AW17" s="135">
        <f>AW16+AW15+AW14</f>
        <v>24194</v>
      </c>
      <c r="AX17" s="135">
        <f>AX16+AX15+AX14</f>
        <v>20387</v>
      </c>
      <c r="AY17" s="136">
        <f>AY16+AY15+AY14</f>
        <v>7059.9699999999993</v>
      </c>
      <c r="BA17" s="138" t="s">
        <v>83</v>
      </c>
      <c r="BB17" s="132">
        <f>BB14+BB15+BB16</f>
        <v>4896080</v>
      </c>
      <c r="BC17" s="132">
        <f>BC14+BC15+BC16</f>
        <v>9720852</v>
      </c>
      <c r="BD17" s="133">
        <f>BD14+BD15+BD16</f>
        <v>9390640</v>
      </c>
    </row>
    <row r="18" spans="1:56" ht="16.5" customHeight="1" thickBot="1" x14ac:dyDescent="0.35">
      <c r="A18" s="1158"/>
      <c r="C18" s="140"/>
      <c r="D18" s="141"/>
      <c r="E18" s="142" t="s">
        <v>135</v>
      </c>
      <c r="F18" s="142"/>
      <c r="G18" s="143">
        <f>SUM(E17:G17)</f>
        <v>46002.82</v>
      </c>
      <c r="H18" s="144"/>
      <c r="I18" s="145"/>
      <c r="J18" s="146" t="s">
        <v>134</v>
      </c>
      <c r="K18" s="147"/>
      <c r="L18" s="148">
        <f>SUM(J17:L17)</f>
        <v>21879988</v>
      </c>
      <c r="M18" s="139"/>
      <c r="N18" s="140"/>
      <c r="O18" s="141"/>
      <c r="P18" s="142" t="s">
        <v>135</v>
      </c>
      <c r="Q18" s="142"/>
      <c r="R18" s="143">
        <f>SUM(P17:R17)</f>
        <v>49425</v>
      </c>
      <c r="S18" s="144"/>
      <c r="T18" s="145"/>
      <c r="U18" s="146" t="s">
        <v>134</v>
      </c>
      <c r="V18" s="147"/>
      <c r="W18" s="148">
        <f>SUM(U17:W17)</f>
        <v>22942072</v>
      </c>
      <c r="X18" s="139"/>
      <c r="Y18" s="140"/>
      <c r="Z18" s="141"/>
      <c r="AA18" s="142" t="s">
        <v>135</v>
      </c>
      <c r="AB18" s="142"/>
      <c r="AC18" s="143">
        <f>SUM(AA17:AC17)</f>
        <v>50616.09</v>
      </c>
      <c r="AD18" s="144"/>
      <c r="AE18" s="145"/>
      <c r="AF18" s="146" t="s">
        <v>134</v>
      </c>
      <c r="AG18" s="147"/>
      <c r="AH18" s="148">
        <f>SUM(AF17:AH17)</f>
        <v>23699596</v>
      </c>
      <c r="AI18" s="723"/>
      <c r="AJ18" s="140"/>
      <c r="AK18" s="141"/>
      <c r="AL18" s="142" t="s">
        <v>135</v>
      </c>
      <c r="AM18" s="142"/>
      <c r="AN18" s="143">
        <f>SUM(AL17:AN17)</f>
        <v>51298.03</v>
      </c>
      <c r="AO18" s="723"/>
      <c r="AP18" s="145"/>
      <c r="AQ18" s="146" t="s">
        <v>134</v>
      </c>
      <c r="AR18" s="147"/>
      <c r="AS18" s="148">
        <f>SUM(AQ17:AS17)</f>
        <v>23457045</v>
      </c>
      <c r="AU18" s="140"/>
      <c r="AV18" s="141"/>
      <c r="AW18" s="142" t="s">
        <v>135</v>
      </c>
      <c r="AX18" s="142"/>
      <c r="AY18" s="143">
        <f>SUM(AW17:AY17)</f>
        <v>51640.97</v>
      </c>
      <c r="BA18" s="145"/>
      <c r="BB18" s="146" t="s">
        <v>134</v>
      </c>
      <c r="BC18" s="147"/>
      <c r="BD18" s="148">
        <f>SUM(BB17:BD17)</f>
        <v>24007572</v>
      </c>
    </row>
    <row r="19" spans="1:56" ht="15.75" thickBot="1" x14ac:dyDescent="0.35">
      <c r="I19" s="149"/>
      <c r="J19" s="149"/>
      <c r="K19" s="149"/>
      <c r="L19" s="149"/>
      <c r="T19" s="149"/>
      <c r="U19" s="149"/>
      <c r="V19" s="149"/>
      <c r="W19" s="149"/>
      <c r="AE19" s="149"/>
      <c r="AF19" s="149"/>
      <c r="AG19" s="149"/>
      <c r="AH19" s="149"/>
      <c r="AI19" s="149"/>
      <c r="AO19" s="149"/>
      <c r="AP19" s="149"/>
      <c r="AQ19" s="149"/>
      <c r="AR19" s="149"/>
      <c r="AS19" s="149"/>
      <c r="BA19" s="149"/>
      <c r="BB19" s="149"/>
      <c r="BC19" s="149"/>
      <c r="BD19" s="149"/>
    </row>
    <row r="20" spans="1:56" ht="15" customHeight="1" x14ac:dyDescent="0.3">
      <c r="A20" s="1156" t="s">
        <v>38</v>
      </c>
      <c r="C20" s="1159" t="s">
        <v>99</v>
      </c>
      <c r="D20" s="1160"/>
      <c r="E20" s="1133" t="s">
        <v>137</v>
      </c>
      <c r="F20" s="1133"/>
      <c r="G20" s="1134"/>
      <c r="H20" s="116"/>
      <c r="I20" s="117"/>
      <c r="J20" s="1116" t="s">
        <v>137</v>
      </c>
      <c r="K20" s="1117"/>
      <c r="L20" s="1118"/>
      <c r="M20" s="118"/>
      <c r="N20" s="1159" t="s">
        <v>99</v>
      </c>
      <c r="O20" s="1160"/>
      <c r="P20" s="1133" t="s">
        <v>137</v>
      </c>
      <c r="Q20" s="1133"/>
      <c r="R20" s="1134"/>
      <c r="S20" s="116"/>
      <c r="T20" s="117"/>
      <c r="U20" s="1116" t="s">
        <v>137</v>
      </c>
      <c r="V20" s="1117"/>
      <c r="W20" s="1118"/>
      <c r="X20" s="118"/>
      <c r="Y20" s="1159" t="s">
        <v>99</v>
      </c>
      <c r="Z20" s="1160"/>
      <c r="AA20" s="1133" t="s">
        <v>137</v>
      </c>
      <c r="AB20" s="1133"/>
      <c r="AC20" s="1134"/>
      <c r="AD20" s="116"/>
      <c r="AE20" s="117"/>
      <c r="AF20" s="1116" t="s">
        <v>137</v>
      </c>
      <c r="AG20" s="1117"/>
      <c r="AH20" s="1118"/>
      <c r="AI20" s="721"/>
      <c r="AJ20" s="1159" t="s">
        <v>99</v>
      </c>
      <c r="AK20" s="1160"/>
      <c r="AL20" s="1133" t="s">
        <v>137</v>
      </c>
      <c r="AM20" s="1133"/>
      <c r="AN20" s="1134"/>
      <c r="AO20" s="721"/>
      <c r="AP20" s="117"/>
      <c r="AQ20" s="1116" t="s">
        <v>137</v>
      </c>
      <c r="AR20" s="1117"/>
      <c r="AS20" s="1118"/>
      <c r="AU20" s="1159" t="s">
        <v>99</v>
      </c>
      <c r="AV20" s="1160"/>
      <c r="AW20" s="1133" t="s">
        <v>137</v>
      </c>
      <c r="AX20" s="1133"/>
      <c r="AY20" s="1134"/>
      <c r="BA20" s="117"/>
      <c r="BB20" s="1116" t="s">
        <v>137</v>
      </c>
      <c r="BC20" s="1117"/>
      <c r="BD20" s="1118"/>
    </row>
    <row r="21" spans="1:56" ht="15" customHeight="1" x14ac:dyDescent="0.3">
      <c r="A21" s="1157"/>
      <c r="C21" s="1161"/>
      <c r="D21" s="1162"/>
      <c r="E21" s="150" t="s">
        <v>98</v>
      </c>
      <c r="F21" s="119" t="s">
        <v>97</v>
      </c>
      <c r="G21" s="120" t="s">
        <v>96</v>
      </c>
      <c r="H21" s="121"/>
      <c r="I21" s="122" t="s">
        <v>99</v>
      </c>
      <c r="J21" s="123" t="s">
        <v>98</v>
      </c>
      <c r="K21" s="124" t="s">
        <v>97</v>
      </c>
      <c r="L21" s="125" t="s">
        <v>96</v>
      </c>
      <c r="M21" s="126"/>
      <c r="N21" s="1161"/>
      <c r="O21" s="1162"/>
      <c r="P21" s="150" t="s">
        <v>98</v>
      </c>
      <c r="Q21" s="119" t="s">
        <v>97</v>
      </c>
      <c r="R21" s="120" t="s">
        <v>96</v>
      </c>
      <c r="S21" s="121"/>
      <c r="T21" s="122" t="s">
        <v>99</v>
      </c>
      <c r="U21" s="123" t="s">
        <v>98</v>
      </c>
      <c r="V21" s="124" t="s">
        <v>97</v>
      </c>
      <c r="W21" s="125" t="s">
        <v>96</v>
      </c>
      <c r="X21" s="126"/>
      <c r="Y21" s="1161" t="s">
        <v>99</v>
      </c>
      <c r="Z21" s="1162"/>
      <c r="AA21" s="150" t="s">
        <v>98</v>
      </c>
      <c r="AB21" s="119" t="s">
        <v>97</v>
      </c>
      <c r="AC21" s="120" t="s">
        <v>96</v>
      </c>
      <c r="AD21" s="121"/>
      <c r="AE21" s="122" t="s">
        <v>99</v>
      </c>
      <c r="AF21" s="123" t="s">
        <v>98</v>
      </c>
      <c r="AG21" s="124" t="s">
        <v>97</v>
      </c>
      <c r="AH21" s="125" t="s">
        <v>96</v>
      </c>
      <c r="AI21" s="721"/>
      <c r="AJ21" s="1161" t="s">
        <v>99</v>
      </c>
      <c r="AK21" s="1162"/>
      <c r="AL21" s="150" t="s">
        <v>98</v>
      </c>
      <c r="AM21" s="119" t="s">
        <v>97</v>
      </c>
      <c r="AN21" s="120" t="s">
        <v>96</v>
      </c>
      <c r="AO21" s="721"/>
      <c r="AP21" s="122" t="s">
        <v>99</v>
      </c>
      <c r="AQ21" s="123" t="s">
        <v>98</v>
      </c>
      <c r="AR21" s="124" t="s">
        <v>97</v>
      </c>
      <c r="AS21" s="125" t="s">
        <v>96</v>
      </c>
      <c r="AU21" s="1161" t="s">
        <v>99</v>
      </c>
      <c r="AV21" s="1162"/>
      <c r="AW21" s="150" t="s">
        <v>98</v>
      </c>
      <c r="AX21" s="119" t="s">
        <v>97</v>
      </c>
      <c r="AY21" s="120" t="s">
        <v>96</v>
      </c>
      <c r="BA21" s="122" t="s">
        <v>99</v>
      </c>
      <c r="BB21" s="123" t="s">
        <v>98</v>
      </c>
      <c r="BC21" s="124" t="s">
        <v>97</v>
      </c>
      <c r="BD21" s="125" t="s">
        <v>96</v>
      </c>
    </row>
    <row r="22" spans="1:56" ht="15" customHeight="1" x14ac:dyDescent="0.3">
      <c r="A22" s="1157"/>
      <c r="C22" s="711">
        <v>1</v>
      </c>
      <c r="D22" s="151" t="s">
        <v>136</v>
      </c>
      <c r="E22" s="128">
        <v>131495.7475</v>
      </c>
      <c r="F22" s="128">
        <v>110918.93</v>
      </c>
      <c r="G22" s="129">
        <v>33668.639999999999</v>
      </c>
      <c r="H22" s="130"/>
      <c r="I22" s="131">
        <v>1</v>
      </c>
      <c r="J22" s="132">
        <f>ROUND(((+E22*'DATA - Awards Matrices'!$C$62)+(E22*'DATA - Awards Matrices'!$E$66))*'DATA - Awards Matrices'!$D$58,0)</f>
        <v>20206952</v>
      </c>
      <c r="K22" s="132">
        <f>ROUND(((+F22*'DATA - Awards Matrices'!$D$62)+(F22*'DATA - Awards Matrices'!$E$66))*'DATA - Awards Matrices'!$D$58,0)</f>
        <v>34803033</v>
      </c>
      <c r="L22" s="133">
        <f>ROUND(((+G22*'DATA - Awards Matrices'!$E$62)+(G22*'DATA - Awards Matrices'!$E$66))*'DATA - Awards Matrices'!$D$58,0)</f>
        <v>22067100</v>
      </c>
      <c r="M22" s="134"/>
      <c r="N22" s="711">
        <v>1</v>
      </c>
      <c r="O22" s="151" t="s">
        <v>136</v>
      </c>
      <c r="P22" s="128">
        <v>129454.8422</v>
      </c>
      <c r="Q22" s="128">
        <v>110457.54</v>
      </c>
      <c r="R22" s="129">
        <v>32086.16</v>
      </c>
      <c r="S22" s="130"/>
      <c r="T22" s="131">
        <v>1</v>
      </c>
      <c r="U22" s="132">
        <f>ROUND(((+P22*'DATA - Awards Matrices'!$C$62)+(P22*'DATA - Awards Matrices'!$E$66))*'DATA - Awards Matrices'!$D$58,0)</f>
        <v>19893326</v>
      </c>
      <c r="V22" s="132">
        <f>ROUND(((+Q22*'DATA - Awards Matrices'!$D$62)+(Q22*'DATA - Awards Matrices'!$E$66))*'DATA - Awards Matrices'!$D$58,0)</f>
        <v>34658262</v>
      </c>
      <c r="W22" s="133">
        <f>ROUND(((+R22*'DATA - Awards Matrices'!$E$62)+(R22*'DATA - Awards Matrices'!$E$66))*'DATA - Awards Matrices'!$D$58,0)</f>
        <v>21029911</v>
      </c>
      <c r="X22" s="134"/>
      <c r="Y22" s="711">
        <v>1</v>
      </c>
      <c r="Z22" s="151" t="s">
        <v>136</v>
      </c>
      <c r="AA22" s="128">
        <v>121536.605</v>
      </c>
      <c r="AB22" s="128">
        <v>108359</v>
      </c>
      <c r="AC22" s="129">
        <v>29770.080000000002</v>
      </c>
      <c r="AD22" s="130"/>
      <c r="AE22" s="131">
        <v>1</v>
      </c>
      <c r="AF22" s="132">
        <f>ROUND(((+AA22*'DATA - Awards Matrices'!$C$62)+(AA22*'DATA - Awards Matrices'!$E$66))*'DATA - Awards Matrices'!$D$58,0)</f>
        <v>18676530</v>
      </c>
      <c r="AG22" s="132">
        <f>ROUND(((+AB22*'DATA - Awards Matrices'!$D$62)+(AB22*'DATA - Awards Matrices'!$E$66))*'DATA - Awards Matrices'!$D$58,0)</f>
        <v>33999803</v>
      </c>
      <c r="AH22" s="133">
        <f>ROUND(((+AC22*'DATA - Awards Matrices'!$E$62)+(AC22*'DATA - Awards Matrices'!$E$66))*'DATA - Awards Matrices'!$D$58,0)</f>
        <v>19511906</v>
      </c>
      <c r="AI22" s="722"/>
      <c r="AJ22" s="711">
        <v>1</v>
      </c>
      <c r="AK22" s="151" t="s">
        <v>136</v>
      </c>
      <c r="AL22" s="128">
        <v>113840.08229999999</v>
      </c>
      <c r="AM22" s="128">
        <v>105850.14</v>
      </c>
      <c r="AN22" s="129">
        <v>27633.1</v>
      </c>
      <c r="AO22" s="722"/>
      <c r="AP22" s="131">
        <v>1</v>
      </c>
      <c r="AQ22" s="132">
        <f>ROUND(((+AL22*'DATA - Awards Matrices'!$C$62)+(AL22*'DATA - Awards Matrices'!$E$66))*'DATA - Awards Matrices'!$D$58,0)</f>
        <v>17493805</v>
      </c>
      <c r="AR22" s="132">
        <f>ROUND(((+AM22*'DATA - Awards Matrices'!$D$62)+(AM22*'DATA - Awards Matrices'!$E$66))*'DATA - Awards Matrices'!$D$58,0)</f>
        <v>33212598</v>
      </c>
      <c r="AS22" s="133">
        <f>ROUND(((+AN22*'DATA - Awards Matrices'!$E$62)+(AN22*'DATA - Awards Matrices'!$E$66))*'DATA - Awards Matrices'!$D$58,0)</f>
        <v>18111286</v>
      </c>
      <c r="AU22" s="711">
        <v>1</v>
      </c>
      <c r="AV22" s="151" t="s">
        <v>136</v>
      </c>
      <c r="AW22" s="128">
        <f>'RAW DATA AY2015-16-EOC SCH'!D6</f>
        <v>110409.6529</v>
      </c>
      <c r="AX22" s="128">
        <f>'RAW DATA AY2015-16-EOC SCH'!E6</f>
        <v>102985.1</v>
      </c>
      <c r="AY22" s="129">
        <f>'RAW DATA AY2015-16-EOC SCH'!F6</f>
        <v>27432.09</v>
      </c>
      <c r="BA22" s="131">
        <v>1</v>
      </c>
      <c r="BB22" s="132">
        <f>ROUND(((+AW22*'DATA - Awards Matrices'!$C$62)+(AW22*'DATA - Awards Matrices'!$E$66))*'DATA - Awards Matrices'!$D$58,0)</f>
        <v>16966651</v>
      </c>
      <c r="BC22" s="132">
        <f>ROUND(((+AX22*'DATA - Awards Matrices'!$D$62)+(AX22*'DATA - Awards Matrices'!$E$66))*'DATA - Awards Matrices'!$D$58,0)</f>
        <v>32313635</v>
      </c>
      <c r="BD22" s="133">
        <f>ROUND(((+AY22*'DATA - Awards Matrices'!$E$62)+(AY22*'DATA - Awards Matrices'!$E$66))*'DATA - Awards Matrices'!$D$58,0)</f>
        <v>17979540</v>
      </c>
    </row>
    <row r="23" spans="1:56" ht="15" customHeight="1" x14ac:dyDescent="0.3">
      <c r="A23" s="1157"/>
      <c r="C23" s="711">
        <v>2</v>
      </c>
      <c r="D23" s="127" t="s">
        <v>136</v>
      </c>
      <c r="E23" s="128">
        <v>34413.040000000001</v>
      </c>
      <c r="F23" s="128">
        <v>39763.019999999997</v>
      </c>
      <c r="G23" s="129">
        <v>11103.15</v>
      </c>
      <c r="H23" s="130"/>
      <c r="I23" s="131">
        <v>2</v>
      </c>
      <c r="J23" s="132">
        <f>ROUND(((+E23*'DATA - Awards Matrices'!$C$63)+(E23*'DATA - Awards Matrices'!$E$66))*'DATA - Awards Matrices'!$D$58,0)</f>
        <v>7554695</v>
      </c>
      <c r="K23" s="132">
        <f>ROUND(((+F23*'DATA - Awards Matrices'!$D$63)+(F23*'DATA - Awards Matrices'!$E$66))*'DATA - Awards Matrices'!$D$58,0)</f>
        <v>19075514</v>
      </c>
      <c r="L23" s="133">
        <f>ROUND(((+G23*'DATA - Awards Matrices'!$E$63)+(G23*'DATA - Awards Matrices'!$E$66))*'DATA - Awards Matrices'!$D$58,0)</f>
        <v>9927771</v>
      </c>
      <c r="M23" s="134"/>
      <c r="N23" s="711">
        <v>2</v>
      </c>
      <c r="O23" s="127" t="s">
        <v>136</v>
      </c>
      <c r="P23" s="128">
        <v>35008.07</v>
      </c>
      <c r="Q23" s="128">
        <v>40744.1</v>
      </c>
      <c r="R23" s="129">
        <v>10506.98</v>
      </c>
      <c r="S23" s="130"/>
      <c r="T23" s="131">
        <v>2</v>
      </c>
      <c r="U23" s="132">
        <f>ROUND(((+P23*'DATA - Awards Matrices'!$C$63)+(P23*'DATA - Awards Matrices'!$E$66))*'DATA - Awards Matrices'!$D$58,0)</f>
        <v>7685322</v>
      </c>
      <c r="V23" s="132">
        <f>ROUND(((+Q23*'DATA - Awards Matrices'!$D$63)+(Q23*'DATA - Awards Matrices'!$E$66))*'DATA - Awards Matrices'!$D$58,0)</f>
        <v>19546167</v>
      </c>
      <c r="W23" s="133">
        <f>ROUND(((+R23*'DATA - Awards Matrices'!$E$63)+(R23*'DATA - Awards Matrices'!$E$66))*'DATA - Awards Matrices'!$D$58,0)</f>
        <v>9394711</v>
      </c>
      <c r="X23" s="134"/>
      <c r="Y23" s="711">
        <v>2</v>
      </c>
      <c r="Z23" s="127" t="s">
        <v>136</v>
      </c>
      <c r="AA23" s="128">
        <v>34124.99</v>
      </c>
      <c r="AB23" s="128">
        <v>38642.959999999999</v>
      </c>
      <c r="AC23" s="129">
        <v>10391.08</v>
      </c>
      <c r="AD23" s="130"/>
      <c r="AE23" s="131">
        <v>2</v>
      </c>
      <c r="AF23" s="132">
        <f>ROUND(((+AA23*'DATA - Awards Matrices'!$C$63)+(AA23*'DATA - Awards Matrices'!$E$66))*'DATA - Awards Matrices'!$D$58,0)</f>
        <v>7491459</v>
      </c>
      <c r="AG23" s="132">
        <f>ROUND(((+AB23*'DATA - Awards Matrices'!$D$63)+(AB23*'DATA - Awards Matrices'!$E$66))*'DATA - Awards Matrices'!$D$58,0)</f>
        <v>18538187</v>
      </c>
      <c r="AH23" s="133">
        <f>ROUND(((+AC23*'DATA - Awards Matrices'!$E$63)+(AC23*'DATA - Awards Matrices'!$E$66))*'DATA - Awards Matrices'!$D$58,0)</f>
        <v>9291080</v>
      </c>
      <c r="AI23" s="722"/>
      <c r="AJ23" s="711">
        <v>2</v>
      </c>
      <c r="AK23" s="127" t="s">
        <v>136</v>
      </c>
      <c r="AL23" s="128">
        <v>32316.959999999999</v>
      </c>
      <c r="AM23" s="128">
        <v>37359</v>
      </c>
      <c r="AN23" s="129">
        <v>10401.98</v>
      </c>
      <c r="AO23" s="722"/>
      <c r="AP23" s="131">
        <v>2</v>
      </c>
      <c r="AQ23" s="132">
        <f>ROUND(((+AL23*'DATA - Awards Matrices'!$C$63)+(AL23*'DATA - Awards Matrices'!$E$66))*'DATA - Awards Matrices'!$D$58,0)</f>
        <v>7094542</v>
      </c>
      <c r="AR23" s="132">
        <f>ROUND(((+AM23*'DATA - Awards Matrices'!$D$63)+(AM23*'DATA - Awards Matrices'!$E$66))*'DATA - Awards Matrices'!$D$58,0)</f>
        <v>17922233</v>
      </c>
      <c r="AS23" s="133">
        <f>ROUND(((+AN23*'DATA - Awards Matrices'!$E$63)+(AN23*'DATA - Awards Matrices'!$E$66))*'DATA - Awards Matrices'!$D$58,0)</f>
        <v>9300826</v>
      </c>
      <c r="AU23" s="711">
        <v>2</v>
      </c>
      <c r="AV23" s="127" t="s">
        <v>136</v>
      </c>
      <c r="AW23" s="128">
        <f>'RAW DATA AY2015-16-EOC SCH'!D7</f>
        <v>31737.01</v>
      </c>
      <c r="AX23" s="128">
        <f>'RAW DATA AY2015-16-EOC SCH'!E7</f>
        <v>34098.04</v>
      </c>
      <c r="AY23" s="129">
        <f>'RAW DATA AY2015-16-EOC SCH'!F7</f>
        <v>10264.16</v>
      </c>
      <c r="BA23" s="131">
        <v>2</v>
      </c>
      <c r="BB23" s="132">
        <f>ROUND(((+AW23*'DATA - Awards Matrices'!$C$63)+(AW23*'DATA - Awards Matrices'!$E$66))*'DATA - Awards Matrices'!$D$58,0)</f>
        <v>6967226</v>
      </c>
      <c r="BC23" s="132">
        <f>ROUND(((+AX23*'DATA - Awards Matrices'!$D$63)+(AX23*'DATA - Awards Matrices'!$E$66))*'DATA - Awards Matrices'!$D$58,0)</f>
        <v>16357853</v>
      </c>
      <c r="BD23" s="133">
        <f>ROUND(((+AY23*'DATA - Awards Matrices'!$E$63)+(AY23*'DATA - Awards Matrices'!$E$66))*'DATA - Awards Matrices'!$D$58,0)</f>
        <v>9177596</v>
      </c>
    </row>
    <row r="24" spans="1:56" ht="15" customHeight="1" x14ac:dyDescent="0.3">
      <c r="A24" s="1157"/>
      <c r="C24" s="711">
        <v>3</v>
      </c>
      <c r="D24" s="127" t="s">
        <v>136</v>
      </c>
      <c r="E24" s="128">
        <v>13182</v>
      </c>
      <c r="F24" s="128">
        <v>20455</v>
      </c>
      <c r="G24" s="129">
        <v>7414.06</v>
      </c>
      <c r="H24" s="130"/>
      <c r="I24" s="131">
        <v>3</v>
      </c>
      <c r="J24" s="132">
        <f>ROUND(((+E24*'DATA - Awards Matrices'!$C$64)+(E24*'DATA - Awards Matrices'!$E$66))*'DATA - Awards Matrices'!$D$58,0)</f>
        <v>4501521</v>
      </c>
      <c r="K24" s="132">
        <f>ROUND(((+F24*'DATA - Awards Matrices'!$D$64)+(F24*'DATA - Awards Matrices'!$E$66))*'DATA - Awards Matrices'!$D$58,0)</f>
        <v>11212817</v>
      </c>
      <c r="L24" s="133">
        <f>ROUND(((+G24*'DATA - Awards Matrices'!$E$64)+(G24*'DATA - Awards Matrices'!$E$66))*'DATA - Awards Matrices'!$D$58,0)</f>
        <v>10506464</v>
      </c>
      <c r="M24" s="134"/>
      <c r="N24" s="711">
        <v>3</v>
      </c>
      <c r="O24" s="127" t="s">
        <v>136</v>
      </c>
      <c r="P24" s="128">
        <v>13453.01</v>
      </c>
      <c r="Q24" s="128">
        <v>22345.03</v>
      </c>
      <c r="R24" s="129">
        <v>7522.96</v>
      </c>
      <c r="S24" s="130"/>
      <c r="T24" s="131">
        <v>3</v>
      </c>
      <c r="U24" s="132">
        <f>ROUND(((+P24*'DATA - Awards Matrices'!$C$64)+(P24*'DATA - Awards Matrices'!$E$66))*'DATA - Awards Matrices'!$D$58,0)</f>
        <v>4594068</v>
      </c>
      <c r="V24" s="132">
        <f>ROUND(((+Q24*'DATA - Awards Matrices'!$D$64)+(Q24*'DATA - Awards Matrices'!$E$66))*'DATA - Awards Matrices'!$D$58,0)</f>
        <v>12248875</v>
      </c>
      <c r="W24" s="133">
        <f>ROUND(((+R24*'DATA - Awards Matrices'!$E$64)+(R24*'DATA - Awards Matrices'!$E$66))*'DATA - Awards Matrices'!$D$58,0)</f>
        <v>10660787</v>
      </c>
      <c r="X24" s="134"/>
      <c r="Y24" s="711">
        <v>3</v>
      </c>
      <c r="Z24" s="127" t="s">
        <v>136</v>
      </c>
      <c r="AA24" s="128">
        <v>12588</v>
      </c>
      <c r="AB24" s="128">
        <v>23851.96</v>
      </c>
      <c r="AC24" s="129">
        <v>7213.1</v>
      </c>
      <c r="AD24" s="130"/>
      <c r="AE24" s="131">
        <v>3</v>
      </c>
      <c r="AF24" s="132">
        <f>ROUND(((+AA24*'DATA - Awards Matrices'!$C$64)+(AA24*'DATA - Awards Matrices'!$E$66))*'DATA - Awards Matrices'!$D$58,0)</f>
        <v>4298676</v>
      </c>
      <c r="AG24" s="132">
        <f>ROUND(((+AB24*'DATA - Awards Matrices'!$D$64)+(AB24*'DATA - Awards Matrices'!$E$66))*'DATA - Awards Matrices'!$D$58,0)</f>
        <v>13074929</v>
      </c>
      <c r="AH24" s="133">
        <f>ROUND(((+AC24*'DATA - Awards Matrices'!$E$64)+(AC24*'DATA - Awards Matrices'!$E$66))*'DATA - Awards Matrices'!$D$58,0)</f>
        <v>10221684</v>
      </c>
      <c r="AI24" s="722"/>
      <c r="AJ24" s="711">
        <v>3</v>
      </c>
      <c r="AK24" s="127" t="s">
        <v>136</v>
      </c>
      <c r="AL24" s="128">
        <v>12228</v>
      </c>
      <c r="AM24" s="128">
        <v>23209.02</v>
      </c>
      <c r="AN24" s="129">
        <v>7794.09</v>
      </c>
      <c r="AO24" s="722"/>
      <c r="AP24" s="131">
        <v>3</v>
      </c>
      <c r="AQ24" s="132">
        <f>ROUND(((+AL24*'DATA - Awards Matrices'!$C$64)+(AL24*'DATA - Awards Matrices'!$E$66))*'DATA - Awards Matrices'!$D$58,0)</f>
        <v>4175740</v>
      </c>
      <c r="AR24" s="132">
        <f>ROUND(((+AM24*'DATA - Awards Matrices'!$D$64)+(AM24*'DATA - Awards Matrices'!$E$66))*'DATA - Awards Matrices'!$D$58,0)</f>
        <v>12722488</v>
      </c>
      <c r="AS24" s="133">
        <f>ROUND(((+AN24*'DATA - Awards Matrices'!$E$64)+(AN24*'DATA - Awards Matrices'!$E$66))*'DATA - Awards Matrices'!$D$58,0)</f>
        <v>11045005</v>
      </c>
      <c r="AU24" s="711">
        <v>3</v>
      </c>
      <c r="AV24" s="127" t="s">
        <v>136</v>
      </c>
      <c r="AW24" s="128">
        <f>'RAW DATA AY2015-16-EOC SCH'!D8</f>
        <v>12912.99</v>
      </c>
      <c r="AX24" s="128">
        <f>'RAW DATA AY2015-16-EOC SCH'!E8</f>
        <v>23481.06</v>
      </c>
      <c r="AY24" s="129">
        <f>'RAW DATA AY2015-16-EOC SCH'!F8</f>
        <v>7353.98</v>
      </c>
      <c r="BA24" s="131">
        <v>3</v>
      </c>
      <c r="BB24" s="132">
        <f>ROUND(((+AW24*'DATA - Awards Matrices'!$C$64)+(AW24*'DATA - Awards Matrices'!$E$66))*'DATA - Awards Matrices'!$D$58,0)</f>
        <v>4409657</v>
      </c>
      <c r="BC24" s="132">
        <f>ROUND(((+AX24*'DATA - Awards Matrices'!$D$64)+(AX24*'DATA - Awards Matrices'!$E$66))*'DATA - Awards Matrices'!$D$58,0)</f>
        <v>12871613</v>
      </c>
      <c r="BD24" s="133">
        <f>ROUND(((+AY24*'DATA - Awards Matrices'!$E$64)+(AY24*'DATA - Awards Matrices'!$E$66))*'DATA - Awards Matrices'!$D$58,0)</f>
        <v>10421325</v>
      </c>
    </row>
    <row r="25" spans="1:56" ht="15" customHeight="1" x14ac:dyDescent="0.3">
      <c r="A25" s="1157"/>
      <c r="C25" s="1151" t="s">
        <v>83</v>
      </c>
      <c r="D25" s="1152"/>
      <c r="E25" s="135">
        <f>E24+E23+E22</f>
        <v>179090.78750000001</v>
      </c>
      <c r="F25" s="135">
        <f>F24+F23+F22</f>
        <v>171136.94999999998</v>
      </c>
      <c r="G25" s="136">
        <f>G24+G23+G22</f>
        <v>52185.85</v>
      </c>
      <c r="H25" s="137"/>
      <c r="I25" s="138" t="s">
        <v>83</v>
      </c>
      <c r="J25" s="132">
        <f>J22+J23+J24</f>
        <v>32263168</v>
      </c>
      <c r="K25" s="132">
        <f>K22+K23+K24</f>
        <v>65091364</v>
      </c>
      <c r="L25" s="133">
        <f>L22+L23+L24</f>
        <v>42501335</v>
      </c>
      <c r="M25" s="139"/>
      <c r="N25" s="1151" t="s">
        <v>83</v>
      </c>
      <c r="O25" s="1152"/>
      <c r="P25" s="135">
        <f>P24+P23+P22</f>
        <v>177915.9222</v>
      </c>
      <c r="Q25" s="135">
        <f>Q24+Q23+Q22</f>
        <v>173546.66999999998</v>
      </c>
      <c r="R25" s="136">
        <f>R24+R23+R22</f>
        <v>50116.1</v>
      </c>
      <c r="S25" s="137"/>
      <c r="T25" s="138" t="s">
        <v>83</v>
      </c>
      <c r="U25" s="132">
        <f>U22+U23+U24</f>
        <v>32172716</v>
      </c>
      <c r="V25" s="132">
        <f>V22+V23+V24</f>
        <v>66453304</v>
      </c>
      <c r="W25" s="133">
        <f>W22+W23+W24</f>
        <v>41085409</v>
      </c>
      <c r="X25" s="139"/>
      <c r="Y25" s="1151" t="s">
        <v>83</v>
      </c>
      <c r="Z25" s="1152"/>
      <c r="AA25" s="135">
        <f>AA24+AA23+AA22</f>
        <v>168249.595</v>
      </c>
      <c r="AB25" s="135">
        <f>AB24+AB23+AB22</f>
        <v>170853.91999999998</v>
      </c>
      <c r="AC25" s="136">
        <f>AC24+AC23+AC22</f>
        <v>47374.26</v>
      </c>
      <c r="AD25" s="137"/>
      <c r="AE25" s="138" t="s">
        <v>83</v>
      </c>
      <c r="AF25" s="132">
        <f>AF22+AF23+AF24</f>
        <v>30466665</v>
      </c>
      <c r="AG25" s="132">
        <f>AG22+AG23+AG24</f>
        <v>65612919</v>
      </c>
      <c r="AH25" s="133">
        <f>AH22+AH23+AH24</f>
        <v>39024670</v>
      </c>
      <c r="AI25" s="722"/>
      <c r="AJ25" s="1151" t="s">
        <v>83</v>
      </c>
      <c r="AK25" s="1152"/>
      <c r="AL25" s="135">
        <f>AL24+AL23+AL22</f>
        <v>158385.0423</v>
      </c>
      <c r="AM25" s="135">
        <f>AM24+AM23+AM22</f>
        <v>166418.16</v>
      </c>
      <c r="AN25" s="136">
        <f>AN24+AN23+AN22</f>
        <v>45829.17</v>
      </c>
      <c r="AO25" s="722"/>
      <c r="AP25" s="138" t="s">
        <v>83</v>
      </c>
      <c r="AQ25" s="132">
        <f>AQ22+AQ23+AQ24</f>
        <v>28764087</v>
      </c>
      <c r="AR25" s="132">
        <f>AR22+AR23+AR24</f>
        <v>63857319</v>
      </c>
      <c r="AS25" s="133">
        <f>AS22+AS23+AS24</f>
        <v>38457117</v>
      </c>
      <c r="AU25" s="1151" t="s">
        <v>83</v>
      </c>
      <c r="AV25" s="1152"/>
      <c r="AW25" s="135">
        <f>AW24+AW23+AW22</f>
        <v>155059.65289999999</v>
      </c>
      <c r="AX25" s="135">
        <f>AX24+AX23+AX22</f>
        <v>160564.20000000001</v>
      </c>
      <c r="AY25" s="136">
        <f>AY24+AY23+AY22</f>
        <v>45050.229999999996</v>
      </c>
      <c r="BA25" s="138" t="s">
        <v>83</v>
      </c>
      <c r="BB25" s="132">
        <f>BB22+BB23+BB24</f>
        <v>28343534</v>
      </c>
      <c r="BC25" s="132">
        <f>BC22+BC23+BC24</f>
        <v>61543101</v>
      </c>
      <c r="BD25" s="133">
        <f>BD22+BD23+BD24</f>
        <v>37578461</v>
      </c>
    </row>
    <row r="26" spans="1:56" ht="15" customHeight="1" thickBot="1" x14ac:dyDescent="0.35">
      <c r="A26" s="1158"/>
      <c r="C26" s="140"/>
      <c r="D26" s="141"/>
      <c r="E26" s="142" t="s">
        <v>135</v>
      </c>
      <c r="F26" s="142"/>
      <c r="G26" s="143">
        <f>SUM(E25:G25)</f>
        <v>402413.58749999997</v>
      </c>
      <c r="H26" s="144"/>
      <c r="I26" s="145"/>
      <c r="J26" s="146" t="s">
        <v>134</v>
      </c>
      <c r="K26" s="147"/>
      <c r="L26" s="148">
        <f>SUM(J25:L25)</f>
        <v>139855867</v>
      </c>
      <c r="M26" s="139"/>
      <c r="N26" s="140"/>
      <c r="O26" s="141"/>
      <c r="P26" s="142" t="s">
        <v>135</v>
      </c>
      <c r="Q26" s="142"/>
      <c r="R26" s="143">
        <f>SUM(P25:R25)</f>
        <v>401578.69219999993</v>
      </c>
      <c r="S26" s="144"/>
      <c r="T26" s="145"/>
      <c r="U26" s="146" t="s">
        <v>134</v>
      </c>
      <c r="V26" s="147"/>
      <c r="W26" s="148">
        <f>SUM(U25:W25)</f>
        <v>139711429</v>
      </c>
      <c r="X26" s="139"/>
      <c r="Y26" s="140"/>
      <c r="Z26" s="141"/>
      <c r="AA26" s="142" t="s">
        <v>135</v>
      </c>
      <c r="AB26" s="142"/>
      <c r="AC26" s="143">
        <f>SUM(AA25:AC25)</f>
        <v>386477.77500000002</v>
      </c>
      <c r="AD26" s="144"/>
      <c r="AE26" s="145"/>
      <c r="AF26" s="146" t="s">
        <v>134</v>
      </c>
      <c r="AG26" s="147"/>
      <c r="AH26" s="148">
        <f>SUM(AF25:AH25)</f>
        <v>135104254</v>
      </c>
      <c r="AI26" s="723"/>
      <c r="AJ26" s="140"/>
      <c r="AK26" s="141"/>
      <c r="AL26" s="142" t="s">
        <v>135</v>
      </c>
      <c r="AM26" s="142"/>
      <c r="AN26" s="143">
        <f>SUM(AL25:AN25)</f>
        <v>370632.37229999999</v>
      </c>
      <c r="AO26" s="723"/>
      <c r="AP26" s="145"/>
      <c r="AQ26" s="146" t="s">
        <v>134</v>
      </c>
      <c r="AR26" s="147"/>
      <c r="AS26" s="148">
        <f>SUM(AQ25:AS25)</f>
        <v>131078523</v>
      </c>
      <c r="AU26" s="140"/>
      <c r="AV26" s="141"/>
      <c r="AW26" s="142" t="s">
        <v>135</v>
      </c>
      <c r="AX26" s="142"/>
      <c r="AY26" s="143">
        <f>SUM(AW25:AY25)</f>
        <v>360674.08289999998</v>
      </c>
      <c r="BA26" s="145"/>
      <c r="BB26" s="146" t="s">
        <v>134</v>
      </c>
      <c r="BC26" s="147"/>
      <c r="BD26" s="148">
        <f>SUM(BB25:BD25)</f>
        <v>127465096</v>
      </c>
    </row>
    <row r="27" spans="1:56" ht="15.75" thickBot="1" x14ac:dyDescent="0.35">
      <c r="I27" s="149"/>
      <c r="J27" s="149"/>
      <c r="K27" s="149"/>
      <c r="L27" s="149"/>
      <c r="T27" s="149"/>
      <c r="U27" s="149"/>
      <c r="V27" s="149"/>
      <c r="W27" s="149"/>
      <c r="AE27" s="149"/>
      <c r="AF27" s="149"/>
      <c r="AG27" s="149"/>
      <c r="AH27" s="149"/>
      <c r="AI27" s="149"/>
      <c r="AO27" s="149"/>
      <c r="AP27" s="149"/>
      <c r="AQ27" s="149"/>
      <c r="AR27" s="149"/>
      <c r="AS27" s="149"/>
      <c r="BA27" s="149"/>
      <c r="BB27" s="149"/>
      <c r="BC27" s="149"/>
      <c r="BD27" s="149"/>
    </row>
    <row r="28" spans="1:56" x14ac:dyDescent="0.3">
      <c r="A28" s="1156" t="s">
        <v>40</v>
      </c>
      <c r="C28" s="1159" t="s">
        <v>99</v>
      </c>
      <c r="D28" s="1160"/>
      <c r="E28" s="1133" t="s">
        <v>137</v>
      </c>
      <c r="F28" s="1133"/>
      <c r="G28" s="1134"/>
      <c r="H28" s="116"/>
      <c r="I28" s="117"/>
      <c r="J28" s="1116" t="s">
        <v>137</v>
      </c>
      <c r="K28" s="1117"/>
      <c r="L28" s="1118"/>
      <c r="M28" s="118"/>
      <c r="N28" s="1159" t="s">
        <v>99</v>
      </c>
      <c r="O28" s="1160"/>
      <c r="P28" s="1133" t="s">
        <v>137</v>
      </c>
      <c r="Q28" s="1133"/>
      <c r="R28" s="1134"/>
      <c r="S28" s="116"/>
      <c r="T28" s="117"/>
      <c r="U28" s="1116" t="s">
        <v>137</v>
      </c>
      <c r="V28" s="1117"/>
      <c r="W28" s="1118"/>
      <c r="X28" s="118"/>
      <c r="Y28" s="1159" t="s">
        <v>99</v>
      </c>
      <c r="Z28" s="1160"/>
      <c r="AA28" s="1133" t="s">
        <v>137</v>
      </c>
      <c r="AB28" s="1133"/>
      <c r="AC28" s="1134"/>
      <c r="AD28" s="116"/>
      <c r="AE28" s="117"/>
      <c r="AF28" s="1116" t="s">
        <v>137</v>
      </c>
      <c r="AG28" s="1117"/>
      <c r="AH28" s="1118"/>
      <c r="AI28" s="721"/>
      <c r="AJ28" s="1159" t="s">
        <v>99</v>
      </c>
      <c r="AK28" s="1160"/>
      <c r="AL28" s="1133" t="s">
        <v>137</v>
      </c>
      <c r="AM28" s="1133"/>
      <c r="AN28" s="1134"/>
      <c r="AO28" s="721"/>
      <c r="AP28" s="117"/>
      <c r="AQ28" s="1116" t="s">
        <v>137</v>
      </c>
      <c r="AR28" s="1117"/>
      <c r="AS28" s="1118"/>
      <c r="AU28" s="1159" t="s">
        <v>99</v>
      </c>
      <c r="AV28" s="1160"/>
      <c r="AW28" s="1133" t="s">
        <v>137</v>
      </c>
      <c r="AX28" s="1133"/>
      <c r="AY28" s="1134"/>
      <c r="BA28" s="117"/>
      <c r="BB28" s="1116" t="s">
        <v>137</v>
      </c>
      <c r="BC28" s="1117"/>
      <c r="BD28" s="1118"/>
    </row>
    <row r="29" spans="1:56" ht="15" customHeight="1" x14ac:dyDescent="0.3">
      <c r="A29" s="1157"/>
      <c r="C29" s="1161"/>
      <c r="D29" s="1162"/>
      <c r="E29" s="150" t="s">
        <v>98</v>
      </c>
      <c r="F29" s="119" t="s">
        <v>97</v>
      </c>
      <c r="G29" s="120" t="s">
        <v>96</v>
      </c>
      <c r="H29" s="121"/>
      <c r="I29" s="122" t="s">
        <v>99</v>
      </c>
      <c r="J29" s="123" t="s">
        <v>98</v>
      </c>
      <c r="K29" s="124" t="s">
        <v>97</v>
      </c>
      <c r="L29" s="125" t="s">
        <v>96</v>
      </c>
      <c r="M29" s="126"/>
      <c r="N29" s="1161" t="s">
        <v>99</v>
      </c>
      <c r="O29" s="1162"/>
      <c r="P29" s="150" t="s">
        <v>98</v>
      </c>
      <c r="Q29" s="119" t="s">
        <v>97</v>
      </c>
      <c r="R29" s="120" t="s">
        <v>96</v>
      </c>
      <c r="S29" s="121"/>
      <c r="T29" s="122" t="s">
        <v>99</v>
      </c>
      <c r="U29" s="123" t="s">
        <v>98</v>
      </c>
      <c r="V29" s="124" t="s">
        <v>97</v>
      </c>
      <c r="W29" s="125" t="s">
        <v>96</v>
      </c>
      <c r="X29" s="126"/>
      <c r="Y29" s="1161" t="s">
        <v>99</v>
      </c>
      <c r="Z29" s="1162"/>
      <c r="AA29" s="150" t="s">
        <v>98</v>
      </c>
      <c r="AB29" s="119" t="s">
        <v>97</v>
      </c>
      <c r="AC29" s="120" t="s">
        <v>96</v>
      </c>
      <c r="AD29" s="121"/>
      <c r="AE29" s="122" t="s">
        <v>99</v>
      </c>
      <c r="AF29" s="123" t="s">
        <v>98</v>
      </c>
      <c r="AG29" s="124" t="s">
        <v>97</v>
      </c>
      <c r="AH29" s="125" t="s">
        <v>96</v>
      </c>
      <c r="AI29" s="721"/>
      <c r="AJ29" s="1161" t="s">
        <v>99</v>
      </c>
      <c r="AK29" s="1162"/>
      <c r="AL29" s="150" t="s">
        <v>98</v>
      </c>
      <c r="AM29" s="119" t="s">
        <v>97</v>
      </c>
      <c r="AN29" s="120" t="s">
        <v>96</v>
      </c>
      <c r="AO29" s="721"/>
      <c r="AP29" s="122" t="s">
        <v>99</v>
      </c>
      <c r="AQ29" s="123" t="s">
        <v>98</v>
      </c>
      <c r="AR29" s="124" t="s">
        <v>97</v>
      </c>
      <c r="AS29" s="125" t="s">
        <v>96</v>
      </c>
      <c r="AU29" s="1161" t="s">
        <v>99</v>
      </c>
      <c r="AV29" s="1162"/>
      <c r="AW29" s="150" t="s">
        <v>98</v>
      </c>
      <c r="AX29" s="119" t="s">
        <v>97</v>
      </c>
      <c r="AY29" s="120" t="s">
        <v>96</v>
      </c>
      <c r="BA29" s="122" t="s">
        <v>99</v>
      </c>
      <c r="BB29" s="123" t="s">
        <v>98</v>
      </c>
      <c r="BC29" s="124" t="s">
        <v>97</v>
      </c>
      <c r="BD29" s="125" t="s">
        <v>96</v>
      </c>
    </row>
    <row r="30" spans="1:56" ht="15" customHeight="1" x14ac:dyDescent="0.3">
      <c r="A30" s="1157"/>
      <c r="C30" s="711">
        <v>1</v>
      </c>
      <c r="D30" s="151" t="s">
        <v>136</v>
      </c>
      <c r="E30" s="128">
        <v>250912.93539999999</v>
      </c>
      <c r="F30" s="128">
        <v>164563.076267</v>
      </c>
      <c r="G30" s="129">
        <v>60652.52</v>
      </c>
      <c r="H30" s="130"/>
      <c r="I30" s="131">
        <v>1</v>
      </c>
      <c r="J30" s="132">
        <f>ROUND(((+E30*'DATA - Awards Matrices'!$C$62)+(E30*'DATA - Awards Matrices'!$E$66))*'DATA - Awards Matrices'!$D$58,0)</f>
        <v>38557791</v>
      </c>
      <c r="K30" s="132">
        <f>ROUND(((+F30*'DATA - Awards Matrices'!$D$62)+(F30*'DATA - Awards Matrices'!$E$66))*'DATA - Awards Matrices'!$D$58,0)</f>
        <v>51634956</v>
      </c>
      <c r="L30" s="133">
        <f>ROUND(((+G30*'DATA - Awards Matrices'!$E$62)+(G30*'DATA - Awards Matrices'!$E$66))*'DATA - Awards Matrices'!$D$58,0)</f>
        <v>39752875</v>
      </c>
      <c r="M30" s="134"/>
      <c r="N30" s="711">
        <v>1</v>
      </c>
      <c r="O30" s="151" t="s">
        <v>136</v>
      </c>
      <c r="P30" s="128">
        <v>249679.9466</v>
      </c>
      <c r="Q30" s="128">
        <v>170786.1109</v>
      </c>
      <c r="R30" s="129">
        <v>57847.853799999997</v>
      </c>
      <c r="S30" s="130"/>
      <c r="T30" s="131">
        <v>1</v>
      </c>
      <c r="U30" s="132">
        <f>ROUND(((+P30*'DATA - Awards Matrices'!$C$62)+(P30*'DATA - Awards Matrices'!$E$66))*'DATA - Awards Matrices'!$D$58,0)</f>
        <v>38368317</v>
      </c>
      <c r="V30" s="132">
        <f>ROUND(((+Q30*'DATA - Awards Matrices'!$D$62)+(Q30*'DATA - Awards Matrices'!$E$66))*'DATA - Awards Matrices'!$D$58,0)</f>
        <v>53587558</v>
      </c>
      <c r="W30" s="133">
        <f>ROUND(((+R30*'DATA - Awards Matrices'!$E$62)+(R30*'DATA - Awards Matrices'!$E$66))*'DATA - Awards Matrices'!$D$58,0)</f>
        <v>37914640</v>
      </c>
      <c r="X30" s="134"/>
      <c r="Y30" s="711">
        <v>1</v>
      </c>
      <c r="Z30" s="151" t="s">
        <v>136</v>
      </c>
      <c r="AA30" s="128">
        <v>248745.97029999999</v>
      </c>
      <c r="AB30" s="128">
        <v>172781.83</v>
      </c>
      <c r="AC30" s="129">
        <v>54402.61</v>
      </c>
      <c r="AD30" s="130"/>
      <c r="AE30" s="131">
        <v>1</v>
      </c>
      <c r="AF30" s="132">
        <f>ROUND(((+AA30*'DATA - Awards Matrices'!$C$62)+(AA30*'DATA - Awards Matrices'!$E$66))*'DATA - Awards Matrices'!$D$58,0)</f>
        <v>38224793</v>
      </c>
      <c r="AG30" s="132">
        <f>ROUND(((+AB30*'DATA - Awards Matrices'!$D$62)+(AB30*'DATA - Awards Matrices'!$E$66))*'DATA - Awards Matrices'!$D$58,0)</f>
        <v>54213755</v>
      </c>
      <c r="AH30" s="133">
        <f>ROUND(((+AC30*'DATA - Awards Matrices'!$E$62)+(AC30*'DATA - Awards Matrices'!$E$66))*'DATA - Awards Matrices'!$D$58,0)</f>
        <v>35656559</v>
      </c>
      <c r="AI30" s="722"/>
      <c r="AJ30" s="711">
        <v>1</v>
      </c>
      <c r="AK30" s="151" t="s">
        <v>136</v>
      </c>
      <c r="AL30" s="128">
        <v>235483.02</v>
      </c>
      <c r="AM30" s="128">
        <v>174834.351</v>
      </c>
      <c r="AN30" s="129">
        <v>49981.78</v>
      </c>
      <c r="AO30" s="722"/>
      <c r="AP30" s="131">
        <v>1</v>
      </c>
      <c r="AQ30" s="132">
        <f>ROUND(((+AL30*'DATA - Awards Matrices'!$C$62)+(AL30*'DATA - Awards Matrices'!$E$66))*'DATA - Awards Matrices'!$D$58,0)</f>
        <v>36186676</v>
      </c>
      <c r="AR30" s="132">
        <f>ROUND(((+AM30*'DATA - Awards Matrices'!$D$62)+(AM30*'DATA - Awards Matrices'!$E$66))*'DATA - Awards Matrices'!$D$58,0)</f>
        <v>54857774</v>
      </c>
      <c r="AS30" s="133">
        <f>ROUND(((+AN30*'DATA - Awards Matrices'!$E$62)+(AN30*'DATA - Awards Matrices'!$E$66))*'DATA - Awards Matrices'!$D$58,0)</f>
        <v>32759058</v>
      </c>
      <c r="AU30" s="711">
        <v>1</v>
      </c>
      <c r="AV30" s="151" t="s">
        <v>136</v>
      </c>
      <c r="AW30" s="128">
        <f>'RAW DATA AY2015-16-EOC SCH'!D9</f>
        <v>228413.03</v>
      </c>
      <c r="AX30" s="128">
        <f>'RAW DATA AY2015-16-EOC SCH'!E9</f>
        <v>175384.47</v>
      </c>
      <c r="AY30" s="129">
        <f>'RAW DATA AY2015-16-EOC SCH'!F9</f>
        <v>51884.24</v>
      </c>
      <c r="BA30" s="131">
        <v>1</v>
      </c>
      <c r="BB30" s="132">
        <f>ROUND(((+AW30*'DATA - Awards Matrices'!$C$62)+(AW30*'DATA - Awards Matrices'!$E$66))*'DATA - Awards Matrices'!$D$58,0)</f>
        <v>35100230</v>
      </c>
      <c r="BC30" s="132">
        <f>ROUND(((+AX30*'DATA - Awards Matrices'!$D$62)+(AX30*'DATA - Awards Matrices'!$E$66))*'DATA - Awards Matrices'!$D$58,0)</f>
        <v>55030385</v>
      </c>
      <c r="BD30" s="133">
        <f>ROUND(((+AY30*'DATA - Awards Matrices'!$E$62)+(AY30*'DATA - Awards Matrices'!$E$66))*'DATA - Awards Matrices'!$D$58,0)</f>
        <v>34005969</v>
      </c>
    </row>
    <row r="31" spans="1:56" ht="15" customHeight="1" x14ac:dyDescent="0.3">
      <c r="A31" s="1157"/>
      <c r="C31" s="711">
        <v>2</v>
      </c>
      <c r="D31" s="127" t="s">
        <v>136</v>
      </c>
      <c r="E31" s="128">
        <v>53019.431264999999</v>
      </c>
      <c r="F31" s="128">
        <v>21020.216</v>
      </c>
      <c r="G31" s="129">
        <v>40059.379999999997</v>
      </c>
      <c r="H31" s="130"/>
      <c r="I31" s="131">
        <v>2</v>
      </c>
      <c r="J31" s="132">
        <f>ROUND(((+E31*'DATA - Awards Matrices'!$C$63)+(E31*'DATA - Awards Matrices'!$E$66))*'DATA - Awards Matrices'!$D$58,0)</f>
        <v>11639356</v>
      </c>
      <c r="K31" s="132">
        <f>ROUND(((+F31*'DATA - Awards Matrices'!$D$63)+(F31*'DATA - Awards Matrices'!$E$66))*'DATA - Awards Matrices'!$D$58,0)</f>
        <v>10084028</v>
      </c>
      <c r="L31" s="133">
        <f>ROUND(((+G31*'DATA - Awards Matrices'!$E$63)+(G31*'DATA - Awards Matrices'!$E$66))*'DATA - Awards Matrices'!$D$58,0)</f>
        <v>35818694</v>
      </c>
      <c r="M31" s="134"/>
      <c r="N31" s="711">
        <v>2</v>
      </c>
      <c r="O31" s="127" t="s">
        <v>136</v>
      </c>
      <c r="P31" s="128">
        <v>51410.463199999998</v>
      </c>
      <c r="Q31" s="128">
        <v>21114.149000000001</v>
      </c>
      <c r="R31" s="129">
        <v>39161.571381000002</v>
      </c>
      <c r="S31" s="130"/>
      <c r="T31" s="131">
        <v>2</v>
      </c>
      <c r="U31" s="132">
        <f>ROUND(((+P31*'DATA - Awards Matrices'!$C$63)+(P31*'DATA - Awards Matrices'!$E$66))*'DATA - Awards Matrices'!$D$58,0)</f>
        <v>11286139</v>
      </c>
      <c r="V31" s="132">
        <f>ROUND(((+Q31*'DATA - Awards Matrices'!$D$63)+(Q31*'DATA - Awards Matrices'!$E$66))*'DATA - Awards Matrices'!$D$58,0)</f>
        <v>10129091</v>
      </c>
      <c r="W31" s="133">
        <f>ROUND(((+R31*'DATA - Awards Matrices'!$E$63)+(R31*'DATA - Awards Matrices'!$E$66))*'DATA - Awards Matrices'!$D$58,0)</f>
        <v>35015927</v>
      </c>
      <c r="X31" s="134"/>
      <c r="Y31" s="711">
        <v>2</v>
      </c>
      <c r="Z31" s="127" t="s">
        <v>136</v>
      </c>
      <c r="AA31" s="128">
        <v>52382</v>
      </c>
      <c r="AB31" s="128">
        <v>21779.119999999999</v>
      </c>
      <c r="AC31" s="129">
        <v>38522.600100000003</v>
      </c>
      <c r="AD31" s="130"/>
      <c r="AE31" s="131">
        <v>2</v>
      </c>
      <c r="AF31" s="132">
        <f>ROUND(((+AA31*'DATA - Awards Matrices'!$C$63)+(AA31*'DATA - Awards Matrices'!$E$66))*'DATA - Awards Matrices'!$D$58,0)</f>
        <v>11499420</v>
      </c>
      <c r="AG31" s="132">
        <f>ROUND(((+AB31*'DATA - Awards Matrices'!$D$63)+(AB31*'DATA - Awards Matrices'!$E$66))*'DATA - Awards Matrices'!$D$58,0)</f>
        <v>10448097</v>
      </c>
      <c r="AH31" s="133">
        <f>ROUND(((+AC31*'DATA - Awards Matrices'!$E$63)+(AC31*'DATA - Awards Matrices'!$E$66))*'DATA - Awards Matrices'!$D$58,0)</f>
        <v>34444598</v>
      </c>
      <c r="AI31" s="722"/>
      <c r="AJ31" s="711">
        <v>2</v>
      </c>
      <c r="AK31" s="127" t="s">
        <v>136</v>
      </c>
      <c r="AL31" s="128">
        <v>53617.599999999999</v>
      </c>
      <c r="AM31" s="128">
        <v>22109.51</v>
      </c>
      <c r="AN31" s="129">
        <v>39191.238499999999</v>
      </c>
      <c r="AO31" s="722"/>
      <c r="AP31" s="131">
        <v>2</v>
      </c>
      <c r="AQ31" s="132">
        <f>ROUND(((+AL31*'DATA - Awards Matrices'!$C$63)+(AL31*'DATA - Awards Matrices'!$E$66))*'DATA - Awards Matrices'!$D$58,0)</f>
        <v>11770672</v>
      </c>
      <c r="AR31" s="132">
        <f>ROUND(((+AM31*'DATA - Awards Matrices'!$D$63)+(AM31*'DATA - Awards Matrices'!$E$66))*'DATA - Awards Matrices'!$D$58,0)</f>
        <v>10606595</v>
      </c>
      <c r="AS31" s="133">
        <f>ROUND(((+AN31*'DATA - Awards Matrices'!$E$63)+(AN31*'DATA - Awards Matrices'!$E$66))*'DATA - Awards Matrices'!$D$58,0)</f>
        <v>35042454</v>
      </c>
      <c r="AU31" s="711">
        <v>2</v>
      </c>
      <c r="AV31" s="127" t="s">
        <v>136</v>
      </c>
      <c r="AW31" s="128">
        <f>'RAW DATA AY2015-16-EOC SCH'!D10</f>
        <v>51050.97</v>
      </c>
      <c r="AX31" s="128">
        <f>'RAW DATA AY2015-16-EOC SCH'!E10</f>
        <v>23990.03</v>
      </c>
      <c r="AY31" s="129">
        <f>'RAW DATA AY2015-16-EOC SCH'!F10</f>
        <v>39703.050000000003</v>
      </c>
      <c r="BA31" s="131">
        <v>2</v>
      </c>
      <c r="BB31" s="132">
        <f>ROUND(((+AW31*'DATA - Awards Matrices'!$C$63)+(AW31*'DATA - Awards Matrices'!$E$66))*'DATA - Awards Matrices'!$D$58,0)</f>
        <v>11207219</v>
      </c>
      <c r="BC31" s="132">
        <f>ROUND(((+AX31*'DATA - Awards Matrices'!$D$63)+(AX31*'DATA - Awards Matrices'!$E$66))*'DATA - Awards Matrices'!$D$58,0)</f>
        <v>11508737</v>
      </c>
      <c r="BD31" s="133">
        <f>ROUND(((+AY31*'DATA - Awards Matrices'!$E$63)+(AY31*'DATA - Awards Matrices'!$E$66))*'DATA - Awards Matrices'!$D$58,0)</f>
        <v>35500085</v>
      </c>
    </row>
    <row r="32" spans="1:56" ht="15" customHeight="1" x14ac:dyDescent="0.3">
      <c r="A32" s="1157"/>
      <c r="C32" s="711">
        <v>3</v>
      </c>
      <c r="D32" s="127" t="s">
        <v>136</v>
      </c>
      <c r="E32" s="128">
        <v>11869.004499999999</v>
      </c>
      <c r="F32" s="128">
        <v>20147.985400000001</v>
      </c>
      <c r="G32" s="129">
        <v>12659.87</v>
      </c>
      <c r="H32" s="130"/>
      <c r="I32" s="131">
        <v>3</v>
      </c>
      <c r="J32" s="132">
        <f>ROUND(((+E32*'DATA - Awards Matrices'!$C$64)+(E32*'DATA - Awards Matrices'!$E$66))*'DATA - Awards Matrices'!$D$58,0)</f>
        <v>4053146</v>
      </c>
      <c r="K32" s="132">
        <f>ROUND(((+F32*'DATA - Awards Matrices'!$D$64)+(F32*'DATA - Awards Matrices'!$E$66))*'DATA - Awards Matrices'!$D$58,0)</f>
        <v>11044521</v>
      </c>
      <c r="L32" s="133">
        <f>ROUND(((+G32*'DATA - Awards Matrices'!$E$64)+(G32*'DATA - Awards Matrices'!$E$66))*'DATA - Awards Matrices'!$D$58,0)</f>
        <v>17940302</v>
      </c>
      <c r="M32" s="134"/>
      <c r="N32" s="711">
        <v>3</v>
      </c>
      <c r="O32" s="127" t="s">
        <v>136</v>
      </c>
      <c r="P32" s="128">
        <v>11589</v>
      </c>
      <c r="Q32" s="128">
        <v>20723.043399999999</v>
      </c>
      <c r="R32" s="129">
        <v>12717.03</v>
      </c>
      <c r="S32" s="130"/>
      <c r="T32" s="131">
        <v>3</v>
      </c>
      <c r="U32" s="132">
        <f>ROUND(((+P32*'DATA - Awards Matrices'!$C$64)+(P32*'DATA - Awards Matrices'!$E$66))*'DATA - Awards Matrices'!$D$58,0)</f>
        <v>3957528</v>
      </c>
      <c r="V32" s="132">
        <f>ROUND(((+Q32*'DATA - Awards Matrices'!$D$64)+(Q32*'DATA - Awards Matrices'!$E$66))*'DATA - Awards Matrices'!$D$58,0)</f>
        <v>11359751</v>
      </c>
      <c r="W32" s="133">
        <f>ROUND(((+R32*'DATA - Awards Matrices'!$E$64)+(R32*'DATA - Awards Matrices'!$E$66))*'DATA - Awards Matrices'!$D$58,0)</f>
        <v>18021303</v>
      </c>
      <c r="X32" s="134"/>
      <c r="Y32" s="711">
        <v>3</v>
      </c>
      <c r="Z32" s="127" t="s">
        <v>136</v>
      </c>
      <c r="AA32" s="128">
        <v>11801</v>
      </c>
      <c r="AB32" s="128">
        <v>21708.09</v>
      </c>
      <c r="AC32" s="129">
        <v>13109.97</v>
      </c>
      <c r="AD32" s="130"/>
      <c r="AE32" s="131">
        <v>3</v>
      </c>
      <c r="AF32" s="132">
        <f>ROUND(((+AA32*'DATA - Awards Matrices'!$C$64)+(AA32*'DATA - Awards Matrices'!$E$66))*'DATA - Awards Matrices'!$D$58,0)</f>
        <v>4029923</v>
      </c>
      <c r="AG32" s="132">
        <f>ROUND(((+AB32*'DATA - Awards Matrices'!$D$64)+(AB32*'DATA - Awards Matrices'!$E$66))*'DATA - Awards Matrices'!$D$58,0)</f>
        <v>11899724</v>
      </c>
      <c r="AH32" s="133">
        <f>ROUND(((+AC32*'DATA - Awards Matrices'!$E$64)+(AC32*'DATA - Awards Matrices'!$E$66))*'DATA - Awards Matrices'!$D$58,0)</f>
        <v>18578138</v>
      </c>
      <c r="AI32" s="722"/>
      <c r="AJ32" s="711">
        <v>3</v>
      </c>
      <c r="AK32" s="127" t="s">
        <v>136</v>
      </c>
      <c r="AL32" s="128">
        <v>13357</v>
      </c>
      <c r="AM32" s="128">
        <v>22922.560000000001</v>
      </c>
      <c r="AN32" s="129">
        <v>13036.03</v>
      </c>
      <c r="AO32" s="722"/>
      <c r="AP32" s="131">
        <v>3</v>
      </c>
      <c r="AQ32" s="132">
        <f>ROUND(((+AL32*'DATA - Awards Matrices'!$C$64)+(AL32*'DATA - Awards Matrices'!$E$66))*'DATA - Awards Matrices'!$D$58,0)</f>
        <v>4561282</v>
      </c>
      <c r="AR32" s="132">
        <f>ROUND(((+AM32*'DATA - Awards Matrices'!$D$64)+(AM32*'DATA - Awards Matrices'!$E$66))*'DATA - Awards Matrices'!$D$58,0)</f>
        <v>12565460</v>
      </c>
      <c r="AS32" s="133">
        <f>ROUND(((+AN32*'DATA - Awards Matrices'!$E$64)+(AN32*'DATA - Awards Matrices'!$E$66))*'DATA - Awards Matrices'!$D$58,0)</f>
        <v>18473358</v>
      </c>
      <c r="AU32" s="711">
        <v>3</v>
      </c>
      <c r="AV32" s="127" t="s">
        <v>136</v>
      </c>
      <c r="AW32" s="128">
        <f>'RAW DATA AY2015-16-EOC SCH'!D11</f>
        <v>14068</v>
      </c>
      <c r="AX32" s="128">
        <f>'RAW DATA AY2015-16-EOC SCH'!E11</f>
        <v>24928.98</v>
      </c>
      <c r="AY32" s="129">
        <f>'RAW DATA AY2015-16-EOC SCH'!F11</f>
        <v>13368.96</v>
      </c>
      <c r="BA32" s="131">
        <v>3</v>
      </c>
      <c r="BB32" s="132">
        <f>ROUND(((+AW32*'DATA - Awards Matrices'!$C$64)+(AW32*'DATA - Awards Matrices'!$E$66))*'DATA - Awards Matrices'!$D$58,0)</f>
        <v>4804081</v>
      </c>
      <c r="BC32" s="132">
        <f>ROUND(((+AX32*'DATA - Awards Matrices'!$D$64)+(AX32*'DATA - Awards Matrices'!$E$66))*'DATA - Awards Matrices'!$D$58,0)</f>
        <v>13665319</v>
      </c>
      <c r="BD32" s="133">
        <f>ROUND(((+AY32*'DATA - Awards Matrices'!$E$64)+(AY32*'DATA - Awards Matrices'!$E$66))*'DATA - Awards Matrices'!$D$58,0)</f>
        <v>18945153</v>
      </c>
    </row>
    <row r="33" spans="1:56" ht="15" customHeight="1" x14ac:dyDescent="0.3">
      <c r="A33" s="1157"/>
      <c r="C33" s="1151" t="s">
        <v>83</v>
      </c>
      <c r="D33" s="1152"/>
      <c r="E33" s="135">
        <f>E32+E31+E30</f>
        <v>315801.37116500002</v>
      </c>
      <c r="F33" s="135">
        <f>F32+F31+F30</f>
        <v>205731.27766700002</v>
      </c>
      <c r="G33" s="136">
        <f>G32+G31+G30</f>
        <v>113371.76999999999</v>
      </c>
      <c r="H33" s="137"/>
      <c r="I33" s="138" t="s">
        <v>83</v>
      </c>
      <c r="J33" s="132">
        <f>J30+J31+J32</f>
        <v>54250293</v>
      </c>
      <c r="K33" s="132">
        <f>K30+K31+K32</f>
        <v>72763505</v>
      </c>
      <c r="L33" s="133">
        <f>L30+L31+L32</f>
        <v>93511871</v>
      </c>
      <c r="M33" s="139"/>
      <c r="N33" s="1151" t="s">
        <v>83</v>
      </c>
      <c r="O33" s="1152"/>
      <c r="P33" s="135">
        <f>P32+P31+P30</f>
        <v>312679.40980000002</v>
      </c>
      <c r="Q33" s="135">
        <f>Q32+Q31+Q30</f>
        <v>212623.3033</v>
      </c>
      <c r="R33" s="136">
        <f>R32+R31+R30</f>
        <v>109726.455181</v>
      </c>
      <c r="S33" s="137"/>
      <c r="T33" s="138" t="s">
        <v>83</v>
      </c>
      <c r="U33" s="132">
        <f>U30+U31+U32</f>
        <v>53611984</v>
      </c>
      <c r="V33" s="132">
        <f>V30+V31+V32</f>
        <v>75076400</v>
      </c>
      <c r="W33" s="133">
        <f>W30+W31+W32</f>
        <v>90951870</v>
      </c>
      <c r="X33" s="139"/>
      <c r="Y33" s="1151" t="s">
        <v>83</v>
      </c>
      <c r="Z33" s="1152"/>
      <c r="AA33" s="135">
        <f>AA32+AA31+AA30</f>
        <v>312928.97029999999</v>
      </c>
      <c r="AB33" s="135">
        <f>AB32+AB31+AB30</f>
        <v>216269.03999999998</v>
      </c>
      <c r="AC33" s="136">
        <f>AC32+AC31+AC30</f>
        <v>106035.1801</v>
      </c>
      <c r="AD33" s="137"/>
      <c r="AE33" s="138" t="s">
        <v>83</v>
      </c>
      <c r="AF33" s="132">
        <f>AF30+AF31+AF32</f>
        <v>53754136</v>
      </c>
      <c r="AG33" s="132">
        <f>AG30+AG31+AG32</f>
        <v>76561576</v>
      </c>
      <c r="AH33" s="133">
        <f>AH30+AH31+AH32</f>
        <v>88679295</v>
      </c>
      <c r="AI33" s="722"/>
      <c r="AJ33" s="1151" t="s">
        <v>83</v>
      </c>
      <c r="AK33" s="1152"/>
      <c r="AL33" s="135">
        <f>SUM(AL30:AL32)</f>
        <v>302457.62</v>
      </c>
      <c r="AM33" s="135">
        <f t="shared" ref="AM33:AN33" si="0">SUM(AM30:AM32)</f>
        <v>219866.421</v>
      </c>
      <c r="AN33" s="135">
        <f t="shared" si="0"/>
        <v>102209.0485</v>
      </c>
      <c r="AO33" s="722"/>
      <c r="AP33" s="138" t="s">
        <v>83</v>
      </c>
      <c r="AQ33" s="132">
        <f>AQ30+AQ31+AQ32</f>
        <v>52518630</v>
      </c>
      <c r="AR33" s="132">
        <f>AR30+AR31+AR32</f>
        <v>78029829</v>
      </c>
      <c r="AS33" s="133">
        <f>AS30+AS31+AS32</f>
        <v>86274870</v>
      </c>
      <c r="AU33" s="1151" t="s">
        <v>83</v>
      </c>
      <c r="AV33" s="1152"/>
      <c r="AW33" s="135">
        <f>'RAW DATA AY2015-16-EOC SCH'!D12</f>
        <v>45064.118600000002</v>
      </c>
      <c r="AX33" s="135">
        <f>'RAW DATA AY2015-16-EOC SCH'!E12</f>
        <v>26196.94</v>
      </c>
      <c r="AY33" s="136">
        <f>'RAW DATA AY2015-16-EOC SCH'!F12</f>
        <v>12377.95</v>
      </c>
      <c r="BA33" s="138" t="s">
        <v>83</v>
      </c>
      <c r="BB33" s="132">
        <f>BB30+BB31+BB32</f>
        <v>51111530</v>
      </c>
      <c r="BC33" s="132">
        <f>BC30+BC31+BC32</f>
        <v>80204441</v>
      </c>
      <c r="BD33" s="133">
        <f>BD30+BD31+BD32</f>
        <v>88451207</v>
      </c>
    </row>
    <row r="34" spans="1:56" ht="15" customHeight="1" thickBot="1" x14ac:dyDescent="0.35">
      <c r="A34" s="1158"/>
      <c r="C34" s="140"/>
      <c r="D34" s="141"/>
      <c r="E34" s="142" t="s">
        <v>135</v>
      </c>
      <c r="F34" s="142"/>
      <c r="G34" s="143">
        <f>SUM(E33:G33)</f>
        <v>634904.418832</v>
      </c>
      <c r="H34" s="144"/>
      <c r="I34" s="145"/>
      <c r="J34" s="146" t="s">
        <v>134</v>
      </c>
      <c r="K34" s="147"/>
      <c r="L34" s="148">
        <f>SUM(J33:L33)</f>
        <v>220525669</v>
      </c>
      <c r="M34" s="139"/>
      <c r="N34" s="140"/>
      <c r="O34" s="141"/>
      <c r="P34" s="142" t="s">
        <v>135</v>
      </c>
      <c r="Q34" s="142"/>
      <c r="R34" s="143">
        <f>SUM(P33:R33)</f>
        <v>635029.16828100011</v>
      </c>
      <c r="S34" s="144"/>
      <c r="T34" s="145"/>
      <c r="U34" s="146" t="s">
        <v>134</v>
      </c>
      <c r="V34" s="147"/>
      <c r="W34" s="148">
        <f>SUM(U33:W33)</f>
        <v>219640254</v>
      </c>
      <c r="X34" s="139"/>
      <c r="Y34" s="140"/>
      <c r="Z34" s="141"/>
      <c r="AA34" s="142" t="s">
        <v>135</v>
      </c>
      <c r="AB34" s="142"/>
      <c r="AC34" s="143">
        <f>SUM(AA33:AC33)</f>
        <v>635233.19039999996</v>
      </c>
      <c r="AD34" s="144"/>
      <c r="AE34" s="145"/>
      <c r="AF34" s="146" t="s">
        <v>134</v>
      </c>
      <c r="AG34" s="147"/>
      <c r="AH34" s="148">
        <f>SUM(AF33:AH33)</f>
        <v>218995007</v>
      </c>
      <c r="AI34" s="723"/>
      <c r="AJ34" s="140"/>
      <c r="AK34" s="141"/>
      <c r="AL34" s="142" t="s">
        <v>135</v>
      </c>
      <c r="AM34" s="142"/>
      <c r="AN34" s="143">
        <f>SUM(AL33:AN33)</f>
        <v>624533.0895</v>
      </c>
      <c r="AO34" s="723"/>
      <c r="AP34" s="145"/>
      <c r="AQ34" s="146" t="s">
        <v>134</v>
      </c>
      <c r="AR34" s="147"/>
      <c r="AS34" s="148">
        <f>SUM(AQ33:AS33)</f>
        <v>216823329</v>
      </c>
      <c r="AU34" s="140"/>
      <c r="AV34" s="141"/>
      <c r="AW34" s="142" t="s">
        <v>135</v>
      </c>
      <c r="AX34" s="142"/>
      <c r="AY34" s="143">
        <f>SUM(AW33:AY33)</f>
        <v>83639.008600000001</v>
      </c>
      <c r="BA34" s="145"/>
      <c r="BB34" s="146" t="s">
        <v>134</v>
      </c>
      <c r="BC34" s="147"/>
      <c r="BD34" s="148">
        <f>SUM(BB33:BD33)</f>
        <v>219767178</v>
      </c>
    </row>
    <row r="35" spans="1:56" ht="15.75" thickBot="1" x14ac:dyDescent="0.35">
      <c r="I35" s="149"/>
      <c r="J35" s="149"/>
      <c r="K35" s="149"/>
      <c r="L35" s="149"/>
      <c r="T35" s="149"/>
      <c r="U35" s="149"/>
      <c r="V35" s="149"/>
      <c r="W35" s="149"/>
      <c r="AE35" s="149"/>
      <c r="AF35" s="149"/>
      <c r="AG35" s="149"/>
      <c r="AH35" s="149"/>
      <c r="AI35" s="149"/>
      <c r="AO35" s="149"/>
      <c r="AP35" s="149"/>
      <c r="AQ35" s="149"/>
      <c r="AR35" s="149"/>
      <c r="AS35" s="149"/>
      <c r="BA35" s="149"/>
      <c r="BB35" s="149"/>
      <c r="BC35" s="149"/>
      <c r="BD35" s="149"/>
    </row>
    <row r="36" spans="1:56" x14ac:dyDescent="0.3">
      <c r="A36" s="1156" t="s">
        <v>42</v>
      </c>
      <c r="C36" s="1159" t="s">
        <v>99</v>
      </c>
      <c r="D36" s="1160"/>
      <c r="E36" s="1133" t="s">
        <v>137</v>
      </c>
      <c r="F36" s="1133"/>
      <c r="G36" s="1134"/>
      <c r="H36" s="116"/>
      <c r="I36" s="117"/>
      <c r="J36" s="1116" t="s">
        <v>137</v>
      </c>
      <c r="K36" s="1117"/>
      <c r="L36" s="1118"/>
      <c r="M36" s="118"/>
      <c r="N36" s="1159" t="s">
        <v>99</v>
      </c>
      <c r="O36" s="1160"/>
      <c r="P36" s="1133" t="s">
        <v>137</v>
      </c>
      <c r="Q36" s="1133"/>
      <c r="R36" s="1134"/>
      <c r="S36" s="116"/>
      <c r="T36" s="117"/>
      <c r="U36" s="1116" t="s">
        <v>137</v>
      </c>
      <c r="V36" s="1117"/>
      <c r="W36" s="1118"/>
      <c r="X36" s="118"/>
      <c r="Y36" s="1159" t="s">
        <v>99</v>
      </c>
      <c r="Z36" s="1160"/>
      <c r="AA36" s="1133" t="s">
        <v>137</v>
      </c>
      <c r="AB36" s="1133"/>
      <c r="AC36" s="1134"/>
      <c r="AD36" s="116"/>
      <c r="AE36" s="117"/>
      <c r="AF36" s="1116" t="s">
        <v>137</v>
      </c>
      <c r="AG36" s="1117"/>
      <c r="AH36" s="1118"/>
      <c r="AI36" s="721"/>
      <c r="AJ36" s="1159" t="s">
        <v>99</v>
      </c>
      <c r="AK36" s="1160"/>
      <c r="AL36" s="1133" t="s">
        <v>137</v>
      </c>
      <c r="AM36" s="1133"/>
      <c r="AN36" s="1134"/>
      <c r="AO36" s="721"/>
      <c r="AP36" s="117"/>
      <c r="AQ36" s="1116" t="s">
        <v>137</v>
      </c>
      <c r="AR36" s="1117"/>
      <c r="AS36" s="1118"/>
      <c r="AU36" s="1159" t="s">
        <v>99</v>
      </c>
      <c r="AV36" s="1160"/>
      <c r="AW36" s="1133" t="s">
        <v>137</v>
      </c>
      <c r="AX36" s="1133"/>
      <c r="AY36" s="1134"/>
      <c r="BA36" s="117"/>
      <c r="BB36" s="1116" t="s">
        <v>137</v>
      </c>
      <c r="BC36" s="1117"/>
      <c r="BD36" s="1118"/>
    </row>
    <row r="37" spans="1:56" ht="15" customHeight="1" x14ac:dyDescent="0.3">
      <c r="A37" s="1157"/>
      <c r="C37" s="1161"/>
      <c r="D37" s="1162"/>
      <c r="E37" s="150" t="s">
        <v>98</v>
      </c>
      <c r="F37" s="119" t="s">
        <v>97</v>
      </c>
      <c r="G37" s="120" t="s">
        <v>96</v>
      </c>
      <c r="H37" s="121"/>
      <c r="I37" s="122" t="s">
        <v>99</v>
      </c>
      <c r="J37" s="123" t="s">
        <v>98</v>
      </c>
      <c r="K37" s="124" t="s">
        <v>97</v>
      </c>
      <c r="L37" s="125" t="s">
        <v>96</v>
      </c>
      <c r="M37" s="126"/>
      <c r="N37" s="1161" t="s">
        <v>99</v>
      </c>
      <c r="O37" s="1162"/>
      <c r="P37" s="150" t="s">
        <v>98</v>
      </c>
      <c r="Q37" s="119" t="s">
        <v>97</v>
      </c>
      <c r="R37" s="120" t="s">
        <v>96</v>
      </c>
      <c r="S37" s="121"/>
      <c r="T37" s="122" t="s">
        <v>99</v>
      </c>
      <c r="U37" s="123" t="s">
        <v>98</v>
      </c>
      <c r="V37" s="124" t="s">
        <v>97</v>
      </c>
      <c r="W37" s="125" t="s">
        <v>96</v>
      </c>
      <c r="X37" s="126"/>
      <c r="Y37" s="1161" t="s">
        <v>99</v>
      </c>
      <c r="Z37" s="1162"/>
      <c r="AA37" s="150" t="s">
        <v>98</v>
      </c>
      <c r="AB37" s="119" t="s">
        <v>97</v>
      </c>
      <c r="AC37" s="120" t="s">
        <v>96</v>
      </c>
      <c r="AD37" s="121"/>
      <c r="AE37" s="122" t="s">
        <v>99</v>
      </c>
      <c r="AF37" s="123" t="s">
        <v>98</v>
      </c>
      <c r="AG37" s="124" t="s">
        <v>97</v>
      </c>
      <c r="AH37" s="125" t="s">
        <v>96</v>
      </c>
      <c r="AI37" s="721"/>
      <c r="AJ37" s="1161" t="s">
        <v>99</v>
      </c>
      <c r="AK37" s="1162"/>
      <c r="AL37" s="150" t="s">
        <v>98</v>
      </c>
      <c r="AM37" s="119" t="s">
        <v>97</v>
      </c>
      <c r="AN37" s="120" t="s">
        <v>96</v>
      </c>
      <c r="AO37" s="721"/>
      <c r="AP37" s="122" t="s">
        <v>99</v>
      </c>
      <c r="AQ37" s="123" t="s">
        <v>98</v>
      </c>
      <c r="AR37" s="124" t="s">
        <v>97</v>
      </c>
      <c r="AS37" s="125" t="s">
        <v>96</v>
      </c>
      <c r="AU37" s="1161" t="s">
        <v>99</v>
      </c>
      <c r="AV37" s="1162"/>
      <c r="AW37" s="150" t="s">
        <v>98</v>
      </c>
      <c r="AX37" s="119" t="s">
        <v>97</v>
      </c>
      <c r="AY37" s="120" t="s">
        <v>96</v>
      </c>
      <c r="BA37" s="122" t="s">
        <v>99</v>
      </c>
      <c r="BB37" s="123" t="s">
        <v>98</v>
      </c>
      <c r="BC37" s="124" t="s">
        <v>97</v>
      </c>
      <c r="BD37" s="125" t="s">
        <v>96</v>
      </c>
    </row>
    <row r="38" spans="1:56" ht="15" customHeight="1" x14ac:dyDescent="0.3">
      <c r="A38" s="1157"/>
      <c r="C38" s="711">
        <v>1</v>
      </c>
      <c r="D38" s="151" t="s">
        <v>136</v>
      </c>
      <c r="E38" s="128">
        <v>51533.998699999996</v>
      </c>
      <c r="F38" s="128">
        <v>29164</v>
      </c>
      <c r="G38" s="129">
        <v>10867.01</v>
      </c>
      <c r="H38" s="130"/>
      <c r="I38" s="131">
        <v>1</v>
      </c>
      <c r="J38" s="132">
        <f>ROUND(((+E38*'DATA - Awards Matrices'!$C$62)+(E38*'DATA - Awards Matrices'!$E$66))*'DATA - Awards Matrices'!$D$58,0)</f>
        <v>7919230</v>
      </c>
      <c r="K38" s="132">
        <f>ROUND(((+F38*'DATA - Awards Matrices'!$D$62)+(F38*'DATA - Awards Matrices'!$E$66))*'DATA - Awards Matrices'!$D$58,0)</f>
        <v>9150788</v>
      </c>
      <c r="L38" s="133">
        <f>ROUND(((+G38*'DATA - Awards Matrices'!$E$62)+(G38*'DATA - Awards Matrices'!$E$66))*'DATA - Awards Matrices'!$D$58,0)</f>
        <v>7122456</v>
      </c>
      <c r="M38" s="134"/>
      <c r="N38" s="711">
        <v>1</v>
      </c>
      <c r="O38" s="151" t="s">
        <v>136</v>
      </c>
      <c r="P38" s="128">
        <v>52536.069300000003</v>
      </c>
      <c r="Q38" s="128">
        <v>26840</v>
      </c>
      <c r="R38" s="129">
        <v>10948.94</v>
      </c>
      <c r="S38" s="130"/>
      <c r="T38" s="131">
        <v>1</v>
      </c>
      <c r="U38" s="132">
        <f>ROUND(((+P38*'DATA - Awards Matrices'!$C$62)+(P38*'DATA - Awards Matrices'!$E$66))*'DATA - Awards Matrices'!$D$58,0)</f>
        <v>8073218</v>
      </c>
      <c r="V38" s="132">
        <f>ROUND(((+Q38*'DATA - Awards Matrices'!$D$62)+(Q38*'DATA - Awards Matrices'!$E$66))*'DATA - Awards Matrices'!$D$58,0)</f>
        <v>8421587</v>
      </c>
      <c r="W38" s="133">
        <f>ROUND(((+R38*'DATA - Awards Matrices'!$E$62)+(R38*'DATA - Awards Matrices'!$E$66))*'DATA - Awards Matrices'!$D$58,0)</f>
        <v>7176154</v>
      </c>
      <c r="X38" s="134"/>
      <c r="Y38" s="711">
        <v>1</v>
      </c>
      <c r="Z38" s="151" t="s">
        <v>136</v>
      </c>
      <c r="AA38" s="128">
        <v>48551.000399999997</v>
      </c>
      <c r="AB38" s="128">
        <v>26481.119999999999</v>
      </c>
      <c r="AC38" s="129">
        <v>10803</v>
      </c>
      <c r="AD38" s="130"/>
      <c r="AE38" s="131">
        <v>1</v>
      </c>
      <c r="AF38" s="132">
        <f>ROUND(((+AA38*'DATA - Awards Matrices'!$C$62)+(AA38*'DATA - Awards Matrices'!$E$66))*'DATA - Awards Matrices'!$D$58,0)</f>
        <v>7460832</v>
      </c>
      <c r="AG38" s="132">
        <f>ROUND(((+AB38*'DATA - Awards Matrices'!$D$62)+(AB38*'DATA - Awards Matrices'!$E$66))*'DATA - Awards Matrices'!$D$58,0)</f>
        <v>8308981</v>
      </c>
      <c r="AH38" s="133">
        <f>ROUND(((+AC38*'DATA - Awards Matrices'!$E$62)+(AC38*'DATA - Awards Matrices'!$E$66))*'DATA - Awards Matrices'!$D$58,0)</f>
        <v>7080502</v>
      </c>
      <c r="AI38" s="722"/>
      <c r="AJ38" s="711">
        <v>1</v>
      </c>
      <c r="AK38" s="151" t="s">
        <v>136</v>
      </c>
      <c r="AL38" s="128">
        <v>49041.002699999997</v>
      </c>
      <c r="AM38" s="128">
        <v>25924.01</v>
      </c>
      <c r="AN38" s="129">
        <v>11252.99</v>
      </c>
      <c r="AO38" s="722"/>
      <c r="AP38" s="131">
        <v>1</v>
      </c>
      <c r="AQ38" s="132">
        <f>ROUND(((+AL38*'DATA - Awards Matrices'!$C$62)+(AL38*'DATA - Awards Matrices'!$E$66))*'DATA - Awards Matrices'!$D$58,0)</f>
        <v>7536131</v>
      </c>
      <c r="AR38" s="132">
        <f>ROUND(((+AM38*'DATA - Awards Matrices'!$D$62)+(AM38*'DATA - Awards Matrices'!$E$66))*'DATA - Awards Matrices'!$D$58,0)</f>
        <v>8134177</v>
      </c>
      <c r="AS38" s="133">
        <f>ROUND(((+AN38*'DATA - Awards Matrices'!$E$62)+(AN38*'DATA - Awards Matrices'!$E$66))*'DATA - Awards Matrices'!$D$58,0)</f>
        <v>7375435</v>
      </c>
      <c r="AU38" s="711">
        <v>1</v>
      </c>
      <c r="AV38" s="151" t="s">
        <v>136</v>
      </c>
      <c r="AW38" s="128">
        <f>'RAW DATA AY2015-16-EOC SCH'!D12</f>
        <v>45064.118600000002</v>
      </c>
      <c r="AX38" s="128">
        <f>'RAW DATA AY2015-16-EOC SCH'!E12</f>
        <v>26196.94</v>
      </c>
      <c r="AY38" s="129">
        <f>'RAW DATA AY2015-16-EOC SCH'!F12</f>
        <v>12377.95</v>
      </c>
      <c r="BA38" s="131">
        <v>1</v>
      </c>
      <c r="BB38" s="132">
        <f>ROUND(((+AW38*'DATA - Awards Matrices'!$C$62)+(AW38*'DATA - Awards Matrices'!$E$66))*'DATA - Awards Matrices'!$D$58,0)</f>
        <v>6925003</v>
      </c>
      <c r="BC38" s="132">
        <f>ROUND(((+AX38*'DATA - Awards Matrices'!$D$62)+(AX38*'DATA - Awards Matrices'!$E$66))*'DATA - Awards Matrices'!$D$58,0)</f>
        <v>8219814</v>
      </c>
      <c r="BD38" s="133">
        <f>ROUND(((+AY38*'DATA - Awards Matrices'!$E$62)+(AY38*'DATA - Awards Matrices'!$E$66))*'DATA - Awards Matrices'!$D$58,0)</f>
        <v>8112756</v>
      </c>
    </row>
    <row r="39" spans="1:56" ht="15" customHeight="1" x14ac:dyDescent="0.3">
      <c r="A39" s="1157"/>
      <c r="C39" s="711">
        <v>2</v>
      </c>
      <c r="D39" s="127" t="s">
        <v>136</v>
      </c>
      <c r="E39" s="128">
        <v>8672</v>
      </c>
      <c r="F39" s="128">
        <v>10222</v>
      </c>
      <c r="G39" s="129">
        <v>1343.99</v>
      </c>
      <c r="H39" s="130"/>
      <c r="I39" s="131">
        <v>2</v>
      </c>
      <c r="J39" s="132">
        <f>ROUND(((+E39*'DATA - Awards Matrices'!$C$63)+(E39*'DATA - Awards Matrices'!$E$66))*'DATA - Awards Matrices'!$D$58,0)</f>
        <v>1903764</v>
      </c>
      <c r="K39" s="132">
        <f>ROUND(((+F39*'DATA - Awards Matrices'!$D$63)+(F39*'DATA - Awards Matrices'!$E$66))*'DATA - Awards Matrices'!$D$58,0)</f>
        <v>4903800</v>
      </c>
      <c r="L39" s="133">
        <f>ROUND(((+G39*'DATA - Awards Matrices'!$E$63)+(G39*'DATA - Awards Matrices'!$E$66))*'DATA - Awards Matrices'!$D$58,0)</f>
        <v>1201715</v>
      </c>
      <c r="M39" s="134"/>
      <c r="N39" s="711">
        <v>2</v>
      </c>
      <c r="O39" s="127" t="s">
        <v>136</v>
      </c>
      <c r="P39" s="128">
        <v>9471</v>
      </c>
      <c r="Q39" s="128">
        <v>12070.99</v>
      </c>
      <c r="R39" s="129">
        <v>1790</v>
      </c>
      <c r="S39" s="130"/>
      <c r="T39" s="131">
        <v>2</v>
      </c>
      <c r="U39" s="132">
        <f>ROUND(((+P39*'DATA - Awards Matrices'!$C$63)+(P39*'DATA - Awards Matrices'!$E$66))*'DATA - Awards Matrices'!$D$58,0)</f>
        <v>2079169</v>
      </c>
      <c r="V39" s="132">
        <f>ROUND(((+Q39*'DATA - Awards Matrices'!$D$63)+(Q39*'DATA - Awards Matrices'!$E$66))*'DATA - Awards Matrices'!$D$58,0)</f>
        <v>5790816</v>
      </c>
      <c r="W39" s="133">
        <f>ROUND(((+R39*'DATA - Awards Matrices'!$E$63)+(R39*'DATA - Awards Matrices'!$E$66))*'DATA - Awards Matrices'!$D$58,0)</f>
        <v>1600511</v>
      </c>
      <c r="X39" s="134"/>
      <c r="Y39" s="711">
        <v>2</v>
      </c>
      <c r="Z39" s="127" t="s">
        <v>136</v>
      </c>
      <c r="AA39" s="128">
        <v>9939</v>
      </c>
      <c r="AB39" s="128">
        <v>12869.99</v>
      </c>
      <c r="AC39" s="129">
        <v>2138.0300000000002</v>
      </c>
      <c r="AD39" s="130"/>
      <c r="AE39" s="131">
        <v>2</v>
      </c>
      <c r="AF39" s="132">
        <f>ROUND(((+AA39*'DATA - Awards Matrices'!$C$63)+(AA39*'DATA - Awards Matrices'!$E$66))*'DATA - Awards Matrices'!$D$58,0)</f>
        <v>2181909</v>
      </c>
      <c r="AG39" s="132">
        <f>ROUND(((+AB39*'DATA - Awards Matrices'!$D$63)+(AB39*'DATA - Awards Matrices'!$E$66))*'DATA - Awards Matrices'!$D$58,0)</f>
        <v>6174120</v>
      </c>
      <c r="AH39" s="133">
        <f>ROUND(((+AC39*'DATA - Awards Matrices'!$E$63)+(AC39*'DATA - Awards Matrices'!$E$66))*'DATA - Awards Matrices'!$D$58,0)</f>
        <v>1911698</v>
      </c>
      <c r="AI39" s="722"/>
      <c r="AJ39" s="711">
        <v>2</v>
      </c>
      <c r="AK39" s="127" t="s">
        <v>136</v>
      </c>
      <c r="AL39" s="128">
        <v>10585</v>
      </c>
      <c r="AM39" s="128">
        <v>13043.99</v>
      </c>
      <c r="AN39" s="129">
        <v>2965.98</v>
      </c>
      <c r="AO39" s="722"/>
      <c r="AP39" s="131">
        <v>2</v>
      </c>
      <c r="AQ39" s="132">
        <f>ROUND(((+AL39*'DATA - Awards Matrices'!$C$63)+(AL39*'DATA - Awards Matrices'!$E$66))*'DATA - Awards Matrices'!$D$58,0)</f>
        <v>2323725</v>
      </c>
      <c r="AR39" s="132">
        <f>ROUND(((+AM39*'DATA - Awards Matrices'!$D$63)+(AM39*'DATA - Awards Matrices'!$E$66))*'DATA - Awards Matrices'!$D$58,0)</f>
        <v>6257593</v>
      </c>
      <c r="AS39" s="133">
        <f>ROUND(((+AN39*'DATA - Awards Matrices'!$E$63)+(AN39*'DATA - Awards Matrices'!$E$66))*'DATA - Awards Matrices'!$D$58,0)</f>
        <v>2652001</v>
      </c>
      <c r="AU39" s="711">
        <v>2</v>
      </c>
      <c r="AV39" s="127" t="s">
        <v>136</v>
      </c>
      <c r="AW39" s="128">
        <f>'RAW DATA AY2015-16-EOC SCH'!D13</f>
        <v>11779</v>
      </c>
      <c r="AX39" s="128">
        <f>'RAW DATA AY2015-16-EOC SCH'!E13</f>
        <v>13698.01</v>
      </c>
      <c r="AY39" s="129">
        <f>'RAW DATA AY2015-16-EOC SCH'!F13</f>
        <v>3593</v>
      </c>
      <c r="BA39" s="131">
        <v>2</v>
      </c>
      <c r="BB39" s="132">
        <f>ROUND(((+AW39*'DATA - Awards Matrices'!$C$63)+(AW39*'DATA - Awards Matrices'!$E$66))*'DATA - Awards Matrices'!$D$58,0)</f>
        <v>2585844</v>
      </c>
      <c r="BC39" s="132">
        <f>ROUND(((+AX39*'DATA - Awards Matrices'!$D$63)+(AX39*'DATA - Awards Matrices'!$E$66))*'DATA - Awards Matrices'!$D$58,0)</f>
        <v>6571346</v>
      </c>
      <c r="BD39" s="133">
        <f>ROUND(((+AY39*'DATA - Awards Matrices'!$E$63)+(AY39*'DATA - Awards Matrices'!$E$66))*'DATA - Awards Matrices'!$D$58,0)</f>
        <v>3212645</v>
      </c>
    </row>
    <row r="40" spans="1:56" ht="15" customHeight="1" x14ac:dyDescent="0.3">
      <c r="A40" s="1157"/>
      <c r="C40" s="711">
        <v>3</v>
      </c>
      <c r="D40" s="127" t="s">
        <v>136</v>
      </c>
      <c r="E40" s="128">
        <v>1730</v>
      </c>
      <c r="F40" s="128">
        <v>822</v>
      </c>
      <c r="G40" s="129">
        <v>213.01</v>
      </c>
      <c r="H40" s="130"/>
      <c r="I40" s="131">
        <v>3</v>
      </c>
      <c r="J40" s="132">
        <f>ROUND(((+E40*'DATA - Awards Matrices'!$C$64)+(E40*'DATA - Awards Matrices'!$E$66))*'DATA - Awards Matrices'!$D$58,0)</f>
        <v>590778</v>
      </c>
      <c r="K40" s="132">
        <f>ROUND(((+F40*'DATA - Awards Matrices'!$D$64)+(F40*'DATA - Awards Matrices'!$E$66))*'DATA - Awards Matrices'!$D$58,0)</f>
        <v>450596</v>
      </c>
      <c r="L40" s="133">
        <f>ROUND(((+G40*'DATA - Awards Matrices'!$E$64)+(G40*'DATA - Awards Matrices'!$E$66))*'DATA - Awards Matrices'!$D$58,0)</f>
        <v>301856</v>
      </c>
      <c r="M40" s="134"/>
      <c r="N40" s="711">
        <v>3</v>
      </c>
      <c r="O40" s="127" t="s">
        <v>136</v>
      </c>
      <c r="P40" s="128">
        <v>2359</v>
      </c>
      <c r="Q40" s="128">
        <v>938</v>
      </c>
      <c r="R40" s="129">
        <v>242.03</v>
      </c>
      <c r="S40" s="130"/>
      <c r="T40" s="131">
        <v>3</v>
      </c>
      <c r="U40" s="132">
        <f>ROUND(((+P40*'DATA - Awards Matrices'!$C$64)+(P40*'DATA - Awards Matrices'!$E$66))*'DATA - Awards Matrices'!$D$58,0)</f>
        <v>805575</v>
      </c>
      <c r="V40" s="132">
        <f>ROUND(((+Q40*'DATA - Awards Matrices'!$D$64)+(Q40*'DATA - Awards Matrices'!$E$66))*'DATA - Awards Matrices'!$D$58,0)</f>
        <v>514183</v>
      </c>
      <c r="W40" s="133">
        <f>ROUND(((+R40*'DATA - Awards Matrices'!$E$64)+(R40*'DATA - Awards Matrices'!$E$66))*'DATA - Awards Matrices'!$D$58,0)</f>
        <v>342981</v>
      </c>
      <c r="X40" s="134"/>
      <c r="Y40" s="711">
        <v>3</v>
      </c>
      <c r="Z40" s="127" t="s">
        <v>136</v>
      </c>
      <c r="AA40" s="128">
        <v>2121</v>
      </c>
      <c r="AB40" s="128">
        <v>1192</v>
      </c>
      <c r="AC40" s="129">
        <v>255.96</v>
      </c>
      <c r="AD40" s="130"/>
      <c r="AE40" s="131">
        <v>3</v>
      </c>
      <c r="AF40" s="132">
        <f>ROUND(((+AA40*'DATA - Awards Matrices'!$C$64)+(AA40*'DATA - Awards Matrices'!$E$66))*'DATA - Awards Matrices'!$D$58,0)</f>
        <v>724300</v>
      </c>
      <c r="AG40" s="132">
        <f>ROUND(((+AB40*'DATA - Awards Matrices'!$D$64)+(AB40*'DATA - Awards Matrices'!$E$66))*'DATA - Awards Matrices'!$D$58,0)</f>
        <v>653419</v>
      </c>
      <c r="AH40" s="133">
        <f>ROUND(((+AC40*'DATA - Awards Matrices'!$E$64)+(AC40*'DATA - Awards Matrices'!$E$66))*'DATA - Awards Matrices'!$D$58,0)</f>
        <v>362721</v>
      </c>
      <c r="AI40" s="722"/>
      <c r="AJ40" s="711">
        <v>3</v>
      </c>
      <c r="AK40" s="127" t="s">
        <v>136</v>
      </c>
      <c r="AL40" s="128">
        <v>2235</v>
      </c>
      <c r="AM40" s="128">
        <v>1142.99</v>
      </c>
      <c r="AN40" s="129">
        <v>180.99</v>
      </c>
      <c r="AO40" s="722"/>
      <c r="AP40" s="131">
        <v>3</v>
      </c>
      <c r="AQ40" s="132">
        <f>ROUND(((+AL40*'DATA - Awards Matrices'!$C$64)+(AL40*'DATA - Awards Matrices'!$E$66))*'DATA - Awards Matrices'!$D$58,0)</f>
        <v>763230</v>
      </c>
      <c r="AR40" s="132">
        <f>ROUND(((+AM40*'DATA - Awards Matrices'!$D$64)+(AM40*'DATA - Awards Matrices'!$E$66))*'DATA - Awards Matrices'!$D$58,0)</f>
        <v>626553</v>
      </c>
      <c r="AS40" s="133">
        <f>ROUND(((+AN40*'DATA - Awards Matrices'!$E$64)+(AN40*'DATA - Awards Matrices'!$E$66))*'DATA - Awards Matrices'!$D$58,0)</f>
        <v>256481</v>
      </c>
      <c r="AU40" s="711">
        <v>3</v>
      </c>
      <c r="AV40" s="127" t="s">
        <v>136</v>
      </c>
      <c r="AW40" s="128">
        <f>'RAW DATA AY2015-16-EOC SCH'!D14</f>
        <v>1500</v>
      </c>
      <c r="AX40" s="128">
        <f>'RAW DATA AY2015-16-EOC SCH'!E14</f>
        <v>1414</v>
      </c>
      <c r="AY40" s="129">
        <f>'RAW DATA AY2015-16-EOC SCH'!F14</f>
        <v>150.01</v>
      </c>
      <c r="BA40" s="131">
        <v>3</v>
      </c>
      <c r="BB40" s="132">
        <f>ROUND(((+AW40*'DATA - Awards Matrices'!$C$64)+(AW40*'DATA - Awards Matrices'!$E$66))*'DATA - Awards Matrices'!$D$58,0)</f>
        <v>512235</v>
      </c>
      <c r="BC40" s="132">
        <f>ROUND(((+AX40*'DATA - Awards Matrices'!$D$64)+(AX40*'DATA - Awards Matrices'!$E$66))*'DATA - Awards Matrices'!$D$58,0)</f>
        <v>775112</v>
      </c>
      <c r="BD40" s="133">
        <f>ROUND(((+AY40*'DATA - Awards Matrices'!$E$64)+(AY40*'DATA - Awards Matrices'!$E$66))*'DATA - Awards Matrices'!$D$58,0)</f>
        <v>212579</v>
      </c>
    </row>
    <row r="41" spans="1:56" ht="15" customHeight="1" x14ac:dyDescent="0.3">
      <c r="A41" s="1157"/>
      <c r="C41" s="1151" t="s">
        <v>83</v>
      </c>
      <c r="D41" s="1152"/>
      <c r="E41" s="135">
        <f>E40+E39+E38</f>
        <v>61935.998699999996</v>
      </c>
      <c r="F41" s="135">
        <f>F40+F39+F38</f>
        <v>40208</v>
      </c>
      <c r="G41" s="136">
        <f>G40+G39+G38</f>
        <v>12424.01</v>
      </c>
      <c r="H41" s="137"/>
      <c r="I41" s="138" t="s">
        <v>83</v>
      </c>
      <c r="J41" s="132">
        <f>J38+J39+J40</f>
        <v>10413772</v>
      </c>
      <c r="K41" s="132">
        <f>K38+K39+K40</f>
        <v>14505184</v>
      </c>
      <c r="L41" s="133">
        <f>L38+L39+L40</f>
        <v>8626027</v>
      </c>
      <c r="M41" s="139"/>
      <c r="N41" s="1151" t="s">
        <v>83</v>
      </c>
      <c r="O41" s="1152"/>
      <c r="P41" s="135">
        <f>P40+P39+P38</f>
        <v>64366.069300000003</v>
      </c>
      <c r="Q41" s="135">
        <f>Q40+Q39+Q38</f>
        <v>39848.99</v>
      </c>
      <c r="R41" s="136">
        <f>R40+R39+R38</f>
        <v>12980.970000000001</v>
      </c>
      <c r="S41" s="137"/>
      <c r="T41" s="138" t="s">
        <v>83</v>
      </c>
      <c r="U41" s="132">
        <f>U38+U39+U40</f>
        <v>10957962</v>
      </c>
      <c r="V41" s="132">
        <f>V38+V39+V40</f>
        <v>14726586</v>
      </c>
      <c r="W41" s="133">
        <f>W38+W39+W40</f>
        <v>9119646</v>
      </c>
      <c r="X41" s="139"/>
      <c r="Y41" s="1151" t="s">
        <v>83</v>
      </c>
      <c r="Z41" s="1152"/>
      <c r="AA41" s="135">
        <f>AA40+AA39+AA38</f>
        <v>60611.000399999997</v>
      </c>
      <c r="AB41" s="135">
        <f>AB40+AB39+AB38</f>
        <v>40543.11</v>
      </c>
      <c r="AC41" s="136">
        <f>AC40+AC39+AC38</f>
        <v>13196.99</v>
      </c>
      <c r="AD41" s="137"/>
      <c r="AE41" s="138" t="s">
        <v>83</v>
      </c>
      <c r="AF41" s="132">
        <f>AF38+AF39+AF40</f>
        <v>10367041</v>
      </c>
      <c r="AG41" s="132">
        <f>AG38+AG39+AG40</f>
        <v>15136520</v>
      </c>
      <c r="AH41" s="133">
        <f>AH38+AH39+AH40</f>
        <v>9354921</v>
      </c>
      <c r="AI41" s="722"/>
      <c r="AJ41" s="1151" t="s">
        <v>83</v>
      </c>
      <c r="AK41" s="1152"/>
      <c r="AL41" s="135">
        <f>AL40+AL39+AL38</f>
        <v>61861.002699999997</v>
      </c>
      <c r="AM41" s="135">
        <f>AM40+AM39+AM38</f>
        <v>40110.99</v>
      </c>
      <c r="AN41" s="136">
        <f>AN40+AN39+AN38</f>
        <v>14399.96</v>
      </c>
      <c r="AO41" s="722"/>
      <c r="AP41" s="138" t="s">
        <v>83</v>
      </c>
      <c r="AQ41" s="132">
        <f>AQ38+AQ39+AQ40</f>
        <v>10623086</v>
      </c>
      <c r="AR41" s="132">
        <f>AR38+AR39+AR40</f>
        <v>15018323</v>
      </c>
      <c r="AS41" s="133">
        <f>AS38+AS39+AS40</f>
        <v>10283917</v>
      </c>
      <c r="AU41" s="1151" t="s">
        <v>83</v>
      </c>
      <c r="AV41" s="1152"/>
      <c r="AW41" s="135">
        <f>AW40+AW39+AW38</f>
        <v>58343.118600000002</v>
      </c>
      <c r="AX41" s="135">
        <f>AX40+AX39+AX38</f>
        <v>41308.949999999997</v>
      </c>
      <c r="AY41" s="136">
        <f>AY40+AY39+AY38</f>
        <v>16120.960000000001</v>
      </c>
      <c r="BA41" s="138" t="s">
        <v>83</v>
      </c>
      <c r="BB41" s="132">
        <f>BB38+BB39+BB40</f>
        <v>10023082</v>
      </c>
      <c r="BC41" s="132">
        <f>BC38+BC39+BC40</f>
        <v>15566272</v>
      </c>
      <c r="BD41" s="133">
        <f>BD38+BD39+BD40</f>
        <v>11537980</v>
      </c>
    </row>
    <row r="42" spans="1:56" ht="15" customHeight="1" thickBot="1" x14ac:dyDescent="0.35">
      <c r="A42" s="1158"/>
      <c r="C42" s="140"/>
      <c r="D42" s="141"/>
      <c r="E42" s="142" t="s">
        <v>135</v>
      </c>
      <c r="F42" s="142"/>
      <c r="G42" s="143">
        <f>SUM(E41:G41)</f>
        <v>114568.00869999999</v>
      </c>
      <c r="H42" s="144"/>
      <c r="I42" s="145"/>
      <c r="J42" s="146" t="s">
        <v>134</v>
      </c>
      <c r="K42" s="147"/>
      <c r="L42" s="148">
        <f>SUM(J41:L41)</f>
        <v>33544983</v>
      </c>
      <c r="M42" s="139"/>
      <c r="N42" s="140"/>
      <c r="O42" s="141"/>
      <c r="P42" s="142" t="s">
        <v>135</v>
      </c>
      <c r="Q42" s="142"/>
      <c r="R42" s="143">
        <f>SUM(P41:R41)</f>
        <v>117196.02929999999</v>
      </c>
      <c r="S42" s="144"/>
      <c r="T42" s="145"/>
      <c r="U42" s="146" t="s">
        <v>134</v>
      </c>
      <c r="V42" s="147"/>
      <c r="W42" s="148">
        <f>SUM(U41:W41)</f>
        <v>34804194</v>
      </c>
      <c r="X42" s="139"/>
      <c r="Y42" s="140"/>
      <c r="Z42" s="141"/>
      <c r="AA42" s="142" t="s">
        <v>135</v>
      </c>
      <c r="AB42" s="142"/>
      <c r="AC42" s="143">
        <f>SUM(AA41:AC41)</f>
        <v>114351.10040000001</v>
      </c>
      <c r="AD42" s="144"/>
      <c r="AE42" s="145"/>
      <c r="AF42" s="146" t="s">
        <v>134</v>
      </c>
      <c r="AG42" s="147"/>
      <c r="AH42" s="148">
        <f>SUM(AF41:AH41)</f>
        <v>34858482</v>
      </c>
      <c r="AI42" s="723"/>
      <c r="AJ42" s="140"/>
      <c r="AK42" s="141"/>
      <c r="AL42" s="142" t="s">
        <v>135</v>
      </c>
      <c r="AM42" s="142"/>
      <c r="AN42" s="143">
        <f>SUM(AL41:AN41)</f>
        <v>116371.95269999999</v>
      </c>
      <c r="AO42" s="723"/>
      <c r="AP42" s="145"/>
      <c r="AQ42" s="146" t="s">
        <v>134</v>
      </c>
      <c r="AR42" s="147"/>
      <c r="AS42" s="148">
        <f>SUM(AQ41:AS41)</f>
        <v>35925326</v>
      </c>
      <c r="AU42" s="140"/>
      <c r="AV42" s="141"/>
      <c r="AW42" s="142" t="s">
        <v>135</v>
      </c>
      <c r="AX42" s="142"/>
      <c r="AY42" s="143">
        <f>SUM(AW41:AY41)</f>
        <v>115773.02860000001</v>
      </c>
      <c r="BA42" s="145"/>
      <c r="BB42" s="146" t="s">
        <v>134</v>
      </c>
      <c r="BC42" s="147"/>
      <c r="BD42" s="148">
        <f>SUM(BB41:BD41)</f>
        <v>37127334</v>
      </c>
    </row>
    <row r="43" spans="1:56" ht="15.75" thickBot="1" x14ac:dyDescent="0.35">
      <c r="I43" s="149"/>
      <c r="J43" s="149"/>
      <c r="K43" s="149"/>
      <c r="L43" s="149"/>
      <c r="T43" s="149"/>
      <c r="U43" s="149"/>
      <c r="V43" s="149"/>
      <c r="W43" s="149"/>
      <c r="AE43" s="149"/>
      <c r="AF43" s="149"/>
      <c r="AG43" s="149"/>
      <c r="AH43" s="149"/>
      <c r="AI43" s="149"/>
      <c r="AO43" s="149"/>
      <c r="AP43" s="149"/>
      <c r="AQ43" s="149"/>
      <c r="AR43" s="149"/>
      <c r="AS43" s="149"/>
      <c r="BA43" s="149"/>
      <c r="BB43" s="149"/>
      <c r="BC43" s="149"/>
      <c r="BD43" s="149"/>
    </row>
    <row r="44" spans="1:56" ht="15.75" customHeight="1" x14ac:dyDescent="0.3">
      <c r="A44" s="1156" t="s">
        <v>44</v>
      </c>
      <c r="C44" s="1147" t="s">
        <v>99</v>
      </c>
      <c r="D44" s="1148"/>
      <c r="E44" s="1133" t="s">
        <v>137</v>
      </c>
      <c r="F44" s="1133"/>
      <c r="G44" s="1134"/>
      <c r="H44" s="116"/>
      <c r="I44" s="117"/>
      <c r="J44" s="1116" t="s">
        <v>137</v>
      </c>
      <c r="K44" s="1117"/>
      <c r="L44" s="1118"/>
      <c r="M44" s="118"/>
      <c r="N44" s="1147" t="s">
        <v>99</v>
      </c>
      <c r="O44" s="1148"/>
      <c r="P44" s="1133" t="s">
        <v>137</v>
      </c>
      <c r="Q44" s="1133"/>
      <c r="R44" s="1134"/>
      <c r="S44" s="116"/>
      <c r="T44" s="117"/>
      <c r="U44" s="1116" t="s">
        <v>137</v>
      </c>
      <c r="V44" s="1117"/>
      <c r="W44" s="1118"/>
      <c r="X44" s="118"/>
      <c r="Y44" s="1147" t="s">
        <v>99</v>
      </c>
      <c r="Z44" s="1148"/>
      <c r="AA44" s="1133" t="s">
        <v>137</v>
      </c>
      <c r="AB44" s="1133"/>
      <c r="AC44" s="1134"/>
      <c r="AD44" s="116"/>
      <c r="AE44" s="117"/>
      <c r="AF44" s="1116" t="s">
        <v>137</v>
      </c>
      <c r="AG44" s="1117"/>
      <c r="AH44" s="1118"/>
      <c r="AI44" s="721"/>
      <c r="AJ44" s="1147" t="s">
        <v>99</v>
      </c>
      <c r="AK44" s="1148"/>
      <c r="AL44" s="1133" t="s">
        <v>137</v>
      </c>
      <c r="AM44" s="1133"/>
      <c r="AN44" s="1134"/>
      <c r="AO44" s="721"/>
      <c r="AP44" s="117"/>
      <c r="AQ44" s="1116" t="s">
        <v>137</v>
      </c>
      <c r="AR44" s="1117"/>
      <c r="AS44" s="1118"/>
      <c r="AU44" s="1147" t="s">
        <v>99</v>
      </c>
      <c r="AV44" s="1148"/>
      <c r="AW44" s="1133" t="s">
        <v>137</v>
      </c>
      <c r="AX44" s="1133"/>
      <c r="AY44" s="1134"/>
      <c r="BA44" s="117"/>
      <c r="BB44" s="1116" t="s">
        <v>137</v>
      </c>
      <c r="BC44" s="1117"/>
      <c r="BD44" s="1118"/>
    </row>
    <row r="45" spans="1:56" ht="15" customHeight="1" x14ac:dyDescent="0.3">
      <c r="A45" s="1157"/>
      <c r="C45" s="1149"/>
      <c r="D45" s="1150"/>
      <c r="E45" s="150" t="s">
        <v>98</v>
      </c>
      <c r="F45" s="119" t="s">
        <v>97</v>
      </c>
      <c r="G45" s="120" t="s">
        <v>96</v>
      </c>
      <c r="H45" s="121"/>
      <c r="I45" s="122" t="s">
        <v>99</v>
      </c>
      <c r="J45" s="123" t="s">
        <v>98</v>
      </c>
      <c r="K45" s="124" t="s">
        <v>97</v>
      </c>
      <c r="L45" s="125" t="s">
        <v>96</v>
      </c>
      <c r="M45" s="126"/>
      <c r="N45" s="1149" t="s">
        <v>99</v>
      </c>
      <c r="O45" s="1150"/>
      <c r="P45" s="150" t="s">
        <v>98</v>
      </c>
      <c r="Q45" s="119" t="s">
        <v>97</v>
      </c>
      <c r="R45" s="120" t="s">
        <v>96</v>
      </c>
      <c r="S45" s="121"/>
      <c r="T45" s="122" t="s">
        <v>99</v>
      </c>
      <c r="U45" s="123" t="s">
        <v>98</v>
      </c>
      <c r="V45" s="124" t="s">
        <v>97</v>
      </c>
      <c r="W45" s="125" t="s">
        <v>96</v>
      </c>
      <c r="X45" s="126"/>
      <c r="Y45" s="1149" t="s">
        <v>99</v>
      </c>
      <c r="Z45" s="1150"/>
      <c r="AA45" s="150" t="s">
        <v>98</v>
      </c>
      <c r="AB45" s="119" t="s">
        <v>97</v>
      </c>
      <c r="AC45" s="120" t="s">
        <v>96</v>
      </c>
      <c r="AD45" s="121"/>
      <c r="AE45" s="122" t="s">
        <v>99</v>
      </c>
      <c r="AF45" s="123" t="s">
        <v>98</v>
      </c>
      <c r="AG45" s="124" t="s">
        <v>97</v>
      </c>
      <c r="AH45" s="125" t="s">
        <v>96</v>
      </c>
      <c r="AI45" s="721"/>
      <c r="AJ45" s="1149" t="s">
        <v>99</v>
      </c>
      <c r="AK45" s="1150"/>
      <c r="AL45" s="150" t="s">
        <v>98</v>
      </c>
      <c r="AM45" s="119" t="s">
        <v>97</v>
      </c>
      <c r="AN45" s="120" t="s">
        <v>96</v>
      </c>
      <c r="AO45" s="721"/>
      <c r="AP45" s="122" t="s">
        <v>99</v>
      </c>
      <c r="AQ45" s="123" t="s">
        <v>98</v>
      </c>
      <c r="AR45" s="124" t="s">
        <v>97</v>
      </c>
      <c r="AS45" s="125" t="s">
        <v>96</v>
      </c>
      <c r="AU45" s="1149" t="s">
        <v>99</v>
      </c>
      <c r="AV45" s="1150"/>
      <c r="AW45" s="150" t="s">
        <v>98</v>
      </c>
      <c r="AX45" s="119" t="s">
        <v>97</v>
      </c>
      <c r="AY45" s="120" t="s">
        <v>96</v>
      </c>
      <c r="BA45" s="122" t="s">
        <v>99</v>
      </c>
      <c r="BB45" s="123" t="s">
        <v>98</v>
      </c>
      <c r="BC45" s="124" t="s">
        <v>97</v>
      </c>
      <c r="BD45" s="125" t="s">
        <v>96</v>
      </c>
    </row>
    <row r="46" spans="1:56" ht="15" customHeight="1" x14ac:dyDescent="0.3">
      <c r="A46" s="1157"/>
      <c r="C46" s="1155">
        <v>1</v>
      </c>
      <c r="D46" s="151" t="s">
        <v>136</v>
      </c>
      <c r="E46" s="128">
        <v>22001.926299999999</v>
      </c>
      <c r="F46" s="128">
        <v>19859.04</v>
      </c>
      <c r="G46" s="129">
        <v>13767</v>
      </c>
      <c r="H46" s="130"/>
      <c r="I46" s="131">
        <v>1</v>
      </c>
      <c r="J46" s="132">
        <f>ROUND(((+E46*'DATA - Awards Matrices'!$C$62)+(E46*'DATA - Awards Matrices'!$E$66))*'DATA - Awards Matrices'!$D$58,0)</f>
        <v>3381036</v>
      </c>
      <c r="K46" s="132">
        <f>ROUND(((+F46*'DATA - Awards Matrices'!$D$62)+(F46*'DATA - Awards Matrices'!$E$66))*'DATA - Awards Matrices'!$D$58,0)</f>
        <v>6231171</v>
      </c>
      <c r="L46" s="133">
        <f>ROUND(((+G46*'DATA - Awards Matrices'!$E$62)+(G46*'DATA - Awards Matrices'!$E$66))*'DATA - Awards Matrices'!$D$58,0)</f>
        <v>9023167</v>
      </c>
      <c r="M46" s="134"/>
      <c r="N46" s="711">
        <v>1</v>
      </c>
      <c r="O46" s="151" t="s">
        <v>136</v>
      </c>
      <c r="P46" s="128">
        <v>23076.030299999999</v>
      </c>
      <c r="Q46" s="128">
        <v>19492.04</v>
      </c>
      <c r="R46" s="129">
        <v>12984.06</v>
      </c>
      <c r="S46" s="130"/>
      <c r="T46" s="131">
        <v>1</v>
      </c>
      <c r="U46" s="132">
        <f>ROUND(((+P46*'DATA - Awards Matrices'!$C$62)+(P46*'DATA - Awards Matrices'!$E$66))*'DATA - Awards Matrices'!$D$58,0)</f>
        <v>3546094</v>
      </c>
      <c r="V46" s="132">
        <f>ROUND(((+Q46*'DATA - Awards Matrices'!$D$62)+(Q46*'DATA - Awards Matrices'!$E$66))*'DATA - Awards Matrices'!$D$58,0)</f>
        <v>6116017</v>
      </c>
      <c r="W46" s="133">
        <f>ROUND(((+R46*'DATA - Awards Matrices'!$E$62)+(R46*'DATA - Awards Matrices'!$E$66))*'DATA - Awards Matrices'!$D$58,0)</f>
        <v>8510013</v>
      </c>
      <c r="X46" s="134"/>
      <c r="Y46" s="711">
        <v>1</v>
      </c>
      <c r="Z46" s="151" t="s">
        <v>136</v>
      </c>
      <c r="AA46" s="128">
        <v>20791.219099999998</v>
      </c>
      <c r="AB46" s="128">
        <v>18915.98</v>
      </c>
      <c r="AC46" s="129">
        <v>12257.99</v>
      </c>
      <c r="AD46" s="130"/>
      <c r="AE46" s="131">
        <v>1</v>
      </c>
      <c r="AF46" s="132">
        <f>ROUND(((+AA46*'DATA - Awards Matrices'!$C$62)+(AA46*'DATA - Awards Matrices'!$E$66))*'DATA - Awards Matrices'!$D$58,0)</f>
        <v>3194987</v>
      </c>
      <c r="AG46" s="132">
        <f>ROUND(((+AB46*'DATA - Awards Matrices'!$D$62)+(AB46*'DATA - Awards Matrices'!$E$66))*'DATA - Awards Matrices'!$D$58,0)</f>
        <v>5935267</v>
      </c>
      <c r="AH46" s="133">
        <f>ROUND(((+AC46*'DATA - Awards Matrices'!$E$62)+(AC46*'DATA - Awards Matrices'!$E$66))*'DATA - Awards Matrices'!$D$58,0)</f>
        <v>8034132</v>
      </c>
      <c r="AI46" s="722"/>
      <c r="AJ46" s="711">
        <v>1</v>
      </c>
      <c r="AK46" s="151" t="s">
        <v>136</v>
      </c>
      <c r="AL46" s="128">
        <v>18251.0173</v>
      </c>
      <c r="AM46" s="128">
        <v>18677.98</v>
      </c>
      <c r="AN46" s="129">
        <v>12967.97</v>
      </c>
      <c r="AO46" s="722"/>
      <c r="AP46" s="131">
        <v>1</v>
      </c>
      <c r="AQ46" s="132">
        <f>ROUND(((+AL46*'DATA - Awards Matrices'!$C$62)+(AL46*'DATA - Awards Matrices'!$E$66))*'DATA - Awards Matrices'!$D$58,0)</f>
        <v>2804634</v>
      </c>
      <c r="AR46" s="132">
        <f>ROUND(((+AM46*'DATA - Awards Matrices'!$D$62)+(AM46*'DATA - Awards Matrices'!$E$66))*'DATA - Awards Matrices'!$D$58,0)</f>
        <v>5860590</v>
      </c>
      <c r="AS46" s="133">
        <f>ROUND(((+AN46*'DATA - Awards Matrices'!$E$62)+(AN46*'DATA - Awards Matrices'!$E$66))*'DATA - Awards Matrices'!$D$58,0)</f>
        <v>8499467</v>
      </c>
      <c r="AU46" s="711">
        <v>1</v>
      </c>
      <c r="AV46" s="151" t="s">
        <v>136</v>
      </c>
      <c r="AW46" s="128">
        <f>'RAW DATA AY2015-16-EOC SCH'!D15</f>
        <v>16999.037100000001</v>
      </c>
      <c r="AX46" s="128">
        <f>'RAW DATA AY2015-16-EOC SCH'!E15</f>
        <v>19285.02</v>
      </c>
      <c r="AY46" s="129">
        <f>'RAW DATA AY2015-16-EOC SCH'!F15</f>
        <v>13696.09</v>
      </c>
      <c r="BA46" s="131">
        <v>1</v>
      </c>
      <c r="BB46" s="132">
        <f>ROUND(((+AW46*'DATA - Awards Matrices'!$C$62)+(AW46*'DATA - Awards Matrices'!$E$66))*'DATA - Awards Matrices'!$D$58,0)</f>
        <v>2612242</v>
      </c>
      <c r="BC46" s="132">
        <f>ROUND(((+AX46*'DATA - Awards Matrices'!$D$62)+(AX46*'DATA - Awards Matrices'!$E$66))*'DATA - Awards Matrices'!$D$58,0)</f>
        <v>6051061</v>
      </c>
      <c r="BD46" s="133">
        <f>ROUND(((+AY46*'DATA - Awards Matrices'!$E$62)+(AY46*'DATA - Awards Matrices'!$E$66))*'DATA - Awards Matrices'!$D$58,0)</f>
        <v>8976691</v>
      </c>
    </row>
    <row r="47" spans="1:56" ht="15" customHeight="1" x14ac:dyDescent="0.3">
      <c r="A47" s="1157"/>
      <c r="C47" s="1155">
        <v>2</v>
      </c>
      <c r="D47" s="127" t="s">
        <v>136</v>
      </c>
      <c r="E47" s="128">
        <v>4319</v>
      </c>
      <c r="F47" s="128">
        <v>7091.99</v>
      </c>
      <c r="G47" s="129">
        <v>9648.02</v>
      </c>
      <c r="H47" s="130"/>
      <c r="I47" s="131">
        <v>2</v>
      </c>
      <c r="J47" s="132">
        <f>ROUND(((+E47*'DATA - Awards Matrices'!$C$63)+(E47*'DATA - Awards Matrices'!$E$66))*'DATA - Awards Matrices'!$D$58,0)</f>
        <v>948150</v>
      </c>
      <c r="K47" s="132">
        <f>ROUND(((+F47*'DATA - Awards Matrices'!$D$63)+(F47*'DATA - Awards Matrices'!$E$66))*'DATA - Awards Matrices'!$D$58,0)</f>
        <v>3402240</v>
      </c>
      <c r="L47" s="133">
        <f>ROUND(((+G47*'DATA - Awards Matrices'!$E$63)+(G47*'DATA - Awards Matrices'!$E$66))*'DATA - Awards Matrices'!$D$58,0)</f>
        <v>8626681</v>
      </c>
      <c r="M47" s="134"/>
      <c r="N47" s="711">
        <v>2</v>
      </c>
      <c r="O47" s="127" t="s">
        <v>136</v>
      </c>
      <c r="P47" s="128">
        <v>4166</v>
      </c>
      <c r="Q47" s="128">
        <v>8035.01</v>
      </c>
      <c r="R47" s="129">
        <v>8397.01</v>
      </c>
      <c r="S47" s="130"/>
      <c r="T47" s="131">
        <v>2</v>
      </c>
      <c r="U47" s="132">
        <f>ROUND(((+P47*'DATA - Awards Matrices'!$C$63)+(P47*'DATA - Awards Matrices'!$E$66))*'DATA - Awards Matrices'!$D$58,0)</f>
        <v>914562</v>
      </c>
      <c r="V47" s="132">
        <f>ROUND(((+Q47*'DATA - Awards Matrices'!$D$63)+(Q47*'DATA - Awards Matrices'!$E$66))*'DATA - Awards Matrices'!$D$58,0)</f>
        <v>3854635</v>
      </c>
      <c r="W47" s="133">
        <f>ROUND(((+R47*'DATA - Awards Matrices'!$E$63)+(R47*'DATA - Awards Matrices'!$E$66))*'DATA - Awards Matrices'!$D$58,0)</f>
        <v>7508103</v>
      </c>
      <c r="X47" s="134"/>
      <c r="Y47" s="711">
        <v>2</v>
      </c>
      <c r="Z47" s="127" t="s">
        <v>136</v>
      </c>
      <c r="AA47" s="128">
        <v>4399</v>
      </c>
      <c r="AB47" s="128">
        <v>9771.01</v>
      </c>
      <c r="AC47" s="129">
        <v>8808.99</v>
      </c>
      <c r="AD47" s="130"/>
      <c r="AE47" s="131">
        <v>2</v>
      </c>
      <c r="AF47" s="132">
        <f>ROUND(((+AA47*'DATA - Awards Matrices'!$C$63)+(AA47*'DATA - Awards Matrices'!$E$66))*'DATA - Awards Matrices'!$D$58,0)</f>
        <v>965712</v>
      </c>
      <c r="AG47" s="132">
        <f>ROUND(((+AB47*'DATA - Awards Matrices'!$D$63)+(AB47*'DATA - Awards Matrices'!$E$66))*'DATA - Awards Matrices'!$D$58,0)</f>
        <v>4687447</v>
      </c>
      <c r="AH47" s="133">
        <f>ROUND(((+AC47*'DATA - Awards Matrices'!$E$63)+(AC47*'DATA - Awards Matrices'!$E$66))*'DATA - Awards Matrices'!$D$58,0)</f>
        <v>7876470</v>
      </c>
      <c r="AI47" s="722"/>
      <c r="AJ47" s="711">
        <v>2</v>
      </c>
      <c r="AK47" s="127" t="s">
        <v>136</v>
      </c>
      <c r="AL47" s="128">
        <v>3662</v>
      </c>
      <c r="AM47" s="128">
        <v>10576</v>
      </c>
      <c r="AN47" s="129">
        <v>8541.9699999999993</v>
      </c>
      <c r="AO47" s="722"/>
      <c r="AP47" s="131">
        <v>2</v>
      </c>
      <c r="AQ47" s="132">
        <f>ROUND(((+AL47*'DATA - Awards Matrices'!$C$63)+(AL47*'DATA - Awards Matrices'!$E$66))*'DATA - Awards Matrices'!$D$58,0)</f>
        <v>803919</v>
      </c>
      <c r="AR47" s="132">
        <f>ROUND(((+AM47*'DATA - Awards Matrices'!$D$63)+(AM47*'DATA - Awards Matrices'!$E$66))*'DATA - Awards Matrices'!$D$58,0)</f>
        <v>5073624</v>
      </c>
      <c r="AS47" s="133">
        <f>ROUND(((+AN47*'DATA - Awards Matrices'!$E$63)+(AN47*'DATA - Awards Matrices'!$E$66))*'DATA - Awards Matrices'!$D$58,0)</f>
        <v>7637717</v>
      </c>
      <c r="AU47" s="711">
        <v>2</v>
      </c>
      <c r="AV47" s="127" t="s">
        <v>136</v>
      </c>
      <c r="AW47" s="128">
        <f>'RAW DATA AY2015-16-EOC SCH'!D16</f>
        <v>3702</v>
      </c>
      <c r="AX47" s="128">
        <f>'RAW DATA AY2015-16-EOC SCH'!E16</f>
        <v>11132</v>
      </c>
      <c r="AY47" s="129">
        <f>'RAW DATA AY2015-16-EOC SCH'!F16</f>
        <v>9128</v>
      </c>
      <c r="BA47" s="131">
        <v>2</v>
      </c>
      <c r="BB47" s="132">
        <f>ROUND(((+AW47*'DATA - Awards Matrices'!$C$63)+(AW47*'DATA - Awards Matrices'!$E$66))*'DATA - Awards Matrices'!$D$58,0)</f>
        <v>812700</v>
      </c>
      <c r="BC47" s="132">
        <f>ROUND(((+AX47*'DATA - Awards Matrices'!$D$63)+(AX47*'DATA - Awards Matrices'!$E$66))*'DATA - Awards Matrices'!$D$58,0)</f>
        <v>5340354</v>
      </c>
      <c r="BD47" s="133">
        <f>ROUND(((+AY47*'DATA - Awards Matrices'!$E$63)+(AY47*'DATA - Awards Matrices'!$E$66))*'DATA - Awards Matrices'!$D$58,0)</f>
        <v>8161710</v>
      </c>
    </row>
    <row r="48" spans="1:56" ht="15" customHeight="1" x14ac:dyDescent="0.3">
      <c r="A48" s="1157"/>
      <c r="C48" s="1155">
        <v>3</v>
      </c>
      <c r="D48" s="127" t="s">
        <v>136</v>
      </c>
      <c r="E48" s="128">
        <v>109</v>
      </c>
      <c r="F48" s="128">
        <v>487</v>
      </c>
      <c r="G48" s="129">
        <v>246.01</v>
      </c>
      <c r="H48" s="130"/>
      <c r="I48" s="131">
        <v>3</v>
      </c>
      <c r="J48" s="132">
        <f>ROUND(((+E48*'DATA - Awards Matrices'!$C$64)+(E48*'DATA - Awards Matrices'!$E$66))*'DATA - Awards Matrices'!$D$58,0)</f>
        <v>37222</v>
      </c>
      <c r="K48" s="132">
        <f>ROUND(((+F48*'DATA - Awards Matrices'!$D$64)+(F48*'DATA - Awards Matrices'!$E$66))*'DATA - Awards Matrices'!$D$58,0)</f>
        <v>266959</v>
      </c>
      <c r="L48" s="133">
        <f>ROUND(((+G48*'DATA - Awards Matrices'!$E$64)+(G48*'DATA - Awards Matrices'!$E$66))*'DATA - Awards Matrices'!$D$58,0)</f>
        <v>348621</v>
      </c>
      <c r="M48" s="134"/>
      <c r="N48" s="711">
        <v>3</v>
      </c>
      <c r="O48" s="127" t="s">
        <v>136</v>
      </c>
      <c r="P48" s="128">
        <v>46</v>
      </c>
      <c r="Q48" s="128">
        <v>532</v>
      </c>
      <c r="R48" s="129">
        <v>250.01</v>
      </c>
      <c r="S48" s="130"/>
      <c r="T48" s="131">
        <v>3</v>
      </c>
      <c r="U48" s="132">
        <f>ROUND(((+P48*'DATA - Awards Matrices'!$C$64)+(P48*'DATA - Awards Matrices'!$E$66))*'DATA - Awards Matrices'!$D$58,0)</f>
        <v>15709</v>
      </c>
      <c r="V48" s="132">
        <f>ROUND(((+Q48*'DATA - Awards Matrices'!$D$64)+(Q48*'DATA - Awards Matrices'!$E$66))*'DATA - Awards Matrices'!$D$58,0)</f>
        <v>291626</v>
      </c>
      <c r="W48" s="133">
        <f>ROUND(((+R48*'DATA - Awards Matrices'!$E$64)+(R48*'DATA - Awards Matrices'!$E$66))*'DATA - Awards Matrices'!$D$58,0)</f>
        <v>354289</v>
      </c>
      <c r="X48" s="134"/>
      <c r="Y48" s="711">
        <v>3</v>
      </c>
      <c r="Z48" s="127" t="s">
        <v>136</v>
      </c>
      <c r="AA48" s="128">
        <v>180</v>
      </c>
      <c r="AB48" s="128">
        <v>452</v>
      </c>
      <c r="AC48" s="129">
        <v>305.01</v>
      </c>
      <c r="AD48" s="130"/>
      <c r="AE48" s="131">
        <v>3</v>
      </c>
      <c r="AF48" s="132">
        <f>ROUND(((+AA48*'DATA - Awards Matrices'!$C$64)+(AA48*'DATA - Awards Matrices'!$E$66))*'DATA - Awards Matrices'!$D$58,0)</f>
        <v>61468</v>
      </c>
      <c r="AG48" s="132">
        <f>ROUND(((+AB48*'DATA - Awards Matrices'!$D$64)+(AB48*'DATA - Awards Matrices'!$E$66))*'DATA - Awards Matrices'!$D$58,0)</f>
        <v>247773</v>
      </c>
      <c r="AH48" s="133">
        <f>ROUND(((+AC48*'DATA - Awards Matrices'!$E$64)+(AC48*'DATA - Awards Matrices'!$E$66))*'DATA - Awards Matrices'!$D$58,0)</f>
        <v>432230</v>
      </c>
      <c r="AI48" s="722"/>
      <c r="AJ48" s="711">
        <v>3</v>
      </c>
      <c r="AK48" s="127" t="s">
        <v>136</v>
      </c>
      <c r="AL48" s="128">
        <v>186</v>
      </c>
      <c r="AM48" s="128">
        <v>663</v>
      </c>
      <c r="AN48" s="129">
        <v>258</v>
      </c>
      <c r="AO48" s="722"/>
      <c r="AP48" s="131">
        <v>3</v>
      </c>
      <c r="AQ48" s="132">
        <f>ROUND(((+AL48*'DATA - Awards Matrices'!$C$64)+(AL48*'DATA - Awards Matrices'!$E$66))*'DATA - Awards Matrices'!$D$58,0)</f>
        <v>63517</v>
      </c>
      <c r="AR48" s="132">
        <f>ROUND(((+AM48*'DATA - Awards Matrices'!$D$64)+(AM48*'DATA - Awards Matrices'!$E$66))*'DATA - Awards Matrices'!$D$58,0)</f>
        <v>363437</v>
      </c>
      <c r="AS48" s="133">
        <f>ROUND(((+AN48*'DATA - Awards Matrices'!$E$64)+(AN48*'DATA - Awards Matrices'!$E$66))*'DATA - Awards Matrices'!$D$58,0)</f>
        <v>365612</v>
      </c>
      <c r="AU48" s="711">
        <v>3</v>
      </c>
      <c r="AV48" s="127" t="s">
        <v>136</v>
      </c>
      <c r="AW48" s="128">
        <f>'RAW DATA AY2015-16-EOC SCH'!D17</f>
        <v>86</v>
      </c>
      <c r="AX48" s="128">
        <f>'RAW DATA AY2015-16-EOC SCH'!E17</f>
        <v>686</v>
      </c>
      <c r="AY48" s="129">
        <f>'RAW DATA AY2015-16-EOC SCH'!F17</f>
        <v>260.02</v>
      </c>
      <c r="BA48" s="131">
        <v>3</v>
      </c>
      <c r="BB48" s="132">
        <f>ROUND(((+AW48*'DATA - Awards Matrices'!$C$64)+(AW48*'DATA - Awards Matrices'!$E$66))*'DATA - Awards Matrices'!$D$58,0)</f>
        <v>29368</v>
      </c>
      <c r="BC48" s="132">
        <f>ROUND(((+AX48*'DATA - Awards Matrices'!$D$64)+(AX48*'DATA - Awards Matrices'!$E$66))*'DATA - Awards Matrices'!$D$58,0)</f>
        <v>376045</v>
      </c>
      <c r="BD48" s="133">
        <f>ROUND(((+AY48*'DATA - Awards Matrices'!$E$64)+(AY48*'DATA - Awards Matrices'!$E$66))*'DATA - Awards Matrices'!$D$58,0)</f>
        <v>368474</v>
      </c>
    </row>
    <row r="49" spans="1:56" ht="15" customHeight="1" x14ac:dyDescent="0.3">
      <c r="A49" s="1157"/>
      <c r="C49" s="1151" t="s">
        <v>83</v>
      </c>
      <c r="D49" s="1152"/>
      <c r="E49" s="135">
        <f>E48+E47+E46</f>
        <v>26429.926299999999</v>
      </c>
      <c r="F49" s="135">
        <f>F48+F47+F46</f>
        <v>27438.03</v>
      </c>
      <c r="G49" s="136">
        <f>G48+G47+G46</f>
        <v>23661.03</v>
      </c>
      <c r="H49" s="137"/>
      <c r="I49" s="138" t="s">
        <v>83</v>
      </c>
      <c r="J49" s="132">
        <f>J46+J47+J48</f>
        <v>4366408</v>
      </c>
      <c r="K49" s="132">
        <f>K46+K47+K48</f>
        <v>9900370</v>
      </c>
      <c r="L49" s="133">
        <f>L46+L47+L48</f>
        <v>17998469</v>
      </c>
      <c r="M49" s="139"/>
      <c r="N49" s="1151" t="s">
        <v>83</v>
      </c>
      <c r="O49" s="1152"/>
      <c r="P49" s="135">
        <f>P48+P47+P46</f>
        <v>27288.030299999999</v>
      </c>
      <c r="Q49" s="135">
        <f>Q48+Q47+Q46</f>
        <v>28059.050000000003</v>
      </c>
      <c r="R49" s="136">
        <f>R48+R47+R46</f>
        <v>21631.08</v>
      </c>
      <c r="S49" s="137"/>
      <c r="T49" s="138" t="s">
        <v>83</v>
      </c>
      <c r="U49" s="132">
        <f>U46+U47+U48</f>
        <v>4476365</v>
      </c>
      <c r="V49" s="132">
        <f>V46+V47+V48</f>
        <v>10262278</v>
      </c>
      <c r="W49" s="133">
        <f>W46+W47+W48</f>
        <v>16372405</v>
      </c>
      <c r="X49" s="139"/>
      <c r="Y49" s="1151" t="s">
        <v>83</v>
      </c>
      <c r="Z49" s="1152"/>
      <c r="AA49" s="135">
        <f>AA48+AA47+AA46</f>
        <v>25370.219099999998</v>
      </c>
      <c r="AB49" s="135">
        <f>AB48+AB47+AB46</f>
        <v>29138.989999999998</v>
      </c>
      <c r="AC49" s="136">
        <f>AC48+AC47+AC46</f>
        <v>21371.989999999998</v>
      </c>
      <c r="AD49" s="137"/>
      <c r="AE49" s="138" t="s">
        <v>83</v>
      </c>
      <c r="AF49" s="132">
        <f>AF46+AF47+AF48</f>
        <v>4222167</v>
      </c>
      <c r="AG49" s="132">
        <f>AG46+AG47+AG48</f>
        <v>10870487</v>
      </c>
      <c r="AH49" s="133">
        <f>AH46+AH47+AH48</f>
        <v>16342832</v>
      </c>
      <c r="AI49" s="722"/>
      <c r="AJ49" s="1151" t="s">
        <v>83</v>
      </c>
      <c r="AK49" s="1152"/>
      <c r="AL49" s="135">
        <f>AL48+AL47+AL46</f>
        <v>22099.0173</v>
      </c>
      <c r="AM49" s="135">
        <f>AM48+AM47+AM46</f>
        <v>29916.98</v>
      </c>
      <c r="AN49" s="136">
        <f>AN48+AN47+AN46</f>
        <v>21767.94</v>
      </c>
      <c r="AO49" s="722"/>
      <c r="AP49" s="138" t="s">
        <v>83</v>
      </c>
      <c r="AQ49" s="132">
        <f>AQ46+AQ47+AQ48</f>
        <v>3672070</v>
      </c>
      <c r="AR49" s="132">
        <f>AR46+AR47+AR48</f>
        <v>11297651</v>
      </c>
      <c r="AS49" s="133">
        <f>AS46+AS47+AS48</f>
        <v>16502796</v>
      </c>
      <c r="AU49" s="1151" t="s">
        <v>83</v>
      </c>
      <c r="AV49" s="1152"/>
      <c r="AW49" s="135">
        <f>AW48+AW47+AW46</f>
        <v>20787.037100000001</v>
      </c>
      <c r="AX49" s="135">
        <f>AX48+AX47+AX46</f>
        <v>31103.02</v>
      </c>
      <c r="AY49" s="136">
        <f>AY48+AY47+AY46</f>
        <v>23084.11</v>
      </c>
      <c r="BA49" s="138" t="s">
        <v>83</v>
      </c>
      <c r="BB49" s="132">
        <f>BB46+BB47+BB48</f>
        <v>3454310</v>
      </c>
      <c r="BC49" s="132">
        <f>BC46+BC47+BC48</f>
        <v>11767460</v>
      </c>
      <c r="BD49" s="133">
        <f>BD46+BD47+BD48</f>
        <v>17506875</v>
      </c>
    </row>
    <row r="50" spans="1:56" ht="15" customHeight="1" thickBot="1" x14ac:dyDescent="0.35">
      <c r="A50" s="1158"/>
      <c r="C50" s="140"/>
      <c r="D50" s="141"/>
      <c r="E50" s="142" t="s">
        <v>135</v>
      </c>
      <c r="F50" s="142"/>
      <c r="G50" s="143">
        <f>SUM(E49:G49)</f>
        <v>77528.98629999999</v>
      </c>
      <c r="H50" s="144"/>
      <c r="I50" s="145"/>
      <c r="J50" s="146" t="s">
        <v>134</v>
      </c>
      <c r="K50" s="147"/>
      <c r="L50" s="148">
        <f>SUM(J49:L49)</f>
        <v>32265247</v>
      </c>
      <c r="M50" s="139"/>
      <c r="N50" s="140"/>
      <c r="O50" s="141"/>
      <c r="P50" s="142" t="s">
        <v>135</v>
      </c>
      <c r="Q50" s="142"/>
      <c r="R50" s="143">
        <f>SUM(P49:R49)</f>
        <v>76978.160300000003</v>
      </c>
      <c r="S50" s="144"/>
      <c r="T50" s="145"/>
      <c r="U50" s="146" t="s">
        <v>134</v>
      </c>
      <c r="V50" s="147"/>
      <c r="W50" s="148">
        <f>SUM(U49:W49)</f>
        <v>31111048</v>
      </c>
      <c r="X50" s="139"/>
      <c r="Y50" s="140"/>
      <c r="Z50" s="141"/>
      <c r="AA50" s="142" t="s">
        <v>135</v>
      </c>
      <c r="AB50" s="142"/>
      <c r="AC50" s="143">
        <f>SUM(AA49:AC49)</f>
        <v>75881.199099999998</v>
      </c>
      <c r="AD50" s="144"/>
      <c r="AE50" s="145"/>
      <c r="AF50" s="146" t="s">
        <v>134</v>
      </c>
      <c r="AG50" s="147"/>
      <c r="AH50" s="148">
        <f>SUM(AF49:AH49)</f>
        <v>31435486</v>
      </c>
      <c r="AI50" s="723"/>
      <c r="AJ50" s="140"/>
      <c r="AK50" s="141"/>
      <c r="AL50" s="142" t="s">
        <v>135</v>
      </c>
      <c r="AM50" s="142"/>
      <c r="AN50" s="143">
        <f>SUM(AL49:AN49)</f>
        <v>73783.937300000005</v>
      </c>
      <c r="AO50" s="723"/>
      <c r="AP50" s="145"/>
      <c r="AQ50" s="146" t="s">
        <v>134</v>
      </c>
      <c r="AR50" s="147"/>
      <c r="AS50" s="148">
        <f>SUM(AQ49:AS49)</f>
        <v>31472517</v>
      </c>
      <c r="AU50" s="140"/>
      <c r="AV50" s="141"/>
      <c r="AW50" s="142" t="s">
        <v>135</v>
      </c>
      <c r="AX50" s="142"/>
      <c r="AY50" s="143">
        <f>SUM(AW49:AY49)</f>
        <v>74974.167100000006</v>
      </c>
      <c r="BA50" s="145"/>
      <c r="BB50" s="146" t="s">
        <v>134</v>
      </c>
      <c r="BC50" s="147"/>
      <c r="BD50" s="148">
        <f>SUM(BB49:BD49)</f>
        <v>32728645</v>
      </c>
    </row>
    <row r="51" spans="1:56" ht="15.75" thickBot="1" x14ac:dyDescent="0.35">
      <c r="I51" s="149"/>
      <c r="J51" s="149"/>
      <c r="K51" s="149"/>
      <c r="L51" s="149"/>
      <c r="T51" s="149"/>
      <c r="U51" s="149"/>
      <c r="V51" s="149"/>
      <c r="W51" s="149"/>
      <c r="AE51" s="149"/>
      <c r="AF51" s="149"/>
      <c r="AG51" s="149"/>
      <c r="AH51" s="149"/>
      <c r="AI51" s="149"/>
      <c r="AO51" s="149"/>
      <c r="AP51" s="149"/>
      <c r="AQ51" s="149"/>
      <c r="AR51" s="149"/>
      <c r="AS51" s="149"/>
      <c r="BA51" s="149"/>
      <c r="BB51" s="149"/>
      <c r="BC51" s="149"/>
      <c r="BD51" s="149"/>
    </row>
    <row r="52" spans="1:56" ht="15.75" customHeight="1" x14ac:dyDescent="0.3">
      <c r="A52" s="1156" t="s">
        <v>46</v>
      </c>
      <c r="C52" s="1147" t="s">
        <v>99</v>
      </c>
      <c r="D52" s="1148"/>
      <c r="E52" s="1133" t="s">
        <v>137</v>
      </c>
      <c r="F52" s="1133"/>
      <c r="G52" s="1134"/>
      <c r="H52" s="116"/>
      <c r="I52" s="117"/>
      <c r="J52" s="1116" t="s">
        <v>137</v>
      </c>
      <c r="K52" s="1117"/>
      <c r="L52" s="1118"/>
      <c r="M52" s="118"/>
      <c r="N52" s="1147" t="s">
        <v>99</v>
      </c>
      <c r="O52" s="1148"/>
      <c r="P52" s="1133" t="s">
        <v>137</v>
      </c>
      <c r="Q52" s="1133"/>
      <c r="R52" s="1134"/>
      <c r="S52" s="116"/>
      <c r="T52" s="117"/>
      <c r="U52" s="1116" t="s">
        <v>137</v>
      </c>
      <c r="V52" s="1117"/>
      <c r="W52" s="1118"/>
      <c r="X52" s="118"/>
      <c r="Y52" s="1147" t="s">
        <v>99</v>
      </c>
      <c r="Z52" s="1148"/>
      <c r="AA52" s="1133" t="s">
        <v>137</v>
      </c>
      <c r="AB52" s="1133"/>
      <c r="AC52" s="1134"/>
      <c r="AD52" s="116"/>
      <c r="AE52" s="117"/>
      <c r="AF52" s="1116" t="s">
        <v>137</v>
      </c>
      <c r="AG52" s="1117"/>
      <c r="AH52" s="1118"/>
      <c r="AI52" s="721"/>
      <c r="AJ52" s="1147" t="s">
        <v>99</v>
      </c>
      <c r="AK52" s="1148"/>
      <c r="AL52" s="1133" t="s">
        <v>137</v>
      </c>
      <c r="AM52" s="1133"/>
      <c r="AN52" s="1134"/>
      <c r="AO52" s="721"/>
      <c r="AP52" s="117"/>
      <c r="AQ52" s="1116" t="s">
        <v>137</v>
      </c>
      <c r="AR52" s="1117"/>
      <c r="AS52" s="1118"/>
      <c r="AU52" s="1147" t="s">
        <v>99</v>
      </c>
      <c r="AV52" s="1148"/>
      <c r="AW52" s="1133" t="s">
        <v>137</v>
      </c>
      <c r="AX52" s="1133"/>
      <c r="AY52" s="1134"/>
      <c r="BA52" s="117"/>
      <c r="BB52" s="1116" t="s">
        <v>137</v>
      </c>
      <c r="BC52" s="1117"/>
      <c r="BD52" s="1118"/>
    </row>
    <row r="53" spans="1:56" ht="15" customHeight="1" x14ac:dyDescent="0.3">
      <c r="A53" s="1157"/>
      <c r="C53" s="1149"/>
      <c r="D53" s="1150"/>
      <c r="E53" s="150" t="s">
        <v>98</v>
      </c>
      <c r="F53" s="119" t="s">
        <v>97</v>
      </c>
      <c r="G53" s="120" t="s">
        <v>96</v>
      </c>
      <c r="H53" s="121"/>
      <c r="I53" s="122" t="s">
        <v>99</v>
      </c>
      <c r="J53" s="123" t="s">
        <v>98</v>
      </c>
      <c r="K53" s="124" t="s">
        <v>97</v>
      </c>
      <c r="L53" s="125" t="s">
        <v>96</v>
      </c>
      <c r="M53" s="126"/>
      <c r="N53" s="1149" t="s">
        <v>99</v>
      </c>
      <c r="O53" s="1150"/>
      <c r="P53" s="150" t="s">
        <v>98</v>
      </c>
      <c r="Q53" s="119" t="s">
        <v>97</v>
      </c>
      <c r="R53" s="120" t="s">
        <v>96</v>
      </c>
      <c r="S53" s="121"/>
      <c r="T53" s="122" t="s">
        <v>99</v>
      </c>
      <c r="U53" s="123" t="s">
        <v>98</v>
      </c>
      <c r="V53" s="124" t="s">
        <v>97</v>
      </c>
      <c r="W53" s="125" t="s">
        <v>96</v>
      </c>
      <c r="X53" s="126"/>
      <c r="Y53" s="1149" t="s">
        <v>99</v>
      </c>
      <c r="Z53" s="1150"/>
      <c r="AA53" s="150" t="s">
        <v>98</v>
      </c>
      <c r="AB53" s="119" t="s">
        <v>97</v>
      </c>
      <c r="AC53" s="120" t="s">
        <v>96</v>
      </c>
      <c r="AD53" s="121"/>
      <c r="AE53" s="122" t="s">
        <v>99</v>
      </c>
      <c r="AF53" s="123" t="s">
        <v>98</v>
      </c>
      <c r="AG53" s="124" t="s">
        <v>97</v>
      </c>
      <c r="AH53" s="125" t="s">
        <v>96</v>
      </c>
      <c r="AI53" s="721"/>
      <c r="AJ53" s="1149" t="s">
        <v>99</v>
      </c>
      <c r="AK53" s="1150"/>
      <c r="AL53" s="150" t="s">
        <v>98</v>
      </c>
      <c r="AM53" s="119" t="s">
        <v>97</v>
      </c>
      <c r="AN53" s="120" t="s">
        <v>96</v>
      </c>
      <c r="AO53" s="721"/>
      <c r="AP53" s="122" t="s">
        <v>99</v>
      </c>
      <c r="AQ53" s="123" t="s">
        <v>98</v>
      </c>
      <c r="AR53" s="124" t="s">
        <v>97</v>
      </c>
      <c r="AS53" s="125" t="s">
        <v>96</v>
      </c>
      <c r="AU53" s="1149" t="s">
        <v>99</v>
      </c>
      <c r="AV53" s="1150"/>
      <c r="AW53" s="150" t="s">
        <v>98</v>
      </c>
      <c r="AX53" s="119" t="s">
        <v>97</v>
      </c>
      <c r="AY53" s="120" t="s">
        <v>96</v>
      </c>
      <c r="BA53" s="122" t="s">
        <v>99</v>
      </c>
      <c r="BB53" s="123" t="s">
        <v>98</v>
      </c>
      <c r="BC53" s="124" t="s">
        <v>97</v>
      </c>
      <c r="BD53" s="125" t="s">
        <v>96</v>
      </c>
    </row>
    <row r="54" spans="1:56" ht="15" customHeight="1" x14ac:dyDescent="0.3">
      <c r="A54" s="1157"/>
      <c r="C54" s="1155">
        <v>1</v>
      </c>
      <c r="D54" s="151" t="s">
        <v>136</v>
      </c>
      <c r="E54" s="128">
        <v>20861.599699999999</v>
      </c>
      <c r="F54" s="128">
        <v>3623</v>
      </c>
      <c r="G54" s="129">
        <v>0</v>
      </c>
      <c r="H54" s="130"/>
      <c r="I54" s="131">
        <v>1</v>
      </c>
      <c r="J54" s="132">
        <f>ROUND(((+E54*'DATA - Awards Matrices'!$C$62)+(E54*'DATA - Awards Matrices'!$E$66))*'DATA - Awards Matrices'!$D$58,0)</f>
        <v>3205802</v>
      </c>
      <c r="K54" s="132">
        <f>ROUND(((+F54*'DATA - Awards Matrices'!$D$62)+(F54*'DATA - Awards Matrices'!$E$66))*'DATA - Awards Matrices'!$D$58,0)</f>
        <v>1136789</v>
      </c>
      <c r="L54" s="133">
        <f>ROUND(((+G54*'DATA - Awards Matrices'!$E$62)+(G54*'DATA - Awards Matrices'!$E$66))*'DATA - Awards Matrices'!$D$58,0)</f>
        <v>0</v>
      </c>
      <c r="M54" s="134"/>
      <c r="N54" s="711">
        <v>1</v>
      </c>
      <c r="O54" s="151" t="s">
        <v>136</v>
      </c>
      <c r="P54" s="128">
        <v>19900.240900000001</v>
      </c>
      <c r="Q54" s="128">
        <v>3376</v>
      </c>
      <c r="R54" s="129">
        <v>0</v>
      </c>
      <c r="S54" s="130"/>
      <c r="T54" s="131">
        <v>1</v>
      </c>
      <c r="U54" s="132">
        <f>ROUND(((+P54*'DATA - Awards Matrices'!$C$62)+(P54*'DATA - Awards Matrices'!$E$66))*'DATA - Awards Matrices'!$D$58,0)</f>
        <v>3058070</v>
      </c>
      <c r="V54" s="132">
        <f>ROUND(((+Q54*'DATA - Awards Matrices'!$D$62)+(Q54*'DATA - Awards Matrices'!$E$66))*'DATA - Awards Matrices'!$D$58,0)</f>
        <v>1059288</v>
      </c>
      <c r="W54" s="133">
        <f>ROUND(((+R54*'DATA - Awards Matrices'!$E$62)+(R54*'DATA - Awards Matrices'!$E$66))*'DATA - Awards Matrices'!$D$58,0)</f>
        <v>0</v>
      </c>
      <c r="X54" s="134"/>
      <c r="Y54" s="711">
        <v>1</v>
      </c>
      <c r="Z54" s="151" t="s">
        <v>136</v>
      </c>
      <c r="AA54" s="128">
        <v>18096.739600000001</v>
      </c>
      <c r="AB54" s="128">
        <v>2798</v>
      </c>
      <c r="AC54" s="129">
        <v>0</v>
      </c>
      <c r="AD54" s="130"/>
      <c r="AE54" s="131">
        <v>1</v>
      </c>
      <c r="AF54" s="132">
        <f>ROUND(((+AA54*'DATA - Awards Matrices'!$C$62)+(AA54*'DATA - Awards Matrices'!$E$66))*'DATA - Awards Matrices'!$D$58,0)</f>
        <v>2780926</v>
      </c>
      <c r="AG54" s="132">
        <f>ROUND(((+AB54*'DATA - Awards Matrices'!$D$62)+(AB54*'DATA - Awards Matrices'!$E$66))*'DATA - Awards Matrices'!$D$58,0)</f>
        <v>877928</v>
      </c>
      <c r="AH54" s="133">
        <f>ROUND(((+AC54*'DATA - Awards Matrices'!$E$62)+(AC54*'DATA - Awards Matrices'!$E$66))*'DATA - Awards Matrices'!$D$58,0)</f>
        <v>0</v>
      </c>
      <c r="AI54" s="722"/>
      <c r="AJ54" s="711">
        <v>1</v>
      </c>
      <c r="AK54" s="151" t="s">
        <v>136</v>
      </c>
      <c r="AL54" s="128">
        <v>14775.6201</v>
      </c>
      <c r="AM54" s="128">
        <v>2687.98</v>
      </c>
      <c r="AN54" s="129">
        <v>0</v>
      </c>
      <c r="AO54" s="722"/>
      <c r="AP54" s="131">
        <v>1</v>
      </c>
      <c r="AQ54" s="132">
        <f>ROUND(((+AL54*'DATA - Awards Matrices'!$C$62)+(AL54*'DATA - Awards Matrices'!$E$66))*'DATA - Awards Matrices'!$D$58,0)</f>
        <v>2270570</v>
      </c>
      <c r="AR54" s="132">
        <f>ROUND(((+AM54*'DATA - Awards Matrices'!$D$62)+(AM54*'DATA - Awards Matrices'!$E$66))*'DATA - Awards Matrices'!$D$58,0)</f>
        <v>843407</v>
      </c>
      <c r="AS54" s="133">
        <f>ROUND(((+AN54*'DATA - Awards Matrices'!$E$62)+(AN54*'DATA - Awards Matrices'!$E$66))*'DATA - Awards Matrices'!$D$58,0)</f>
        <v>0</v>
      </c>
      <c r="AU54" s="711">
        <v>1</v>
      </c>
      <c r="AV54" s="151" t="s">
        <v>136</v>
      </c>
      <c r="AW54" s="128">
        <f>'RAW DATA AY2015-16-EOC SCH'!D18</f>
        <v>11739.0201</v>
      </c>
      <c r="AX54" s="128">
        <f>'RAW DATA AY2015-16-EOC SCH'!E18</f>
        <v>2422</v>
      </c>
      <c r="AY54" s="129">
        <f>'RAW DATA AY2015-16-EOC SCH'!F18</f>
        <v>0</v>
      </c>
      <c r="BA54" s="131">
        <v>1</v>
      </c>
      <c r="BB54" s="132">
        <f>ROUND(((+AW54*'DATA - Awards Matrices'!$C$62)+(AW54*'DATA - Awards Matrices'!$E$66))*'DATA - Awards Matrices'!$D$58,0)</f>
        <v>1803935</v>
      </c>
      <c r="BC54" s="132">
        <f>ROUND(((+AX54*'DATA - Awards Matrices'!$D$62)+(AX54*'DATA - Awards Matrices'!$E$66))*'DATA - Awards Matrices'!$D$58,0)</f>
        <v>759951</v>
      </c>
      <c r="BD54" s="133">
        <f>ROUND(((+AY54*'DATA - Awards Matrices'!$E$62)+(AY54*'DATA - Awards Matrices'!$E$66))*'DATA - Awards Matrices'!$D$58,0)</f>
        <v>0</v>
      </c>
    </row>
    <row r="55" spans="1:56" ht="15" customHeight="1" x14ac:dyDescent="0.3">
      <c r="A55" s="1157"/>
      <c r="C55" s="1155">
        <v>2</v>
      </c>
      <c r="D55" s="127" t="s">
        <v>136</v>
      </c>
      <c r="E55" s="128">
        <v>7197</v>
      </c>
      <c r="F55" s="128">
        <v>980</v>
      </c>
      <c r="G55" s="129">
        <v>0</v>
      </c>
      <c r="H55" s="130"/>
      <c r="I55" s="131">
        <v>2</v>
      </c>
      <c r="J55" s="132">
        <f>ROUND(((+E55*'DATA - Awards Matrices'!$C$63)+(E55*'DATA - Awards Matrices'!$E$66))*'DATA - Awards Matrices'!$D$58,0)</f>
        <v>1579957</v>
      </c>
      <c r="K55" s="132">
        <f>ROUND(((+F55*'DATA - Awards Matrices'!$D$63)+(F55*'DATA - Awards Matrices'!$E$66))*'DATA - Awards Matrices'!$D$58,0)</f>
        <v>470135</v>
      </c>
      <c r="L55" s="133">
        <f>ROUND(((+G55*'DATA - Awards Matrices'!$E$63)+(G55*'DATA - Awards Matrices'!$E$66))*'DATA - Awards Matrices'!$D$58,0)</f>
        <v>0</v>
      </c>
      <c r="M55" s="134"/>
      <c r="N55" s="711">
        <v>2</v>
      </c>
      <c r="O55" s="127" t="s">
        <v>136</v>
      </c>
      <c r="P55" s="128">
        <v>6642</v>
      </c>
      <c r="Q55" s="128">
        <v>853</v>
      </c>
      <c r="R55" s="129">
        <v>0</v>
      </c>
      <c r="S55" s="130"/>
      <c r="T55" s="131">
        <v>2</v>
      </c>
      <c r="U55" s="132">
        <f>ROUND(((+P55*'DATA - Awards Matrices'!$C$63)+(P55*'DATA - Awards Matrices'!$E$66))*'DATA - Awards Matrices'!$D$58,0)</f>
        <v>1458118</v>
      </c>
      <c r="V55" s="132">
        <f>ROUND(((+Q55*'DATA - Awards Matrices'!$D$63)+(Q55*'DATA - Awards Matrices'!$E$66))*'DATA - Awards Matrices'!$D$58,0)</f>
        <v>409210</v>
      </c>
      <c r="W55" s="133">
        <f>ROUND(((+R55*'DATA - Awards Matrices'!$E$63)+(R55*'DATA - Awards Matrices'!$E$66))*'DATA - Awards Matrices'!$D$58,0)</f>
        <v>0</v>
      </c>
      <c r="X55" s="134"/>
      <c r="Y55" s="711">
        <v>2</v>
      </c>
      <c r="Z55" s="127" t="s">
        <v>136</v>
      </c>
      <c r="AA55" s="128">
        <v>5657</v>
      </c>
      <c r="AB55" s="128">
        <v>765</v>
      </c>
      <c r="AC55" s="129">
        <v>0</v>
      </c>
      <c r="AD55" s="130"/>
      <c r="AE55" s="131">
        <v>2</v>
      </c>
      <c r="AF55" s="132">
        <f>ROUND(((+AA55*'DATA - Awards Matrices'!$C$63)+(AA55*'DATA - Awards Matrices'!$E$66))*'DATA - Awards Matrices'!$D$58,0)</f>
        <v>1241881</v>
      </c>
      <c r="AG55" s="132">
        <f>ROUND(((+AB55*'DATA - Awards Matrices'!$D$63)+(AB55*'DATA - Awards Matrices'!$E$66))*'DATA - Awards Matrices'!$D$58,0)</f>
        <v>366993</v>
      </c>
      <c r="AH55" s="133">
        <f>ROUND(((+AC55*'DATA - Awards Matrices'!$E$63)+(AC55*'DATA - Awards Matrices'!$E$66))*'DATA - Awards Matrices'!$D$58,0)</f>
        <v>0</v>
      </c>
      <c r="AI55" s="722"/>
      <c r="AJ55" s="711">
        <v>2</v>
      </c>
      <c r="AK55" s="127" t="s">
        <v>136</v>
      </c>
      <c r="AL55" s="128">
        <v>4204</v>
      </c>
      <c r="AM55" s="128">
        <v>795</v>
      </c>
      <c r="AN55" s="129">
        <v>0</v>
      </c>
      <c r="AO55" s="722"/>
      <c r="AP55" s="131">
        <v>2</v>
      </c>
      <c r="AQ55" s="132">
        <f>ROUND(((+AL55*'DATA - Awards Matrices'!$C$63)+(AL55*'DATA - Awards Matrices'!$E$66))*'DATA - Awards Matrices'!$D$58,0)</f>
        <v>922904</v>
      </c>
      <c r="AR55" s="132">
        <f>ROUND(((+AM55*'DATA - Awards Matrices'!$D$63)+(AM55*'DATA - Awards Matrices'!$E$66))*'DATA - Awards Matrices'!$D$58,0)</f>
        <v>381385</v>
      </c>
      <c r="AS55" s="133">
        <f>ROUND(((+AN55*'DATA - Awards Matrices'!$E$63)+(AN55*'DATA - Awards Matrices'!$E$66))*'DATA - Awards Matrices'!$D$58,0)</f>
        <v>0</v>
      </c>
      <c r="AU55" s="711">
        <v>2</v>
      </c>
      <c r="AV55" s="127" t="s">
        <v>136</v>
      </c>
      <c r="AW55" s="128">
        <f>'RAW DATA AY2015-16-EOC SCH'!D19</f>
        <v>3602.5</v>
      </c>
      <c r="AX55" s="128">
        <f>'RAW DATA AY2015-16-EOC SCH'!E19</f>
        <v>893</v>
      </c>
      <c r="AY55" s="129">
        <f>'RAW DATA AY2015-16-EOC SCH'!F19</f>
        <v>0</v>
      </c>
      <c r="BA55" s="131">
        <v>2</v>
      </c>
      <c r="BB55" s="132">
        <f>ROUND(((+AW55*'DATA - Awards Matrices'!$C$63)+(AW55*'DATA - Awards Matrices'!$E$66))*'DATA - Awards Matrices'!$D$58,0)</f>
        <v>790857</v>
      </c>
      <c r="BC55" s="132">
        <f>ROUND(((+AX55*'DATA - Awards Matrices'!$D$63)+(AX55*'DATA - Awards Matrices'!$E$66))*'DATA - Awards Matrices'!$D$58,0)</f>
        <v>428399</v>
      </c>
      <c r="BD55" s="133">
        <f>ROUND(((+AY55*'DATA - Awards Matrices'!$E$63)+(AY55*'DATA - Awards Matrices'!$E$66))*'DATA - Awards Matrices'!$D$58,0)</f>
        <v>0</v>
      </c>
    </row>
    <row r="56" spans="1:56" ht="15" customHeight="1" x14ac:dyDescent="0.3">
      <c r="A56" s="1157"/>
      <c r="C56" s="1155">
        <v>3</v>
      </c>
      <c r="D56" s="127" t="s">
        <v>136</v>
      </c>
      <c r="E56" s="128">
        <v>4133</v>
      </c>
      <c r="F56" s="128">
        <v>491</v>
      </c>
      <c r="G56" s="129">
        <v>0</v>
      </c>
      <c r="H56" s="130"/>
      <c r="I56" s="131">
        <v>3</v>
      </c>
      <c r="J56" s="132">
        <f>ROUND(((+E56*'DATA - Awards Matrices'!$C$64)+(E56*'DATA - Awards Matrices'!$E$66))*'DATA - Awards Matrices'!$D$58,0)</f>
        <v>1411378</v>
      </c>
      <c r="K56" s="132">
        <f>ROUND(((+F56*'DATA - Awards Matrices'!$D$64)+(F56*'DATA - Awards Matrices'!$E$66))*'DATA - Awards Matrices'!$D$58,0)</f>
        <v>269151</v>
      </c>
      <c r="L56" s="133">
        <f>ROUND(((+G56*'DATA - Awards Matrices'!$E$64)+(G56*'DATA - Awards Matrices'!$E$66))*'DATA - Awards Matrices'!$D$58,0)</f>
        <v>0</v>
      </c>
      <c r="M56" s="134"/>
      <c r="N56" s="711">
        <v>3</v>
      </c>
      <c r="O56" s="127" t="s">
        <v>136</v>
      </c>
      <c r="P56" s="128">
        <v>3781.5</v>
      </c>
      <c r="Q56" s="128">
        <v>719</v>
      </c>
      <c r="R56" s="129">
        <v>0</v>
      </c>
      <c r="S56" s="130"/>
      <c r="T56" s="131">
        <v>3</v>
      </c>
      <c r="U56" s="132">
        <f>ROUND(((+P56*'DATA - Awards Matrices'!$C$64)+(P56*'DATA - Awards Matrices'!$E$66))*'DATA - Awards Matrices'!$D$58,0)</f>
        <v>1291344</v>
      </c>
      <c r="V56" s="132">
        <f>ROUND(((+Q56*'DATA - Awards Matrices'!$D$64)+(Q56*'DATA - Awards Matrices'!$E$66))*'DATA - Awards Matrices'!$D$58,0)</f>
        <v>394134</v>
      </c>
      <c r="W56" s="133">
        <f>ROUND(((+R56*'DATA - Awards Matrices'!$E$64)+(R56*'DATA - Awards Matrices'!$E$66))*'DATA - Awards Matrices'!$D$58,0)</f>
        <v>0</v>
      </c>
      <c r="X56" s="134"/>
      <c r="Y56" s="711">
        <v>3</v>
      </c>
      <c r="Z56" s="127" t="s">
        <v>136</v>
      </c>
      <c r="AA56" s="128">
        <v>2954</v>
      </c>
      <c r="AB56" s="128">
        <v>614</v>
      </c>
      <c r="AC56" s="129">
        <v>0</v>
      </c>
      <c r="AD56" s="130"/>
      <c r="AE56" s="131">
        <v>3</v>
      </c>
      <c r="AF56" s="132">
        <f>ROUND(((+AA56*'DATA - Awards Matrices'!$C$64)+(AA56*'DATA - Awards Matrices'!$E$66))*'DATA - Awards Matrices'!$D$58,0)</f>
        <v>1008761</v>
      </c>
      <c r="AG56" s="132">
        <f>ROUND(((+AB56*'DATA - Awards Matrices'!$D$64)+(AB56*'DATA - Awards Matrices'!$E$66))*'DATA - Awards Matrices'!$D$58,0)</f>
        <v>336576</v>
      </c>
      <c r="AH56" s="133">
        <f>ROUND(((+AC56*'DATA - Awards Matrices'!$E$64)+(AC56*'DATA - Awards Matrices'!$E$66))*'DATA - Awards Matrices'!$D$58,0)</f>
        <v>0</v>
      </c>
      <c r="AI56" s="722"/>
      <c r="AJ56" s="711">
        <v>3</v>
      </c>
      <c r="AK56" s="127" t="s">
        <v>136</v>
      </c>
      <c r="AL56" s="128">
        <v>2127</v>
      </c>
      <c r="AM56" s="128">
        <v>587</v>
      </c>
      <c r="AN56" s="129">
        <v>0</v>
      </c>
      <c r="AO56" s="722"/>
      <c r="AP56" s="131">
        <v>3</v>
      </c>
      <c r="AQ56" s="132">
        <f>ROUND(((+AL56*'DATA - Awards Matrices'!$C$64)+(AL56*'DATA - Awards Matrices'!$E$66))*'DATA - Awards Matrices'!$D$58,0)</f>
        <v>726349</v>
      </c>
      <c r="AR56" s="132">
        <f>ROUND(((+AM56*'DATA - Awards Matrices'!$D$64)+(AM56*'DATA - Awards Matrices'!$E$66))*'DATA - Awards Matrices'!$D$58,0)</f>
        <v>321776</v>
      </c>
      <c r="AS56" s="133">
        <f>ROUND(((+AN56*'DATA - Awards Matrices'!$E$64)+(AN56*'DATA - Awards Matrices'!$E$66))*'DATA - Awards Matrices'!$D$58,0)</f>
        <v>0</v>
      </c>
      <c r="AU56" s="711">
        <v>3</v>
      </c>
      <c r="AV56" s="127" t="s">
        <v>136</v>
      </c>
      <c r="AW56" s="128">
        <f>'RAW DATA AY2015-16-EOC SCH'!D20</f>
        <v>1564.5</v>
      </c>
      <c r="AX56" s="128">
        <f>'RAW DATA AY2015-16-EOC SCH'!E20</f>
        <v>454</v>
      </c>
      <c r="AY56" s="129">
        <f>'RAW DATA AY2015-16-EOC SCH'!F20</f>
        <v>6</v>
      </c>
      <c r="BA56" s="131">
        <v>3</v>
      </c>
      <c r="BB56" s="132">
        <f>ROUND(((+AW56*'DATA - Awards Matrices'!$C$64)+(AW56*'DATA - Awards Matrices'!$E$66))*'DATA - Awards Matrices'!$D$58,0)</f>
        <v>534261</v>
      </c>
      <c r="BC56" s="132">
        <f>ROUND(((+AX56*'DATA - Awards Matrices'!$D$64)+(AX56*'DATA - Awards Matrices'!$E$66))*'DATA - Awards Matrices'!$D$58,0)</f>
        <v>248869</v>
      </c>
      <c r="BD56" s="133">
        <f>ROUND(((+AY56*'DATA - Awards Matrices'!$E$64)+(AY56*'DATA - Awards Matrices'!$E$66))*'DATA - Awards Matrices'!$D$58,0)</f>
        <v>8503</v>
      </c>
    </row>
    <row r="57" spans="1:56" ht="15" customHeight="1" x14ac:dyDescent="0.3">
      <c r="A57" s="1157"/>
      <c r="C57" s="1151" t="s">
        <v>83</v>
      </c>
      <c r="D57" s="1152"/>
      <c r="E57" s="135">
        <f>E56+E55+E54</f>
        <v>32191.599699999999</v>
      </c>
      <c r="F57" s="135">
        <f>F56+F55+F54</f>
        <v>5094</v>
      </c>
      <c r="G57" s="136">
        <f>G56+G55+G54</f>
        <v>0</v>
      </c>
      <c r="H57" s="137"/>
      <c r="I57" s="138" t="s">
        <v>83</v>
      </c>
      <c r="J57" s="132">
        <f>J54+J55+J56</f>
        <v>6197137</v>
      </c>
      <c r="K57" s="132">
        <f>K54+K55+K56</f>
        <v>1876075</v>
      </c>
      <c r="L57" s="133">
        <f>L54+L55+L56</f>
        <v>0</v>
      </c>
      <c r="M57" s="139"/>
      <c r="N57" s="1151" t="s">
        <v>83</v>
      </c>
      <c r="O57" s="1152"/>
      <c r="P57" s="135">
        <f>P56+P55+P54</f>
        <v>30323.740900000001</v>
      </c>
      <c r="Q57" s="135">
        <f>Q56+Q55+Q54</f>
        <v>4948</v>
      </c>
      <c r="R57" s="136">
        <f>R56+R55+R54</f>
        <v>0</v>
      </c>
      <c r="S57" s="137"/>
      <c r="T57" s="138" t="s">
        <v>83</v>
      </c>
      <c r="U57" s="132">
        <f>U54+U55+U56</f>
        <v>5807532</v>
      </c>
      <c r="V57" s="132">
        <f>V54+V55+V56</f>
        <v>1862632</v>
      </c>
      <c r="W57" s="133">
        <f>W54+W55+W56</f>
        <v>0</v>
      </c>
      <c r="X57" s="139"/>
      <c r="Y57" s="1151" t="s">
        <v>83</v>
      </c>
      <c r="Z57" s="1152"/>
      <c r="AA57" s="135">
        <f>AA56+AA55+AA54</f>
        <v>26707.739600000001</v>
      </c>
      <c r="AB57" s="135">
        <f>AB56+AB55+AB54</f>
        <v>4177</v>
      </c>
      <c r="AC57" s="136">
        <f>AC56+AC55+AC54</f>
        <v>0</v>
      </c>
      <c r="AD57" s="137"/>
      <c r="AE57" s="138" t="s">
        <v>83</v>
      </c>
      <c r="AF57" s="132">
        <f>AF54+AF55+AF56</f>
        <v>5031568</v>
      </c>
      <c r="AG57" s="132">
        <f>AG54+AG55+AG56</f>
        <v>1581497</v>
      </c>
      <c r="AH57" s="133">
        <f>AH54+AH55+AH56</f>
        <v>0</v>
      </c>
      <c r="AI57" s="722"/>
      <c r="AJ57" s="1151" t="s">
        <v>83</v>
      </c>
      <c r="AK57" s="1152"/>
      <c r="AL57" s="135">
        <f>AL56+AL55+AL54</f>
        <v>21106.6201</v>
      </c>
      <c r="AM57" s="135">
        <f>AM56+AM55+AM54</f>
        <v>4069.98</v>
      </c>
      <c r="AN57" s="136">
        <f>AN56+AN55+AN54</f>
        <v>0</v>
      </c>
      <c r="AO57" s="722"/>
      <c r="AP57" s="138" t="s">
        <v>83</v>
      </c>
      <c r="AQ57" s="132">
        <f>AQ54+AQ55+AQ56</f>
        <v>3919823</v>
      </c>
      <c r="AR57" s="132">
        <f>AR54+AR55+AR56</f>
        <v>1546568</v>
      </c>
      <c r="AS57" s="133">
        <f>AS54+AS55+AS56</f>
        <v>0</v>
      </c>
      <c r="AU57" s="1151" t="s">
        <v>83</v>
      </c>
      <c r="AV57" s="1152"/>
      <c r="AW57" s="135">
        <f>AW56+AW55+AW54</f>
        <v>16906.020100000002</v>
      </c>
      <c r="AX57" s="135">
        <f>AX56+AX55+AX54</f>
        <v>3769</v>
      </c>
      <c r="AY57" s="136">
        <f>AY56+AY55+AY54</f>
        <v>6</v>
      </c>
      <c r="BA57" s="138" t="s">
        <v>83</v>
      </c>
      <c r="BB57" s="132">
        <f>BB54+BB55+BB56</f>
        <v>3129053</v>
      </c>
      <c r="BC57" s="132">
        <f>BC54+BC55+BC56</f>
        <v>1437219</v>
      </c>
      <c r="BD57" s="133">
        <f>BD54+BD55+BD56</f>
        <v>8503</v>
      </c>
    </row>
    <row r="58" spans="1:56" ht="15" customHeight="1" thickBot="1" x14ac:dyDescent="0.35">
      <c r="A58" s="1158"/>
      <c r="C58" s="140"/>
      <c r="D58" s="141"/>
      <c r="E58" s="142" t="s">
        <v>135</v>
      </c>
      <c r="F58" s="142"/>
      <c r="G58" s="143">
        <f>SUM(E57:G57)</f>
        <v>37285.599699999999</v>
      </c>
      <c r="H58" s="144"/>
      <c r="I58" s="145"/>
      <c r="J58" s="146" t="s">
        <v>134</v>
      </c>
      <c r="K58" s="147"/>
      <c r="L58" s="148">
        <f>SUM(J57:L57)</f>
        <v>8073212</v>
      </c>
      <c r="M58" s="139"/>
      <c r="N58" s="140"/>
      <c r="O58" s="141"/>
      <c r="P58" s="142" t="s">
        <v>135</v>
      </c>
      <c r="Q58" s="142"/>
      <c r="R58" s="143">
        <f>SUM(P57:R57)</f>
        <v>35271.740900000004</v>
      </c>
      <c r="S58" s="144"/>
      <c r="T58" s="145"/>
      <c r="U58" s="146" t="s">
        <v>134</v>
      </c>
      <c r="V58" s="147"/>
      <c r="W58" s="148">
        <f>SUM(U57:W57)</f>
        <v>7670164</v>
      </c>
      <c r="X58" s="139"/>
      <c r="Y58" s="140"/>
      <c r="Z58" s="141"/>
      <c r="AA58" s="142" t="s">
        <v>135</v>
      </c>
      <c r="AB58" s="142"/>
      <c r="AC58" s="143">
        <f>SUM(AA57:AC57)</f>
        <v>30884.739600000001</v>
      </c>
      <c r="AD58" s="144"/>
      <c r="AE58" s="145"/>
      <c r="AF58" s="146" t="s">
        <v>134</v>
      </c>
      <c r="AG58" s="147"/>
      <c r="AH58" s="148">
        <f>SUM(AF57:AH57)</f>
        <v>6613065</v>
      </c>
      <c r="AI58" s="723"/>
      <c r="AJ58" s="140"/>
      <c r="AK58" s="141"/>
      <c r="AL58" s="142" t="s">
        <v>135</v>
      </c>
      <c r="AM58" s="142"/>
      <c r="AN58" s="143">
        <f>SUM(AL57:AN57)</f>
        <v>25176.6001</v>
      </c>
      <c r="AO58" s="723"/>
      <c r="AP58" s="145"/>
      <c r="AQ58" s="146" t="s">
        <v>134</v>
      </c>
      <c r="AR58" s="147"/>
      <c r="AS58" s="148">
        <f>SUM(AQ57:AS57)</f>
        <v>5466391</v>
      </c>
      <c r="AU58" s="140"/>
      <c r="AV58" s="141"/>
      <c r="AW58" s="142" t="s">
        <v>135</v>
      </c>
      <c r="AX58" s="142"/>
      <c r="AY58" s="143">
        <f>SUM(AW57:AY57)</f>
        <v>20681.020100000002</v>
      </c>
      <c r="BA58" s="145"/>
      <c r="BB58" s="146" t="s">
        <v>134</v>
      </c>
      <c r="BC58" s="147"/>
      <c r="BD58" s="148">
        <f>SUM(BB57:BD57)</f>
        <v>4574775</v>
      </c>
    </row>
    <row r="59" spans="1:56" ht="15.75" thickBot="1" x14ac:dyDescent="0.35">
      <c r="I59" s="149"/>
      <c r="J59" s="149"/>
      <c r="K59" s="149"/>
      <c r="L59" s="149"/>
      <c r="T59" s="149"/>
      <c r="U59" s="149"/>
      <c r="V59" s="149"/>
      <c r="W59" s="149"/>
      <c r="AE59" s="149"/>
      <c r="AF59" s="149"/>
      <c r="AG59" s="149"/>
      <c r="AH59" s="149"/>
      <c r="AI59" s="149"/>
      <c r="AO59" s="149"/>
      <c r="AP59" s="149"/>
      <c r="AQ59" s="149"/>
      <c r="AR59" s="149"/>
      <c r="AS59" s="149"/>
      <c r="BA59" s="149"/>
      <c r="BB59" s="149"/>
      <c r="BC59" s="149"/>
      <c r="BD59" s="149"/>
    </row>
    <row r="60" spans="1:56" ht="15.75" customHeight="1" x14ac:dyDescent="0.3">
      <c r="A60" s="1156" t="s">
        <v>48</v>
      </c>
      <c r="C60" s="1147" t="s">
        <v>99</v>
      </c>
      <c r="D60" s="1148"/>
      <c r="E60" s="1133" t="s">
        <v>137</v>
      </c>
      <c r="F60" s="1133"/>
      <c r="G60" s="1134"/>
      <c r="H60" s="116"/>
      <c r="I60" s="117"/>
      <c r="J60" s="1116" t="s">
        <v>137</v>
      </c>
      <c r="K60" s="1117"/>
      <c r="L60" s="1118"/>
      <c r="M60" s="118"/>
      <c r="N60" s="1147" t="s">
        <v>99</v>
      </c>
      <c r="O60" s="1148"/>
      <c r="P60" s="1133" t="s">
        <v>137</v>
      </c>
      <c r="Q60" s="1133"/>
      <c r="R60" s="1134"/>
      <c r="S60" s="116"/>
      <c r="T60" s="117"/>
      <c r="U60" s="1116" t="s">
        <v>137</v>
      </c>
      <c r="V60" s="1117"/>
      <c r="W60" s="1118"/>
      <c r="X60" s="118"/>
      <c r="Y60" s="1147" t="s">
        <v>99</v>
      </c>
      <c r="Z60" s="1148"/>
      <c r="AA60" s="1133" t="s">
        <v>137</v>
      </c>
      <c r="AB60" s="1133"/>
      <c r="AC60" s="1134"/>
      <c r="AD60" s="116"/>
      <c r="AE60" s="117"/>
      <c r="AF60" s="1116" t="s">
        <v>137</v>
      </c>
      <c r="AG60" s="1117"/>
      <c r="AH60" s="1118"/>
      <c r="AI60" s="721"/>
      <c r="AJ60" s="1147" t="s">
        <v>99</v>
      </c>
      <c r="AK60" s="1148"/>
      <c r="AL60" s="1133" t="s">
        <v>137</v>
      </c>
      <c r="AM60" s="1133"/>
      <c r="AN60" s="1134"/>
      <c r="AO60" s="721"/>
      <c r="AP60" s="117"/>
      <c r="AQ60" s="1116" t="s">
        <v>137</v>
      </c>
      <c r="AR60" s="1117"/>
      <c r="AS60" s="1118"/>
      <c r="AU60" s="1147" t="s">
        <v>99</v>
      </c>
      <c r="AV60" s="1148"/>
      <c r="AW60" s="1133" t="s">
        <v>137</v>
      </c>
      <c r="AX60" s="1133"/>
      <c r="AY60" s="1134"/>
      <c r="BA60" s="117"/>
      <c r="BB60" s="1116" t="s">
        <v>137</v>
      </c>
      <c r="BC60" s="1117"/>
      <c r="BD60" s="1118"/>
    </row>
    <row r="61" spans="1:56" x14ac:dyDescent="0.3">
      <c r="A61" s="1157"/>
      <c r="C61" s="1149"/>
      <c r="D61" s="1150"/>
      <c r="E61" s="150" t="s">
        <v>98</v>
      </c>
      <c r="F61" s="119" t="s">
        <v>97</v>
      </c>
      <c r="G61" s="120" t="s">
        <v>96</v>
      </c>
      <c r="H61" s="121"/>
      <c r="I61" s="122" t="s">
        <v>99</v>
      </c>
      <c r="J61" s="123" t="s">
        <v>98</v>
      </c>
      <c r="K61" s="124" t="s">
        <v>97</v>
      </c>
      <c r="L61" s="125" t="s">
        <v>96</v>
      </c>
      <c r="M61" s="126"/>
      <c r="N61" s="1149" t="s">
        <v>99</v>
      </c>
      <c r="O61" s="1150"/>
      <c r="P61" s="150" t="s">
        <v>98</v>
      </c>
      <c r="Q61" s="119" t="s">
        <v>97</v>
      </c>
      <c r="R61" s="120" t="s">
        <v>96</v>
      </c>
      <c r="S61" s="121"/>
      <c r="T61" s="122" t="s">
        <v>99</v>
      </c>
      <c r="U61" s="123" t="s">
        <v>98</v>
      </c>
      <c r="V61" s="124" t="s">
        <v>97</v>
      </c>
      <c r="W61" s="125" t="s">
        <v>96</v>
      </c>
      <c r="X61" s="126"/>
      <c r="Y61" s="1149" t="s">
        <v>99</v>
      </c>
      <c r="Z61" s="1150"/>
      <c r="AA61" s="150" t="s">
        <v>98</v>
      </c>
      <c r="AB61" s="119" t="s">
        <v>97</v>
      </c>
      <c r="AC61" s="120" t="s">
        <v>96</v>
      </c>
      <c r="AD61" s="121"/>
      <c r="AE61" s="122" t="s">
        <v>99</v>
      </c>
      <c r="AF61" s="123" t="s">
        <v>98</v>
      </c>
      <c r="AG61" s="124" t="s">
        <v>97</v>
      </c>
      <c r="AH61" s="125" t="s">
        <v>96</v>
      </c>
      <c r="AI61" s="721"/>
      <c r="AJ61" s="1149" t="s">
        <v>99</v>
      </c>
      <c r="AK61" s="1150"/>
      <c r="AL61" s="150" t="s">
        <v>98</v>
      </c>
      <c r="AM61" s="119" t="s">
        <v>97</v>
      </c>
      <c r="AN61" s="120" t="s">
        <v>96</v>
      </c>
      <c r="AO61" s="721"/>
      <c r="AP61" s="122" t="s">
        <v>99</v>
      </c>
      <c r="AQ61" s="123" t="s">
        <v>98</v>
      </c>
      <c r="AR61" s="124" t="s">
        <v>97</v>
      </c>
      <c r="AS61" s="125" t="s">
        <v>96</v>
      </c>
      <c r="AU61" s="1149" t="s">
        <v>99</v>
      </c>
      <c r="AV61" s="1150"/>
      <c r="AW61" s="150" t="s">
        <v>98</v>
      </c>
      <c r="AX61" s="119" t="s">
        <v>97</v>
      </c>
      <c r="AY61" s="120" t="s">
        <v>96</v>
      </c>
      <c r="BA61" s="122" t="s">
        <v>99</v>
      </c>
      <c r="BB61" s="123" t="s">
        <v>98</v>
      </c>
      <c r="BC61" s="124" t="s">
        <v>97</v>
      </c>
      <c r="BD61" s="125" t="s">
        <v>96</v>
      </c>
    </row>
    <row r="62" spans="1:56" x14ac:dyDescent="0.3">
      <c r="A62" s="1157"/>
      <c r="C62" s="1155">
        <v>1</v>
      </c>
      <c r="D62" s="151" t="s">
        <v>136</v>
      </c>
      <c r="E62" s="128">
        <v>28429.059600000001</v>
      </c>
      <c r="F62" s="128">
        <v>11880.07</v>
      </c>
      <c r="G62" s="129">
        <v>7105.97</v>
      </c>
      <c r="H62" s="130"/>
      <c r="I62" s="131">
        <v>1</v>
      </c>
      <c r="J62" s="132">
        <f>ROUND(((+E62*'DATA - Awards Matrices'!$C$62)+(E62*'DATA - Awards Matrices'!$E$66))*'DATA - Awards Matrices'!$D$58,0)</f>
        <v>4368694</v>
      </c>
      <c r="K62" s="132">
        <f>ROUND(((+F62*'DATA - Awards Matrices'!$D$62)+(F62*'DATA - Awards Matrices'!$E$66))*'DATA - Awards Matrices'!$D$58,0)</f>
        <v>3727610</v>
      </c>
      <c r="L62" s="133">
        <f>ROUND(((+G62*'DATA - Awards Matrices'!$E$62)+(G62*'DATA - Awards Matrices'!$E$66))*'DATA - Awards Matrices'!$D$58,0)</f>
        <v>4657395</v>
      </c>
      <c r="M62" s="134"/>
      <c r="N62" s="711">
        <v>1</v>
      </c>
      <c r="O62" s="151" t="s">
        <v>136</v>
      </c>
      <c r="P62" s="128">
        <v>28898.059499999999</v>
      </c>
      <c r="Q62" s="128">
        <v>12136.07</v>
      </c>
      <c r="R62" s="129">
        <v>7791.03</v>
      </c>
      <c r="S62" s="130"/>
      <c r="T62" s="131">
        <v>1</v>
      </c>
      <c r="U62" s="132">
        <f>ROUND(((+P62*'DATA - Awards Matrices'!$C$62)+(P62*'DATA - Awards Matrices'!$E$66))*'DATA - Awards Matrices'!$D$58,0)</f>
        <v>4440765</v>
      </c>
      <c r="V62" s="132">
        <f>ROUND(((+Q62*'DATA - Awards Matrices'!$D$62)+(Q62*'DATA - Awards Matrices'!$E$66))*'DATA - Awards Matrices'!$D$58,0)</f>
        <v>3807935</v>
      </c>
      <c r="W62" s="133">
        <f>ROUND(((+R62*'DATA - Awards Matrices'!$E$62)+(R62*'DATA - Awards Matrices'!$E$66))*'DATA - Awards Matrices'!$D$58,0)</f>
        <v>5106397</v>
      </c>
      <c r="X62" s="134"/>
      <c r="Y62" s="711">
        <v>1</v>
      </c>
      <c r="Z62" s="151" t="s">
        <v>136</v>
      </c>
      <c r="AA62" s="128">
        <v>29154.948700000001</v>
      </c>
      <c r="AB62" s="128">
        <v>10777</v>
      </c>
      <c r="AC62" s="129">
        <v>7003.1</v>
      </c>
      <c r="AD62" s="130"/>
      <c r="AE62" s="131">
        <v>1</v>
      </c>
      <c r="AF62" s="132">
        <f>ROUND(((+AA62*'DATA - Awards Matrices'!$C$62)+(AA62*'DATA - Awards Matrices'!$E$66))*'DATA - Awards Matrices'!$D$58,0)</f>
        <v>4480241</v>
      </c>
      <c r="AG62" s="132">
        <f>ROUND(((+AB62*'DATA - Awards Matrices'!$D$62)+(AB62*'DATA - Awards Matrices'!$E$66))*'DATA - Awards Matrices'!$D$58,0)</f>
        <v>3381499</v>
      </c>
      <c r="AH62" s="133">
        <f>ROUND(((+AC62*'DATA - Awards Matrices'!$E$62)+(AC62*'DATA - Awards Matrices'!$E$66))*'DATA - Awards Matrices'!$D$58,0)</f>
        <v>4589972</v>
      </c>
      <c r="AI62" s="722"/>
      <c r="AJ62" s="711">
        <v>1</v>
      </c>
      <c r="AK62" s="151" t="s">
        <v>136</v>
      </c>
      <c r="AL62" s="128">
        <v>26312.0501</v>
      </c>
      <c r="AM62" s="128">
        <v>10428.030000000001</v>
      </c>
      <c r="AN62" s="129">
        <v>6135.01</v>
      </c>
      <c r="AO62" s="722"/>
      <c r="AP62" s="131">
        <v>1</v>
      </c>
      <c r="AQ62" s="132">
        <f>ROUND(((+AL62*'DATA - Awards Matrices'!$C$62)+(AL62*'DATA - Awards Matrices'!$E$66))*'DATA - Awards Matrices'!$D$58,0)</f>
        <v>4043373</v>
      </c>
      <c r="AR62" s="132">
        <f>ROUND(((+AM62*'DATA - Awards Matrices'!$D$62)+(AM62*'DATA - Awards Matrices'!$E$66))*'DATA - Awards Matrices'!$D$58,0)</f>
        <v>3272003</v>
      </c>
      <c r="AS62" s="133">
        <f>ROUND(((+AN62*'DATA - Awards Matrices'!$E$62)+(AN62*'DATA - Awards Matrices'!$E$66))*'DATA - Awards Matrices'!$D$58,0)</f>
        <v>4021008</v>
      </c>
      <c r="AU62" s="711">
        <v>1</v>
      </c>
      <c r="AV62" s="151" t="s">
        <v>136</v>
      </c>
      <c r="AW62" s="128">
        <f>'RAW DATA AY2015-16-EOC SCH'!D21</f>
        <v>21443.040000000001</v>
      </c>
      <c r="AX62" s="128">
        <f>'RAW DATA AY2015-16-EOC SCH'!E21</f>
        <v>10221.99</v>
      </c>
      <c r="AY62" s="129">
        <f>'RAW DATA AY2015-16-EOC SCH'!F21</f>
        <v>5587</v>
      </c>
      <c r="BA62" s="131">
        <v>1</v>
      </c>
      <c r="BB62" s="132">
        <f>ROUND(((+AW62*'DATA - Awards Matrices'!$C$62)+(AW62*'DATA - Awards Matrices'!$E$66))*'DATA - Awards Matrices'!$D$58,0)</f>
        <v>3295152</v>
      </c>
      <c r="BC62" s="132">
        <f>ROUND(((+AX62*'DATA - Awards Matrices'!$D$62)+(AX62*'DATA - Awards Matrices'!$E$66))*'DATA - Awards Matrices'!$D$58,0)</f>
        <v>3207354</v>
      </c>
      <c r="BD62" s="133">
        <f>ROUND(((+AY62*'DATA - Awards Matrices'!$E$62)+(AY62*'DATA - Awards Matrices'!$E$66))*'DATA - Awards Matrices'!$D$58,0)</f>
        <v>3661832</v>
      </c>
    </row>
    <row r="63" spans="1:56" x14ac:dyDescent="0.3">
      <c r="A63" s="1157"/>
      <c r="C63" s="1155">
        <v>2</v>
      </c>
      <c r="D63" s="127" t="s">
        <v>136</v>
      </c>
      <c r="E63" s="128">
        <v>6332</v>
      </c>
      <c r="F63" s="128">
        <v>3302</v>
      </c>
      <c r="G63" s="129">
        <v>1314</v>
      </c>
      <c r="H63" s="130"/>
      <c r="I63" s="131">
        <v>2</v>
      </c>
      <c r="J63" s="132">
        <f>ROUND(((+E63*'DATA - Awards Matrices'!$C$63)+(E63*'DATA - Awards Matrices'!$E$66))*'DATA - Awards Matrices'!$D$58,0)</f>
        <v>1390064</v>
      </c>
      <c r="K63" s="132">
        <f>ROUND(((+F63*'DATA - Awards Matrices'!$D$63)+(F63*'DATA - Awards Matrices'!$E$66))*'DATA - Awards Matrices'!$D$58,0)</f>
        <v>1584068</v>
      </c>
      <c r="L63" s="133">
        <f>ROUND(((+G63*'DATA - Awards Matrices'!$E$63)+(G63*'DATA - Awards Matrices'!$E$66))*'DATA - Awards Matrices'!$D$58,0)</f>
        <v>1174900</v>
      </c>
      <c r="M63" s="134"/>
      <c r="N63" s="711">
        <v>2</v>
      </c>
      <c r="O63" s="127" t="s">
        <v>136</v>
      </c>
      <c r="P63" s="128">
        <v>7142</v>
      </c>
      <c r="Q63" s="128">
        <v>3875</v>
      </c>
      <c r="R63" s="129">
        <v>1378</v>
      </c>
      <c r="S63" s="130"/>
      <c r="T63" s="131">
        <v>2</v>
      </c>
      <c r="U63" s="132">
        <f>ROUND(((+P63*'DATA - Awards Matrices'!$C$63)+(P63*'DATA - Awards Matrices'!$E$66))*'DATA - Awards Matrices'!$D$58,0)</f>
        <v>1567883</v>
      </c>
      <c r="V63" s="132">
        <f>ROUND(((+Q63*'DATA - Awards Matrices'!$D$63)+(Q63*'DATA - Awards Matrices'!$E$66))*'DATA - Awards Matrices'!$D$58,0)</f>
        <v>1858954</v>
      </c>
      <c r="W63" s="133">
        <f>ROUND(((+R63*'DATA - Awards Matrices'!$E$63)+(R63*'DATA - Awards Matrices'!$E$66))*'DATA - Awards Matrices'!$D$58,0)</f>
        <v>1232125</v>
      </c>
      <c r="X63" s="134"/>
      <c r="Y63" s="711">
        <v>2</v>
      </c>
      <c r="Z63" s="127" t="s">
        <v>136</v>
      </c>
      <c r="AA63" s="128">
        <v>9082</v>
      </c>
      <c r="AB63" s="128">
        <v>5072</v>
      </c>
      <c r="AC63" s="129">
        <v>2572</v>
      </c>
      <c r="AD63" s="130"/>
      <c r="AE63" s="131">
        <v>2</v>
      </c>
      <c r="AF63" s="132">
        <f>ROUND(((+AA63*'DATA - Awards Matrices'!$C$63)+(AA63*'DATA - Awards Matrices'!$E$66))*'DATA - Awards Matrices'!$D$58,0)</f>
        <v>1993771</v>
      </c>
      <c r="AG63" s="132">
        <f>ROUND(((+AB63*'DATA - Awards Matrices'!$D$63)+(AB63*'DATA - Awards Matrices'!$E$66))*'DATA - Awards Matrices'!$D$58,0)</f>
        <v>2433191</v>
      </c>
      <c r="AH63" s="133">
        <f>ROUND(((+AC63*'DATA - Awards Matrices'!$E$63)+(AC63*'DATA - Awards Matrices'!$E$66))*'DATA - Awards Matrices'!$D$58,0)</f>
        <v>2299728</v>
      </c>
      <c r="AI63" s="722"/>
      <c r="AJ63" s="711">
        <v>2</v>
      </c>
      <c r="AK63" s="127" t="s">
        <v>136</v>
      </c>
      <c r="AL63" s="128">
        <v>9256</v>
      </c>
      <c r="AM63" s="128">
        <v>5488</v>
      </c>
      <c r="AN63" s="129">
        <v>4481</v>
      </c>
      <c r="AO63" s="722"/>
      <c r="AP63" s="131">
        <v>2</v>
      </c>
      <c r="AQ63" s="132">
        <f>ROUND(((+AL63*'DATA - Awards Matrices'!$C$63)+(AL63*'DATA - Awards Matrices'!$E$66))*'DATA - Awards Matrices'!$D$58,0)</f>
        <v>2031970</v>
      </c>
      <c r="AR63" s="132">
        <f>ROUND(((+AM63*'DATA - Awards Matrices'!$D$63)+(AM63*'DATA - Awards Matrices'!$E$66))*'DATA - Awards Matrices'!$D$58,0)</f>
        <v>2632758</v>
      </c>
      <c r="AS63" s="133">
        <f>ROUND(((+AN63*'DATA - Awards Matrices'!$E$63)+(AN63*'DATA - Awards Matrices'!$E$66))*'DATA - Awards Matrices'!$D$58,0)</f>
        <v>4006641</v>
      </c>
      <c r="AU63" s="711">
        <v>2</v>
      </c>
      <c r="AV63" s="127" t="s">
        <v>136</v>
      </c>
      <c r="AW63" s="128">
        <f>'RAW DATA AY2015-16-EOC SCH'!D22</f>
        <v>7454</v>
      </c>
      <c r="AX63" s="128">
        <f>'RAW DATA AY2015-16-EOC SCH'!E22</f>
        <v>6640</v>
      </c>
      <c r="AY63" s="129">
        <f>'RAW DATA AY2015-16-EOC SCH'!F22</f>
        <v>9130</v>
      </c>
      <c r="BA63" s="131">
        <v>2</v>
      </c>
      <c r="BB63" s="132">
        <f>ROUND(((+AW63*'DATA - Awards Matrices'!$C$63)+(AW63*'DATA - Awards Matrices'!$E$66))*'DATA - Awards Matrices'!$D$58,0)</f>
        <v>1636377</v>
      </c>
      <c r="BC63" s="132">
        <f>ROUND(((+AX63*'DATA - Awards Matrices'!$D$63)+(AX63*'DATA - Awards Matrices'!$E$66))*'DATA - Awards Matrices'!$D$58,0)</f>
        <v>3185407</v>
      </c>
      <c r="BD63" s="133">
        <f>ROUND(((+AY63*'DATA - Awards Matrices'!$E$63)+(AY63*'DATA - Awards Matrices'!$E$66))*'DATA - Awards Matrices'!$D$58,0)</f>
        <v>8163498</v>
      </c>
    </row>
    <row r="64" spans="1:56" x14ac:dyDescent="0.3">
      <c r="A64" s="1157"/>
      <c r="C64" s="1155">
        <v>3</v>
      </c>
      <c r="D64" s="127" t="s">
        <v>136</v>
      </c>
      <c r="E64" s="128">
        <v>4104</v>
      </c>
      <c r="F64" s="128">
        <v>332</v>
      </c>
      <c r="G64" s="129">
        <v>9</v>
      </c>
      <c r="H64" s="130"/>
      <c r="I64" s="131">
        <v>3</v>
      </c>
      <c r="J64" s="132">
        <f>ROUND(((+E64*'DATA - Awards Matrices'!$C$64)+(E64*'DATA - Awards Matrices'!$E$66))*'DATA - Awards Matrices'!$D$58,0)</f>
        <v>1401475</v>
      </c>
      <c r="K64" s="132">
        <f>ROUND(((+F64*'DATA - Awards Matrices'!$D$64)+(F64*'DATA - Awards Matrices'!$E$66))*'DATA - Awards Matrices'!$D$58,0)</f>
        <v>181992</v>
      </c>
      <c r="L64" s="133">
        <f>ROUND(((+G64*'DATA - Awards Matrices'!$E$64)+(G64*'DATA - Awards Matrices'!$E$66))*'DATA - Awards Matrices'!$D$58,0)</f>
        <v>12754</v>
      </c>
      <c r="M64" s="134"/>
      <c r="N64" s="711">
        <v>3</v>
      </c>
      <c r="O64" s="127" t="s">
        <v>136</v>
      </c>
      <c r="P64" s="128">
        <v>3885</v>
      </c>
      <c r="Q64" s="128">
        <v>543</v>
      </c>
      <c r="R64" s="129">
        <v>6</v>
      </c>
      <c r="S64" s="130"/>
      <c r="T64" s="131">
        <v>3</v>
      </c>
      <c r="U64" s="132">
        <f>ROUND(((+P64*'DATA - Awards Matrices'!$C$64)+(P64*'DATA - Awards Matrices'!$E$66))*'DATA - Awards Matrices'!$D$58,0)</f>
        <v>1326689</v>
      </c>
      <c r="V64" s="132">
        <f>ROUND(((+Q64*'DATA - Awards Matrices'!$D$64)+(Q64*'DATA - Awards Matrices'!$E$66))*'DATA - Awards Matrices'!$D$58,0)</f>
        <v>297656</v>
      </c>
      <c r="W64" s="133">
        <f>ROUND(((+R64*'DATA - Awards Matrices'!$E$64)+(R64*'DATA - Awards Matrices'!$E$66))*'DATA - Awards Matrices'!$D$58,0)</f>
        <v>8503</v>
      </c>
      <c r="X64" s="134"/>
      <c r="Y64" s="711">
        <v>3</v>
      </c>
      <c r="Z64" s="127" t="s">
        <v>136</v>
      </c>
      <c r="AA64" s="128">
        <v>4607</v>
      </c>
      <c r="AB64" s="128">
        <v>564</v>
      </c>
      <c r="AC64" s="129">
        <v>9</v>
      </c>
      <c r="AD64" s="130"/>
      <c r="AE64" s="131">
        <v>3</v>
      </c>
      <c r="AF64" s="132">
        <f>ROUND(((+AA64*'DATA - Awards Matrices'!$C$64)+(AA64*'DATA - Awards Matrices'!$E$66))*'DATA - Awards Matrices'!$D$58,0)</f>
        <v>1573244</v>
      </c>
      <c r="AG64" s="132">
        <f>ROUND(((+AB64*'DATA - Awards Matrices'!$D$64)+(AB64*'DATA - Awards Matrices'!$E$66))*'DATA - Awards Matrices'!$D$58,0)</f>
        <v>309168</v>
      </c>
      <c r="AH64" s="133">
        <f>ROUND(((+AC64*'DATA - Awards Matrices'!$E$64)+(AC64*'DATA - Awards Matrices'!$E$66))*'DATA - Awards Matrices'!$D$58,0)</f>
        <v>12754</v>
      </c>
      <c r="AI64" s="722"/>
      <c r="AJ64" s="711">
        <v>3</v>
      </c>
      <c r="AK64" s="127" t="s">
        <v>136</v>
      </c>
      <c r="AL64" s="128">
        <v>5620</v>
      </c>
      <c r="AM64" s="128">
        <v>877</v>
      </c>
      <c r="AN64" s="129">
        <v>3</v>
      </c>
      <c r="AO64" s="722"/>
      <c r="AP64" s="131">
        <v>3</v>
      </c>
      <c r="AQ64" s="132">
        <f>ROUND(((+AL64*'DATA - Awards Matrices'!$C$64)+(AL64*'DATA - Awards Matrices'!$E$66))*'DATA - Awards Matrices'!$D$58,0)</f>
        <v>1919174</v>
      </c>
      <c r="AR64" s="132">
        <f>ROUND(((+AM64*'DATA - Awards Matrices'!$D$64)+(AM64*'DATA - Awards Matrices'!$E$66))*'DATA - Awards Matrices'!$D$58,0)</f>
        <v>480745</v>
      </c>
      <c r="AS64" s="133">
        <f>ROUND(((+AN64*'DATA - Awards Matrices'!$E$64)+(AN64*'DATA - Awards Matrices'!$E$66))*'DATA - Awards Matrices'!$D$58,0)</f>
        <v>4251</v>
      </c>
      <c r="AU64" s="711">
        <v>3</v>
      </c>
      <c r="AV64" s="127" t="s">
        <v>136</v>
      </c>
      <c r="AW64" s="128">
        <f>'RAW DATA AY2015-16-EOC SCH'!D23</f>
        <v>5675</v>
      </c>
      <c r="AX64" s="128">
        <f>'RAW DATA AY2015-16-EOC SCH'!E23</f>
        <v>672</v>
      </c>
      <c r="AY64" s="129">
        <f>'RAW DATA AY2015-16-EOC SCH'!F23</f>
        <v>0</v>
      </c>
      <c r="BA64" s="131">
        <v>3</v>
      </c>
      <c r="BB64" s="132">
        <f>ROUND(((+AW64*'DATA - Awards Matrices'!$C$64)+(AW64*'DATA - Awards Matrices'!$E$66))*'DATA - Awards Matrices'!$D$58,0)</f>
        <v>1937956</v>
      </c>
      <c r="BC64" s="132">
        <f>ROUND(((+AX64*'DATA - Awards Matrices'!$D$64)+(AX64*'DATA - Awards Matrices'!$E$66))*'DATA - Awards Matrices'!$D$58,0)</f>
        <v>368370</v>
      </c>
      <c r="BD64" s="133">
        <f>ROUND(((+AY64*'DATA - Awards Matrices'!$E$64)+(AY64*'DATA - Awards Matrices'!$E$66))*'DATA - Awards Matrices'!$D$58,0)</f>
        <v>0</v>
      </c>
    </row>
    <row r="65" spans="1:56" ht="15" customHeight="1" x14ac:dyDescent="0.3">
      <c r="A65" s="1157"/>
      <c r="C65" s="1151" t="s">
        <v>83</v>
      </c>
      <c r="D65" s="1152"/>
      <c r="E65" s="135">
        <f>E64+E63+E62</f>
        <v>38865.059600000001</v>
      </c>
      <c r="F65" s="135">
        <f>F64+F63+F62</f>
        <v>15514.07</v>
      </c>
      <c r="G65" s="136">
        <f>G64+G63+G62</f>
        <v>8428.9700000000012</v>
      </c>
      <c r="H65" s="137"/>
      <c r="I65" s="138" t="s">
        <v>83</v>
      </c>
      <c r="J65" s="132">
        <f>J62+J63+J64</f>
        <v>7160233</v>
      </c>
      <c r="K65" s="132">
        <f>K62+K63+K64</f>
        <v>5493670</v>
      </c>
      <c r="L65" s="133">
        <f>L62+L63+L64</f>
        <v>5845049</v>
      </c>
      <c r="M65" s="139"/>
      <c r="N65" s="1151" t="s">
        <v>83</v>
      </c>
      <c r="O65" s="1152"/>
      <c r="P65" s="135">
        <f>P64+P63+P62</f>
        <v>39925.059500000003</v>
      </c>
      <c r="Q65" s="135">
        <f>Q64+Q63+Q62</f>
        <v>16554.07</v>
      </c>
      <c r="R65" s="136">
        <f>R64+R63+R62</f>
        <v>9175.0299999999988</v>
      </c>
      <c r="S65" s="137"/>
      <c r="T65" s="138" t="s">
        <v>83</v>
      </c>
      <c r="U65" s="132">
        <f>U62+U63+U64</f>
        <v>7335337</v>
      </c>
      <c r="V65" s="132">
        <f>V62+V63+V64</f>
        <v>5964545</v>
      </c>
      <c r="W65" s="133">
        <f>W62+W63+W64</f>
        <v>6347025</v>
      </c>
      <c r="X65" s="139"/>
      <c r="Y65" s="1151" t="s">
        <v>83</v>
      </c>
      <c r="Z65" s="1152"/>
      <c r="AA65" s="135">
        <f>AA64+AA63+AA62</f>
        <v>42843.948700000001</v>
      </c>
      <c r="AB65" s="135">
        <f>AB64+AB63+AB62</f>
        <v>16413</v>
      </c>
      <c r="AC65" s="136">
        <f>AC64+AC63+AC62</f>
        <v>9584.1</v>
      </c>
      <c r="AD65" s="137"/>
      <c r="AE65" s="138" t="s">
        <v>83</v>
      </c>
      <c r="AF65" s="132">
        <f>AF62+AF63+AF64</f>
        <v>8047256</v>
      </c>
      <c r="AG65" s="132">
        <f>AG62+AG63+AG64</f>
        <v>6123858</v>
      </c>
      <c r="AH65" s="133">
        <f>AH62+AH63+AH64</f>
        <v>6902454</v>
      </c>
      <c r="AI65" s="722"/>
      <c r="AJ65" s="1151" t="s">
        <v>83</v>
      </c>
      <c r="AK65" s="1152"/>
      <c r="AL65" s="135">
        <f>AL64+AL63+AL62</f>
        <v>41188.0501</v>
      </c>
      <c r="AM65" s="135">
        <f>AM64+AM63+AM62</f>
        <v>16793.03</v>
      </c>
      <c r="AN65" s="136">
        <f>AN64+AN63+AN62</f>
        <v>10619.01</v>
      </c>
      <c r="AO65" s="722"/>
      <c r="AP65" s="138" t="s">
        <v>83</v>
      </c>
      <c r="AQ65" s="132">
        <f>AQ62+AQ63+AQ64</f>
        <v>7994517</v>
      </c>
      <c r="AR65" s="132">
        <f>AR62+AR63+AR64</f>
        <v>6385506</v>
      </c>
      <c r="AS65" s="133">
        <f>AS62+AS63+AS64</f>
        <v>8031900</v>
      </c>
      <c r="AU65" s="1151" t="s">
        <v>83</v>
      </c>
      <c r="AV65" s="1152"/>
      <c r="AW65" s="135">
        <f>AW64+AW63+AW62</f>
        <v>34572.04</v>
      </c>
      <c r="AX65" s="135">
        <f>AX64+AX63+AX62</f>
        <v>17533.989999999998</v>
      </c>
      <c r="AY65" s="136">
        <f>AY64+AY63+AY62</f>
        <v>14717</v>
      </c>
      <c r="BA65" s="138" t="s">
        <v>83</v>
      </c>
      <c r="BB65" s="132">
        <f>BB62+BB63+BB64</f>
        <v>6869485</v>
      </c>
      <c r="BC65" s="132">
        <f>BC62+BC63+BC64</f>
        <v>6761131</v>
      </c>
      <c r="BD65" s="133">
        <f>BD62+BD63+BD64</f>
        <v>11825330</v>
      </c>
    </row>
    <row r="66" spans="1:56" ht="15.75" thickBot="1" x14ac:dyDescent="0.35">
      <c r="A66" s="1158"/>
      <c r="C66" s="140"/>
      <c r="D66" s="141"/>
      <c r="E66" s="142" t="s">
        <v>135</v>
      </c>
      <c r="F66" s="142"/>
      <c r="G66" s="143">
        <f>SUM(E65:G65)</f>
        <v>62808.099600000001</v>
      </c>
      <c r="H66" s="144"/>
      <c r="I66" s="145"/>
      <c r="J66" s="146" t="s">
        <v>134</v>
      </c>
      <c r="K66" s="147"/>
      <c r="L66" s="148">
        <f>SUM(J65:L65)</f>
        <v>18498952</v>
      </c>
      <c r="M66" s="139"/>
      <c r="N66" s="140"/>
      <c r="O66" s="141"/>
      <c r="P66" s="142" t="s">
        <v>135</v>
      </c>
      <c r="Q66" s="142"/>
      <c r="R66" s="143">
        <f>SUM(P65:R65)</f>
        <v>65654.159500000009</v>
      </c>
      <c r="S66" s="144"/>
      <c r="T66" s="145"/>
      <c r="U66" s="146" t="s">
        <v>134</v>
      </c>
      <c r="V66" s="147"/>
      <c r="W66" s="148">
        <f>SUM(U65:W65)</f>
        <v>19646907</v>
      </c>
      <c r="X66" s="139"/>
      <c r="Y66" s="140"/>
      <c r="Z66" s="141"/>
      <c r="AA66" s="142" t="s">
        <v>135</v>
      </c>
      <c r="AB66" s="142"/>
      <c r="AC66" s="143">
        <f>SUM(AA65:AC65)</f>
        <v>68841.048699999999</v>
      </c>
      <c r="AD66" s="144"/>
      <c r="AE66" s="145"/>
      <c r="AF66" s="146" t="s">
        <v>134</v>
      </c>
      <c r="AG66" s="147"/>
      <c r="AH66" s="148">
        <f>SUM(AF65:AH65)</f>
        <v>21073568</v>
      </c>
      <c r="AI66" s="723"/>
      <c r="AJ66" s="140"/>
      <c r="AK66" s="141"/>
      <c r="AL66" s="142" t="s">
        <v>135</v>
      </c>
      <c r="AM66" s="142"/>
      <c r="AN66" s="143">
        <f>SUM(AL65:AN65)</f>
        <v>68600.090100000001</v>
      </c>
      <c r="AO66" s="723"/>
      <c r="AP66" s="145"/>
      <c r="AQ66" s="146" t="s">
        <v>134</v>
      </c>
      <c r="AR66" s="147"/>
      <c r="AS66" s="148">
        <f>SUM(AQ65:AS65)</f>
        <v>22411923</v>
      </c>
      <c r="AU66" s="140"/>
      <c r="AV66" s="141"/>
      <c r="AW66" s="142" t="s">
        <v>135</v>
      </c>
      <c r="AX66" s="142"/>
      <c r="AY66" s="143">
        <f>SUM(AW65:AY65)</f>
        <v>66823.03</v>
      </c>
      <c r="BA66" s="145"/>
      <c r="BB66" s="146" t="s">
        <v>134</v>
      </c>
      <c r="BC66" s="147"/>
      <c r="BD66" s="148">
        <f>SUM(BB65:BD65)</f>
        <v>25455946</v>
      </c>
    </row>
    <row r="67" spans="1:56" ht="15.75" thickBot="1" x14ac:dyDescent="0.35">
      <c r="I67" s="149"/>
      <c r="J67" s="149"/>
      <c r="K67" s="149"/>
      <c r="L67" s="149"/>
      <c r="T67" s="149"/>
      <c r="U67" s="149"/>
      <c r="V67" s="149"/>
      <c r="W67" s="149"/>
      <c r="AE67" s="149"/>
      <c r="AF67" s="149"/>
      <c r="AG67" s="149"/>
      <c r="AH67" s="149"/>
      <c r="AI67" s="149"/>
      <c r="AO67" s="149"/>
      <c r="AP67" s="149"/>
      <c r="AQ67" s="149"/>
      <c r="AR67" s="149"/>
      <c r="AS67" s="149"/>
      <c r="BA67" s="149"/>
      <c r="BB67" s="149"/>
      <c r="BC67" s="149"/>
      <c r="BD67" s="149"/>
    </row>
    <row r="68" spans="1:56" ht="15.75" customHeight="1" x14ac:dyDescent="0.3">
      <c r="A68" s="1156" t="s">
        <v>50</v>
      </c>
      <c r="C68" s="1147" t="s">
        <v>99</v>
      </c>
      <c r="D68" s="1148"/>
      <c r="E68" s="1131" t="s">
        <v>137</v>
      </c>
      <c r="F68" s="1131"/>
      <c r="G68" s="1132"/>
      <c r="H68" s="116"/>
      <c r="I68" s="117"/>
      <c r="J68" s="1116" t="s">
        <v>137</v>
      </c>
      <c r="K68" s="1117"/>
      <c r="L68" s="1118"/>
      <c r="M68" s="118"/>
      <c r="N68" s="1147" t="s">
        <v>99</v>
      </c>
      <c r="O68" s="1148"/>
      <c r="P68" s="1131" t="s">
        <v>137</v>
      </c>
      <c r="Q68" s="1131"/>
      <c r="R68" s="1132"/>
      <c r="S68" s="116"/>
      <c r="T68" s="117"/>
      <c r="U68" s="1116" t="s">
        <v>137</v>
      </c>
      <c r="V68" s="1117"/>
      <c r="W68" s="1118"/>
      <c r="X68" s="118"/>
      <c r="Y68" s="1147" t="s">
        <v>99</v>
      </c>
      <c r="Z68" s="1148"/>
      <c r="AA68" s="1131" t="s">
        <v>137</v>
      </c>
      <c r="AB68" s="1131"/>
      <c r="AC68" s="1132"/>
      <c r="AD68" s="116"/>
      <c r="AE68" s="117"/>
      <c r="AF68" s="1116" t="s">
        <v>137</v>
      </c>
      <c r="AG68" s="1117"/>
      <c r="AH68" s="1118"/>
      <c r="AI68" s="721"/>
      <c r="AJ68" s="1147" t="s">
        <v>99</v>
      </c>
      <c r="AK68" s="1148"/>
      <c r="AL68" s="1131" t="s">
        <v>137</v>
      </c>
      <c r="AM68" s="1131"/>
      <c r="AN68" s="1132"/>
      <c r="AO68" s="721"/>
      <c r="AP68" s="117"/>
      <c r="AQ68" s="1116" t="s">
        <v>137</v>
      </c>
      <c r="AR68" s="1117"/>
      <c r="AS68" s="1118"/>
      <c r="AU68" s="1147" t="s">
        <v>99</v>
      </c>
      <c r="AV68" s="1148"/>
      <c r="AW68" s="1131" t="s">
        <v>137</v>
      </c>
      <c r="AX68" s="1131"/>
      <c r="AY68" s="1132"/>
      <c r="BA68" s="117"/>
      <c r="BB68" s="1116" t="s">
        <v>137</v>
      </c>
      <c r="BC68" s="1117"/>
      <c r="BD68" s="1118"/>
    </row>
    <row r="69" spans="1:56" ht="15" customHeight="1" x14ac:dyDescent="0.3">
      <c r="A69" s="1157"/>
      <c r="C69" s="1149"/>
      <c r="D69" s="1150"/>
      <c r="E69" s="724" t="s">
        <v>98</v>
      </c>
      <c r="F69" s="725" t="s">
        <v>97</v>
      </c>
      <c r="G69" s="726" t="s">
        <v>96</v>
      </c>
      <c r="H69" s="121"/>
      <c r="I69" s="122" t="s">
        <v>99</v>
      </c>
      <c r="J69" s="123" t="s">
        <v>98</v>
      </c>
      <c r="K69" s="124" t="s">
        <v>97</v>
      </c>
      <c r="L69" s="125" t="s">
        <v>96</v>
      </c>
      <c r="M69" s="126"/>
      <c r="N69" s="1149" t="s">
        <v>99</v>
      </c>
      <c r="O69" s="1150"/>
      <c r="P69" s="724" t="s">
        <v>98</v>
      </c>
      <c r="Q69" s="725" t="s">
        <v>97</v>
      </c>
      <c r="R69" s="726" t="s">
        <v>96</v>
      </c>
      <c r="S69" s="121"/>
      <c r="T69" s="122" t="s">
        <v>99</v>
      </c>
      <c r="U69" s="123" t="s">
        <v>98</v>
      </c>
      <c r="V69" s="124" t="s">
        <v>97</v>
      </c>
      <c r="W69" s="125" t="s">
        <v>96</v>
      </c>
      <c r="X69" s="126"/>
      <c r="Y69" s="1149" t="s">
        <v>99</v>
      </c>
      <c r="Z69" s="1150"/>
      <c r="AA69" s="724" t="s">
        <v>98</v>
      </c>
      <c r="AB69" s="725" t="s">
        <v>97</v>
      </c>
      <c r="AC69" s="726" t="s">
        <v>96</v>
      </c>
      <c r="AD69" s="121"/>
      <c r="AE69" s="122" t="s">
        <v>99</v>
      </c>
      <c r="AF69" s="123" t="s">
        <v>98</v>
      </c>
      <c r="AG69" s="124" t="s">
        <v>97</v>
      </c>
      <c r="AH69" s="125" t="s">
        <v>96</v>
      </c>
      <c r="AI69" s="721"/>
      <c r="AJ69" s="1149" t="s">
        <v>99</v>
      </c>
      <c r="AK69" s="1150"/>
      <c r="AL69" s="724" t="s">
        <v>98</v>
      </c>
      <c r="AM69" s="725" t="s">
        <v>97</v>
      </c>
      <c r="AN69" s="726" t="s">
        <v>96</v>
      </c>
      <c r="AO69" s="721"/>
      <c r="AP69" s="122" t="s">
        <v>99</v>
      </c>
      <c r="AQ69" s="123" t="s">
        <v>98</v>
      </c>
      <c r="AR69" s="124" t="s">
        <v>97</v>
      </c>
      <c r="AS69" s="125" t="s">
        <v>96</v>
      </c>
      <c r="AU69" s="1149" t="s">
        <v>99</v>
      </c>
      <c r="AV69" s="1150"/>
      <c r="AW69" s="724" t="s">
        <v>98</v>
      </c>
      <c r="AX69" s="725" t="s">
        <v>97</v>
      </c>
      <c r="AY69" s="726" t="s">
        <v>96</v>
      </c>
      <c r="BA69" s="122" t="s">
        <v>99</v>
      </c>
      <c r="BB69" s="123" t="s">
        <v>98</v>
      </c>
      <c r="BC69" s="124" t="s">
        <v>97</v>
      </c>
      <c r="BD69" s="125" t="s">
        <v>96</v>
      </c>
    </row>
    <row r="70" spans="1:56" ht="15" customHeight="1" x14ac:dyDescent="0.3">
      <c r="A70" s="1157"/>
      <c r="C70" s="1153">
        <v>1</v>
      </c>
      <c r="D70" s="127" t="s">
        <v>136</v>
      </c>
      <c r="E70" s="128">
        <v>38562.001799999998</v>
      </c>
      <c r="F70" s="128"/>
      <c r="G70" s="129"/>
      <c r="H70" s="130"/>
      <c r="I70" s="131">
        <v>1</v>
      </c>
      <c r="J70" s="132">
        <f>ROUND(((+E70*'DATA - Awards Matrices'!$C$62)+(E70*'DATA - Awards Matrices'!$E$66))*'DATA - Awards Matrices'!$D$58,0)</f>
        <v>5925823</v>
      </c>
      <c r="K70" s="132">
        <f>ROUND(((+F70*'DATA - Awards Matrices'!$D$62)+(F70*'DATA - Awards Matrices'!$E$66))*'DATA - Awards Matrices'!$D$58,0)</f>
        <v>0</v>
      </c>
      <c r="L70" s="133">
        <f>ROUND(((+G70*'DATA - Awards Matrices'!$E$62)+(G70*'DATA - Awards Matrices'!$E$66))*'DATA - Awards Matrices'!$D$58,0)</f>
        <v>0</v>
      </c>
      <c r="M70" s="134"/>
      <c r="N70" s="729">
        <v>1</v>
      </c>
      <c r="O70" s="127" t="s">
        <v>136</v>
      </c>
      <c r="P70" s="128">
        <v>34726.999000000003</v>
      </c>
      <c r="Q70" s="128"/>
      <c r="R70" s="129"/>
      <c r="S70" s="130"/>
      <c r="T70" s="131">
        <v>1</v>
      </c>
      <c r="U70" s="132">
        <f>ROUND(((+P70*'DATA - Awards Matrices'!$C$62)+(P70*'DATA - Awards Matrices'!$E$66))*'DATA - Awards Matrices'!$D$58,0)</f>
        <v>5336498</v>
      </c>
      <c r="V70" s="132">
        <f>ROUND(((+Q70*'DATA - Awards Matrices'!$D$62)+(Q70*'DATA - Awards Matrices'!$E$66))*'DATA - Awards Matrices'!$D$58,0)</f>
        <v>0</v>
      </c>
      <c r="W70" s="133">
        <f>ROUND(((+R70*'DATA - Awards Matrices'!$E$62)+(R70*'DATA - Awards Matrices'!$E$66))*'DATA - Awards Matrices'!$D$58,0)</f>
        <v>0</v>
      </c>
      <c r="X70" s="134"/>
      <c r="Y70" s="729">
        <v>1</v>
      </c>
      <c r="Z70" s="127" t="s">
        <v>136</v>
      </c>
      <c r="AA70" s="128">
        <v>31486.994200000001</v>
      </c>
      <c r="AB70" s="128"/>
      <c r="AC70" s="129"/>
      <c r="AD70" s="130"/>
      <c r="AE70" s="131">
        <v>1</v>
      </c>
      <c r="AF70" s="132">
        <f>ROUND(((+AA70*'DATA - Awards Matrices'!$C$62)+(AA70*'DATA - Awards Matrices'!$E$66))*'DATA - Awards Matrices'!$D$58,0)</f>
        <v>4838606</v>
      </c>
      <c r="AG70" s="132">
        <f>ROUND(((+AB70*'DATA - Awards Matrices'!$D$62)+(AB70*'DATA - Awards Matrices'!$E$66))*'DATA - Awards Matrices'!$D$58,0)</f>
        <v>0</v>
      </c>
      <c r="AH70" s="133">
        <f>ROUND(((+AC70*'DATA - Awards Matrices'!$E$62)+(AC70*'DATA - Awards Matrices'!$E$66))*'DATA - Awards Matrices'!$D$58,0)</f>
        <v>0</v>
      </c>
      <c r="AI70" s="722"/>
      <c r="AJ70" s="729">
        <v>1</v>
      </c>
      <c r="AK70" s="127" t="s">
        <v>136</v>
      </c>
      <c r="AL70" s="128">
        <v>27286.9987</v>
      </c>
      <c r="AM70" s="128">
        <v>0</v>
      </c>
      <c r="AN70" s="129">
        <v>0</v>
      </c>
      <c r="AO70" s="722"/>
      <c r="AP70" s="131">
        <v>1</v>
      </c>
      <c r="AQ70" s="132">
        <f>ROUND(((+AL70*'DATA - Awards Matrices'!$C$62)+(AL70*'DATA - Awards Matrices'!$E$66))*'DATA - Awards Matrices'!$D$58,0)</f>
        <v>4193193</v>
      </c>
      <c r="AR70" s="132">
        <f>ROUND(((+AM70*'DATA - Awards Matrices'!$D$62)+(AM70*'DATA - Awards Matrices'!$E$66))*'DATA - Awards Matrices'!$D$58,0)</f>
        <v>0</v>
      </c>
      <c r="AS70" s="133">
        <f>ROUND(((+AN70*'DATA - Awards Matrices'!$E$62)+(AN70*'DATA - Awards Matrices'!$E$66))*'DATA - Awards Matrices'!$D$58,0)</f>
        <v>0</v>
      </c>
      <c r="AU70" s="729">
        <v>1</v>
      </c>
      <c r="AV70" s="127" t="s">
        <v>136</v>
      </c>
      <c r="AW70" s="128">
        <f>'RAW DATA AY2015-16-EOC SCH'!D24</f>
        <v>24711.000899999999</v>
      </c>
      <c r="AX70" s="128">
        <f>'RAW DATA AY2015-16-EOC SCH'!E24</f>
        <v>0</v>
      </c>
      <c r="AY70" s="129">
        <f>'RAW DATA AY2015-16-EOC SCH'!F24</f>
        <v>0</v>
      </c>
      <c r="BA70" s="131">
        <v>1</v>
      </c>
      <c r="BB70" s="132">
        <f>ROUND(((+AW70*'DATA - Awards Matrices'!$C$62)+(AW70*'DATA - Awards Matrices'!$E$66))*'DATA - Awards Matrices'!$D$58,0)</f>
        <v>3797340</v>
      </c>
      <c r="BC70" s="132">
        <f>ROUND(((+AX70*'DATA - Awards Matrices'!$D$62)+(AX70*'DATA - Awards Matrices'!$E$66))*'DATA - Awards Matrices'!$D$58,0)</f>
        <v>0</v>
      </c>
      <c r="BD70" s="133">
        <f>ROUND(((+AY70*'DATA - Awards Matrices'!$E$62)+(AY70*'DATA - Awards Matrices'!$E$66))*'DATA - Awards Matrices'!$D$58,0)</f>
        <v>0</v>
      </c>
    </row>
    <row r="71" spans="1:56" ht="15" customHeight="1" x14ac:dyDescent="0.3">
      <c r="A71" s="1157"/>
      <c r="C71" s="1153">
        <v>2</v>
      </c>
      <c r="D71" s="127" t="s">
        <v>136</v>
      </c>
      <c r="E71" s="128">
        <v>14114</v>
      </c>
      <c r="F71" s="128"/>
      <c r="G71" s="129"/>
      <c r="H71" s="130"/>
      <c r="I71" s="131">
        <v>2</v>
      </c>
      <c r="J71" s="132">
        <f>ROUND(((+E71*'DATA - Awards Matrices'!$C$63)+(E71*'DATA - Awards Matrices'!$E$66))*'DATA - Awards Matrices'!$D$58,0)</f>
        <v>3098446</v>
      </c>
      <c r="K71" s="132">
        <f>ROUND(((+F71*'DATA - Awards Matrices'!$D$63)+(F71*'DATA - Awards Matrices'!$E$66))*'DATA - Awards Matrices'!$D$58,0)</f>
        <v>0</v>
      </c>
      <c r="L71" s="133">
        <f>ROUND(((+G71*'DATA - Awards Matrices'!$E$63)+(G71*'DATA - Awards Matrices'!$E$66))*'DATA - Awards Matrices'!$D$58,0)</f>
        <v>0</v>
      </c>
      <c r="M71" s="134"/>
      <c r="N71" s="729">
        <v>2</v>
      </c>
      <c r="O71" s="127" t="s">
        <v>136</v>
      </c>
      <c r="P71" s="128">
        <v>14190.99</v>
      </c>
      <c r="Q71" s="128"/>
      <c r="R71" s="129"/>
      <c r="S71" s="130"/>
      <c r="T71" s="131">
        <v>2</v>
      </c>
      <c r="U71" s="132">
        <f>ROUND(((+P71*'DATA - Awards Matrices'!$C$63)+(P71*'DATA - Awards Matrices'!$E$66))*'DATA - Awards Matrices'!$D$58,0)</f>
        <v>3115348</v>
      </c>
      <c r="V71" s="132">
        <f>ROUND(((+Q71*'DATA - Awards Matrices'!$D$63)+(Q71*'DATA - Awards Matrices'!$E$66))*'DATA - Awards Matrices'!$D$58,0)</f>
        <v>0</v>
      </c>
      <c r="W71" s="133">
        <f>ROUND(((+R71*'DATA - Awards Matrices'!$E$63)+(R71*'DATA - Awards Matrices'!$E$66))*'DATA - Awards Matrices'!$D$58,0)</f>
        <v>0</v>
      </c>
      <c r="X71" s="134"/>
      <c r="Y71" s="729">
        <v>2</v>
      </c>
      <c r="Z71" s="127" t="s">
        <v>136</v>
      </c>
      <c r="AA71" s="128">
        <v>12138.97</v>
      </c>
      <c r="AB71" s="128"/>
      <c r="AC71" s="129"/>
      <c r="AD71" s="130"/>
      <c r="AE71" s="131">
        <v>2</v>
      </c>
      <c r="AF71" s="132">
        <f>ROUND(((+AA71*'DATA - Awards Matrices'!$C$63)+(AA71*'DATA - Awards Matrices'!$E$66))*'DATA - Awards Matrices'!$D$58,0)</f>
        <v>2664868</v>
      </c>
      <c r="AG71" s="132">
        <f>ROUND(((+AB71*'DATA - Awards Matrices'!$D$63)+(AB71*'DATA - Awards Matrices'!$E$66))*'DATA - Awards Matrices'!$D$58,0)</f>
        <v>0</v>
      </c>
      <c r="AH71" s="133">
        <f>ROUND(((+AC71*'DATA - Awards Matrices'!$E$63)+(AC71*'DATA - Awards Matrices'!$E$66))*'DATA - Awards Matrices'!$D$58,0)</f>
        <v>0</v>
      </c>
      <c r="AI71" s="722"/>
      <c r="AJ71" s="729">
        <v>2</v>
      </c>
      <c r="AK71" s="127" t="s">
        <v>136</v>
      </c>
      <c r="AL71" s="128">
        <v>10824</v>
      </c>
      <c r="AM71" s="128">
        <v>0</v>
      </c>
      <c r="AN71" s="129">
        <v>0</v>
      </c>
      <c r="AO71" s="722"/>
      <c r="AP71" s="131">
        <v>2</v>
      </c>
      <c r="AQ71" s="132">
        <f>ROUND(((+AL71*'DATA - Awards Matrices'!$C$63)+(AL71*'DATA - Awards Matrices'!$E$66))*'DATA - Awards Matrices'!$D$58,0)</f>
        <v>2376193</v>
      </c>
      <c r="AR71" s="132">
        <f>ROUND(((+AM71*'DATA - Awards Matrices'!$D$63)+(AM71*'DATA - Awards Matrices'!$E$66))*'DATA - Awards Matrices'!$D$58,0)</f>
        <v>0</v>
      </c>
      <c r="AS71" s="133">
        <f>ROUND(((+AN71*'DATA - Awards Matrices'!$E$63)+(AN71*'DATA - Awards Matrices'!$E$66))*'DATA - Awards Matrices'!$D$58,0)</f>
        <v>0</v>
      </c>
      <c r="AU71" s="729">
        <v>2</v>
      </c>
      <c r="AV71" s="127" t="s">
        <v>136</v>
      </c>
      <c r="AW71" s="128">
        <f>'RAW DATA AY2015-16-EOC SCH'!D25</f>
        <v>10138.89</v>
      </c>
      <c r="AX71" s="128">
        <f>'RAW DATA AY2015-16-EOC SCH'!E25</f>
        <v>0</v>
      </c>
      <c r="AY71" s="129">
        <f>'RAW DATA AY2015-16-EOC SCH'!F25</f>
        <v>0</v>
      </c>
      <c r="BA71" s="131">
        <v>2</v>
      </c>
      <c r="BB71" s="132">
        <f>ROUND(((+AW71*'DATA - Awards Matrices'!$C$63)+(AW71*'DATA - Awards Matrices'!$E$66))*'DATA - Awards Matrices'!$D$58,0)</f>
        <v>2225791</v>
      </c>
      <c r="BC71" s="132">
        <f>ROUND(((+AX71*'DATA - Awards Matrices'!$D$63)+(AX71*'DATA - Awards Matrices'!$E$66))*'DATA - Awards Matrices'!$D$58,0)</f>
        <v>0</v>
      </c>
      <c r="BD71" s="133">
        <f>ROUND(((+AY71*'DATA - Awards Matrices'!$E$63)+(AY71*'DATA - Awards Matrices'!$E$66))*'DATA - Awards Matrices'!$D$58,0)</f>
        <v>0</v>
      </c>
    </row>
    <row r="72" spans="1:56" ht="15" customHeight="1" x14ac:dyDescent="0.3">
      <c r="A72" s="1157"/>
      <c r="C72" s="1153">
        <v>3</v>
      </c>
      <c r="D72" s="127" t="s">
        <v>136</v>
      </c>
      <c r="E72" s="128">
        <v>14127.5</v>
      </c>
      <c r="F72" s="128"/>
      <c r="G72" s="129"/>
      <c r="H72" s="130"/>
      <c r="I72" s="131">
        <v>3</v>
      </c>
      <c r="J72" s="132">
        <f>ROUND(((+E72*'DATA - Awards Matrices'!$C$64)+(E72*'DATA - Awards Matrices'!$E$66))*'DATA - Awards Matrices'!$D$58,0)</f>
        <v>4824400</v>
      </c>
      <c r="K72" s="132">
        <f>ROUND(((+F72*'DATA - Awards Matrices'!$D$64)+(F72*'DATA - Awards Matrices'!$E$66))*'DATA - Awards Matrices'!$D$58,0)</f>
        <v>0</v>
      </c>
      <c r="L72" s="133">
        <f>ROUND(((+G72*'DATA - Awards Matrices'!$E$64)+(G72*'DATA - Awards Matrices'!$E$66))*'DATA - Awards Matrices'!$D$58,0)</f>
        <v>0</v>
      </c>
      <c r="M72" s="134"/>
      <c r="N72" s="729">
        <v>3</v>
      </c>
      <c r="O72" s="127" t="s">
        <v>136</v>
      </c>
      <c r="P72" s="128">
        <v>13587.6</v>
      </c>
      <c r="Q72" s="128"/>
      <c r="R72" s="129"/>
      <c r="S72" s="130"/>
      <c r="T72" s="131">
        <v>3</v>
      </c>
      <c r="U72" s="132">
        <f>ROUND(((+P72*'DATA - Awards Matrices'!$C$64)+(P72*'DATA - Awards Matrices'!$E$66))*'DATA - Awards Matrices'!$D$58,0)</f>
        <v>4640030</v>
      </c>
      <c r="V72" s="132">
        <f>ROUND(((+Q72*'DATA - Awards Matrices'!$D$64)+(Q72*'DATA - Awards Matrices'!$E$66))*'DATA - Awards Matrices'!$D$58,0)</f>
        <v>0</v>
      </c>
      <c r="W72" s="133">
        <f>ROUND(((+R72*'DATA - Awards Matrices'!$E$64)+(R72*'DATA - Awards Matrices'!$E$66))*'DATA - Awards Matrices'!$D$58,0)</f>
        <v>0</v>
      </c>
      <c r="X72" s="134"/>
      <c r="Y72" s="729">
        <v>3</v>
      </c>
      <c r="Z72" s="127" t="s">
        <v>136</v>
      </c>
      <c r="AA72" s="128">
        <v>14721.5</v>
      </c>
      <c r="AB72" s="128"/>
      <c r="AC72" s="129"/>
      <c r="AD72" s="130"/>
      <c r="AE72" s="131">
        <v>3</v>
      </c>
      <c r="AF72" s="132">
        <f>ROUND(((+AA72*'DATA - Awards Matrices'!$C$64)+(AA72*'DATA - Awards Matrices'!$E$66))*'DATA - Awards Matrices'!$D$58,0)</f>
        <v>5027245</v>
      </c>
      <c r="AG72" s="132">
        <f>ROUND(((+AB72*'DATA - Awards Matrices'!$D$64)+(AB72*'DATA - Awards Matrices'!$E$66))*'DATA - Awards Matrices'!$D$58,0)</f>
        <v>0</v>
      </c>
      <c r="AH72" s="133">
        <f>ROUND(((+AC72*'DATA - Awards Matrices'!$E$64)+(AC72*'DATA - Awards Matrices'!$E$66))*'DATA - Awards Matrices'!$D$58,0)</f>
        <v>0</v>
      </c>
      <c r="AI72" s="722"/>
      <c r="AJ72" s="729">
        <v>3</v>
      </c>
      <c r="AK72" s="127" t="s">
        <v>136</v>
      </c>
      <c r="AL72" s="128">
        <v>11365</v>
      </c>
      <c r="AM72" s="128">
        <v>0</v>
      </c>
      <c r="AN72" s="129">
        <v>0</v>
      </c>
      <c r="AO72" s="722"/>
      <c r="AP72" s="131">
        <v>3</v>
      </c>
      <c r="AQ72" s="132">
        <f>ROUND(((+AL72*'DATA - Awards Matrices'!$C$64)+(AL72*'DATA - Awards Matrices'!$E$66))*'DATA - Awards Matrices'!$D$58,0)</f>
        <v>3881034</v>
      </c>
      <c r="AR72" s="132">
        <f>ROUND(((+AM72*'DATA - Awards Matrices'!$D$64)+(AM72*'DATA - Awards Matrices'!$E$66))*'DATA - Awards Matrices'!$D$58,0)</f>
        <v>0</v>
      </c>
      <c r="AS72" s="133">
        <f>ROUND(((+AN72*'DATA - Awards Matrices'!$E$64)+(AN72*'DATA - Awards Matrices'!$E$66))*'DATA - Awards Matrices'!$D$58,0)</f>
        <v>0</v>
      </c>
      <c r="AU72" s="729">
        <v>3</v>
      </c>
      <c r="AV72" s="127" t="s">
        <v>136</v>
      </c>
      <c r="AW72" s="128">
        <f>'RAW DATA AY2015-16-EOC SCH'!D26</f>
        <v>9149.5</v>
      </c>
      <c r="AX72" s="128">
        <f>'RAW DATA AY2015-16-EOC SCH'!E26</f>
        <v>0</v>
      </c>
      <c r="AY72" s="129">
        <f>'RAW DATA AY2015-16-EOC SCH'!F26</f>
        <v>0</v>
      </c>
      <c r="BA72" s="131">
        <v>3</v>
      </c>
      <c r="BB72" s="132">
        <f>ROUND(((+AW72*'DATA - Awards Matrices'!$C$64)+(AW72*'DATA - Awards Matrices'!$E$66))*'DATA - Awards Matrices'!$D$58,0)</f>
        <v>3124463</v>
      </c>
      <c r="BC72" s="132">
        <f>ROUND(((+AX72*'DATA - Awards Matrices'!$D$64)+(AX72*'DATA - Awards Matrices'!$E$66))*'DATA - Awards Matrices'!$D$58,0)</f>
        <v>0</v>
      </c>
      <c r="BD72" s="133">
        <f>ROUND(((+AY72*'DATA - Awards Matrices'!$E$64)+(AY72*'DATA - Awards Matrices'!$E$66))*'DATA - Awards Matrices'!$D$58,0)</f>
        <v>0</v>
      </c>
    </row>
    <row r="73" spans="1:56" ht="15" customHeight="1" x14ac:dyDescent="0.3">
      <c r="A73" s="1157"/>
      <c r="C73" s="1149" t="s">
        <v>83</v>
      </c>
      <c r="D73" s="1150"/>
      <c r="E73" s="135">
        <f>E72+E71+E70</f>
        <v>66803.501799999998</v>
      </c>
      <c r="F73" s="135">
        <f>F72+F71+F70</f>
        <v>0</v>
      </c>
      <c r="G73" s="136">
        <f>G72+G71+G70</f>
        <v>0</v>
      </c>
      <c r="H73" s="137"/>
      <c r="I73" s="138" t="s">
        <v>83</v>
      </c>
      <c r="J73" s="132">
        <f>J70+J71+J72</f>
        <v>13848669</v>
      </c>
      <c r="K73" s="132">
        <f>K70+K71+K72</f>
        <v>0</v>
      </c>
      <c r="L73" s="133">
        <f>L70+L71+L72</f>
        <v>0</v>
      </c>
      <c r="M73" s="139"/>
      <c r="N73" s="1149" t="s">
        <v>83</v>
      </c>
      <c r="O73" s="1150"/>
      <c r="P73" s="135">
        <f>P72+P71+P70</f>
        <v>62505.589000000007</v>
      </c>
      <c r="Q73" s="135">
        <f>Q72+Q71+Q70</f>
        <v>0</v>
      </c>
      <c r="R73" s="136">
        <f>R72+R71+R70</f>
        <v>0</v>
      </c>
      <c r="S73" s="137"/>
      <c r="T73" s="138" t="s">
        <v>83</v>
      </c>
      <c r="U73" s="132">
        <f>U70+U71+U72</f>
        <v>13091876</v>
      </c>
      <c r="V73" s="132">
        <f>V70+V71+V72</f>
        <v>0</v>
      </c>
      <c r="W73" s="133">
        <f>W70+W71+W72</f>
        <v>0</v>
      </c>
      <c r="X73" s="139"/>
      <c r="Y73" s="1149" t="s">
        <v>83</v>
      </c>
      <c r="Z73" s="1150"/>
      <c r="AA73" s="135">
        <f>AA72+AA71+AA70</f>
        <v>58347.464200000002</v>
      </c>
      <c r="AB73" s="135">
        <f>AB72+AB71+AB70</f>
        <v>0</v>
      </c>
      <c r="AC73" s="136">
        <f>AC72+AC71+AC70</f>
        <v>0</v>
      </c>
      <c r="AD73" s="137"/>
      <c r="AE73" s="138" t="s">
        <v>83</v>
      </c>
      <c r="AF73" s="132">
        <f>AF70+AF71+AF72</f>
        <v>12530719</v>
      </c>
      <c r="AG73" s="132">
        <f>AG70+AG71+AG72</f>
        <v>0</v>
      </c>
      <c r="AH73" s="133">
        <f>AH70+AH71+AH72</f>
        <v>0</v>
      </c>
      <c r="AI73" s="722"/>
      <c r="AJ73" s="1149" t="s">
        <v>83</v>
      </c>
      <c r="AK73" s="1150"/>
      <c r="AL73" s="135">
        <f>AL72+AL71+AL70</f>
        <v>49475.998699999996</v>
      </c>
      <c r="AM73" s="135">
        <f>AM72+AM71+AM70</f>
        <v>0</v>
      </c>
      <c r="AN73" s="136">
        <f>AN72+AN71+AN70</f>
        <v>0</v>
      </c>
      <c r="AO73" s="722"/>
      <c r="AP73" s="138" t="s">
        <v>83</v>
      </c>
      <c r="AQ73" s="132">
        <f>AQ70+AQ71+AQ72</f>
        <v>10450420</v>
      </c>
      <c r="AR73" s="132">
        <f>AR70+AR71+AR72</f>
        <v>0</v>
      </c>
      <c r="AS73" s="133">
        <f>AS70+AS71+AS72</f>
        <v>0</v>
      </c>
      <c r="AU73" s="1149" t="s">
        <v>83</v>
      </c>
      <c r="AV73" s="1150"/>
      <c r="AW73" s="135">
        <f>AW72+AW71+AW70</f>
        <v>43999.390899999999</v>
      </c>
      <c r="AX73" s="135">
        <f>AX72+AX71+AX70</f>
        <v>0</v>
      </c>
      <c r="AY73" s="136">
        <f>AY72+AY71+AY70</f>
        <v>0</v>
      </c>
      <c r="BA73" s="138" t="s">
        <v>83</v>
      </c>
      <c r="BB73" s="132">
        <f>BB70+BB71+BB72</f>
        <v>9147594</v>
      </c>
      <c r="BC73" s="132">
        <f>BC70+BC71+BC72</f>
        <v>0</v>
      </c>
      <c r="BD73" s="133">
        <f>BD70+BD71+BD72</f>
        <v>0</v>
      </c>
    </row>
    <row r="74" spans="1:56" ht="15" customHeight="1" thickBot="1" x14ac:dyDescent="0.35">
      <c r="A74" s="1158"/>
      <c r="C74" s="1163" t="s">
        <v>406</v>
      </c>
      <c r="D74" s="1164"/>
      <c r="E74" s="1164"/>
      <c r="F74" s="1165"/>
      <c r="G74" s="727">
        <f>SUM(E73:G73)</f>
        <v>66803.501799999998</v>
      </c>
      <c r="H74" s="144"/>
      <c r="I74" s="145"/>
      <c r="J74" s="146" t="s">
        <v>134</v>
      </c>
      <c r="K74" s="147"/>
      <c r="L74" s="148">
        <f>SUM(J73:L73)</f>
        <v>13848669</v>
      </c>
      <c r="M74" s="139"/>
      <c r="N74" s="1163"/>
      <c r="O74" s="1164"/>
      <c r="P74" s="1164" t="s">
        <v>135</v>
      </c>
      <c r="Q74" s="1165"/>
      <c r="R74" s="727">
        <f>SUM(P73:R73)</f>
        <v>62505.589000000007</v>
      </c>
      <c r="S74" s="144"/>
      <c r="T74" s="145"/>
      <c r="U74" s="146" t="s">
        <v>134</v>
      </c>
      <c r="V74" s="147"/>
      <c r="W74" s="148">
        <f>SUM(U73:W73)</f>
        <v>13091876</v>
      </c>
      <c r="X74" s="139"/>
      <c r="Y74" s="1163"/>
      <c r="Z74" s="1164"/>
      <c r="AA74" s="1164" t="s">
        <v>135</v>
      </c>
      <c r="AB74" s="1165"/>
      <c r="AC74" s="727">
        <f>SUM(AA73:AC73)</f>
        <v>58347.464200000002</v>
      </c>
      <c r="AD74" s="144"/>
      <c r="AE74" s="145"/>
      <c r="AF74" s="146" t="s">
        <v>134</v>
      </c>
      <c r="AG74" s="147"/>
      <c r="AH74" s="148">
        <f>SUM(AF73:AH73)</f>
        <v>12530719</v>
      </c>
      <c r="AI74" s="723"/>
      <c r="AJ74" s="1163"/>
      <c r="AK74" s="1164"/>
      <c r="AL74" s="1164" t="s">
        <v>135</v>
      </c>
      <c r="AM74" s="1165"/>
      <c r="AN74" s="727">
        <f>SUM(AL73:AN73)</f>
        <v>49475.998699999996</v>
      </c>
      <c r="AO74" s="723"/>
      <c r="AP74" s="145"/>
      <c r="AQ74" s="146" t="s">
        <v>134</v>
      </c>
      <c r="AR74" s="147"/>
      <c r="AS74" s="148">
        <f>SUM(AQ73:AS73)</f>
        <v>10450420</v>
      </c>
      <c r="AU74" s="1163"/>
      <c r="AV74" s="1164"/>
      <c r="AW74" s="1164" t="s">
        <v>135</v>
      </c>
      <c r="AX74" s="1165"/>
      <c r="AY74" s="727">
        <f>SUM(AW73:AY73)</f>
        <v>43999.390899999999</v>
      </c>
      <c r="BA74" s="145"/>
      <c r="BB74" s="146" t="s">
        <v>134</v>
      </c>
      <c r="BC74" s="147"/>
      <c r="BD74" s="148">
        <f>SUM(BB73:BD73)</f>
        <v>9147594</v>
      </c>
    </row>
    <row r="75" spans="1:56" ht="15.75" thickBot="1" x14ac:dyDescent="0.35">
      <c r="I75" s="149"/>
      <c r="J75" s="149"/>
      <c r="K75" s="149"/>
      <c r="L75" s="149"/>
      <c r="T75" s="149"/>
      <c r="U75" s="149"/>
      <c r="V75" s="149"/>
      <c r="W75" s="149"/>
      <c r="AE75" s="149"/>
      <c r="AF75" s="149"/>
      <c r="AG75" s="149"/>
      <c r="AH75" s="149"/>
      <c r="AI75" s="149"/>
      <c r="AO75" s="149"/>
      <c r="AP75" s="149"/>
      <c r="AQ75" s="149"/>
      <c r="AR75" s="149"/>
      <c r="AS75" s="149"/>
      <c r="BA75" s="149"/>
      <c r="BB75" s="149"/>
      <c r="BC75" s="149"/>
      <c r="BD75" s="149"/>
    </row>
    <row r="76" spans="1:56" ht="15.75" customHeight="1" x14ac:dyDescent="0.3">
      <c r="A76" s="1156" t="s">
        <v>52</v>
      </c>
      <c r="C76" s="1147" t="s">
        <v>99</v>
      </c>
      <c r="D76" s="1148"/>
      <c r="E76" s="1133" t="s">
        <v>137</v>
      </c>
      <c r="F76" s="1133"/>
      <c r="G76" s="1134"/>
      <c r="H76" s="116"/>
      <c r="I76" s="117"/>
      <c r="J76" s="1116" t="s">
        <v>137</v>
      </c>
      <c r="K76" s="1117"/>
      <c r="L76" s="1118"/>
      <c r="M76" s="118"/>
      <c r="N76" s="1147" t="s">
        <v>99</v>
      </c>
      <c r="O76" s="1148"/>
      <c r="P76" s="1133" t="s">
        <v>137</v>
      </c>
      <c r="Q76" s="1133"/>
      <c r="R76" s="1134"/>
      <c r="S76" s="116"/>
      <c r="T76" s="117"/>
      <c r="U76" s="1116" t="s">
        <v>137</v>
      </c>
      <c r="V76" s="1117"/>
      <c r="W76" s="1118"/>
      <c r="X76" s="118"/>
      <c r="Y76" s="1147" t="s">
        <v>99</v>
      </c>
      <c r="Z76" s="1148"/>
      <c r="AA76" s="1133" t="s">
        <v>137</v>
      </c>
      <c r="AB76" s="1133"/>
      <c r="AC76" s="1134"/>
      <c r="AD76" s="116"/>
      <c r="AE76" s="117"/>
      <c r="AF76" s="1116" t="s">
        <v>137</v>
      </c>
      <c r="AG76" s="1117"/>
      <c r="AH76" s="1118"/>
      <c r="AI76" s="721"/>
      <c r="AJ76" s="1147" t="s">
        <v>99</v>
      </c>
      <c r="AK76" s="1148"/>
      <c r="AL76" s="1133" t="s">
        <v>137</v>
      </c>
      <c r="AM76" s="1133"/>
      <c r="AN76" s="1134"/>
      <c r="AO76" s="721"/>
      <c r="AP76" s="117"/>
      <c r="AQ76" s="1116" t="s">
        <v>137</v>
      </c>
      <c r="AR76" s="1117"/>
      <c r="AS76" s="1118"/>
      <c r="AU76" s="1147" t="s">
        <v>99</v>
      </c>
      <c r="AV76" s="1148"/>
      <c r="AW76" s="1133" t="s">
        <v>137</v>
      </c>
      <c r="AX76" s="1133"/>
      <c r="AY76" s="1134"/>
      <c r="BA76" s="117"/>
      <c r="BB76" s="1116" t="s">
        <v>137</v>
      </c>
      <c r="BC76" s="1117"/>
      <c r="BD76" s="1118"/>
    </row>
    <row r="77" spans="1:56" ht="15" customHeight="1" x14ac:dyDescent="0.3">
      <c r="A77" s="1157"/>
      <c r="C77" s="1149"/>
      <c r="D77" s="1150"/>
      <c r="E77" s="150" t="s">
        <v>98</v>
      </c>
      <c r="F77" s="119" t="s">
        <v>97</v>
      </c>
      <c r="G77" s="120" t="s">
        <v>96</v>
      </c>
      <c r="H77" s="121"/>
      <c r="I77" s="122" t="s">
        <v>99</v>
      </c>
      <c r="J77" s="123" t="s">
        <v>98</v>
      </c>
      <c r="K77" s="124" t="s">
        <v>97</v>
      </c>
      <c r="L77" s="125" t="s">
        <v>96</v>
      </c>
      <c r="M77" s="126"/>
      <c r="N77" s="1149" t="s">
        <v>99</v>
      </c>
      <c r="O77" s="1150"/>
      <c r="P77" s="150" t="s">
        <v>98</v>
      </c>
      <c r="Q77" s="119" t="s">
        <v>97</v>
      </c>
      <c r="R77" s="120" t="s">
        <v>96</v>
      </c>
      <c r="S77" s="121"/>
      <c r="T77" s="122" t="s">
        <v>99</v>
      </c>
      <c r="U77" s="123" t="s">
        <v>98</v>
      </c>
      <c r="V77" s="124" t="s">
        <v>97</v>
      </c>
      <c r="W77" s="125" t="s">
        <v>96</v>
      </c>
      <c r="X77" s="126"/>
      <c r="Y77" s="1149" t="s">
        <v>99</v>
      </c>
      <c r="Z77" s="1150"/>
      <c r="AA77" s="150" t="s">
        <v>98</v>
      </c>
      <c r="AB77" s="119" t="s">
        <v>97</v>
      </c>
      <c r="AC77" s="120" t="s">
        <v>96</v>
      </c>
      <c r="AD77" s="121"/>
      <c r="AE77" s="122" t="s">
        <v>99</v>
      </c>
      <c r="AF77" s="123" t="s">
        <v>98</v>
      </c>
      <c r="AG77" s="124" t="s">
        <v>97</v>
      </c>
      <c r="AH77" s="125" t="s">
        <v>96</v>
      </c>
      <c r="AI77" s="721"/>
      <c r="AJ77" s="1149" t="s">
        <v>99</v>
      </c>
      <c r="AK77" s="1150"/>
      <c r="AL77" s="150" t="s">
        <v>98</v>
      </c>
      <c r="AM77" s="119" t="s">
        <v>97</v>
      </c>
      <c r="AN77" s="120" t="s">
        <v>96</v>
      </c>
      <c r="AO77" s="721"/>
      <c r="AP77" s="122" t="s">
        <v>99</v>
      </c>
      <c r="AQ77" s="123" t="s">
        <v>98</v>
      </c>
      <c r="AR77" s="124" t="s">
        <v>97</v>
      </c>
      <c r="AS77" s="125" t="s">
        <v>96</v>
      </c>
      <c r="AU77" s="1149" t="s">
        <v>99</v>
      </c>
      <c r="AV77" s="1150"/>
      <c r="AW77" s="150" t="s">
        <v>98</v>
      </c>
      <c r="AX77" s="119" t="s">
        <v>97</v>
      </c>
      <c r="AY77" s="120" t="s">
        <v>96</v>
      </c>
      <c r="BA77" s="122" t="s">
        <v>99</v>
      </c>
      <c r="BB77" s="123" t="s">
        <v>98</v>
      </c>
      <c r="BC77" s="124" t="s">
        <v>97</v>
      </c>
      <c r="BD77" s="125" t="s">
        <v>96</v>
      </c>
    </row>
    <row r="78" spans="1:56" ht="15" customHeight="1" x14ac:dyDescent="0.3">
      <c r="A78" s="1157"/>
      <c r="C78" s="1155">
        <v>1</v>
      </c>
      <c r="D78" s="151" t="s">
        <v>136</v>
      </c>
      <c r="E78" s="128">
        <v>12279.240776000001</v>
      </c>
      <c r="F78" s="128"/>
      <c r="G78" s="129"/>
      <c r="H78" s="130"/>
      <c r="I78" s="131">
        <v>1</v>
      </c>
      <c r="J78" s="132">
        <f>ROUND(((+E78*'DATA - Awards Matrices'!$C$62)+(E78*'DATA - Awards Matrices'!$E$66))*'DATA - Awards Matrices'!$D$58,0)</f>
        <v>1886951</v>
      </c>
      <c r="K78" s="132">
        <f>ROUND(((+F78*'DATA - Awards Matrices'!$D$62)+(F78*'DATA - Awards Matrices'!$E$66))*'DATA - Awards Matrices'!$D$58,0)</f>
        <v>0</v>
      </c>
      <c r="L78" s="133">
        <f>ROUND(((+G78*'DATA - Awards Matrices'!$E$62)+(G78*'DATA - Awards Matrices'!$E$66))*'DATA - Awards Matrices'!$D$58,0)</f>
        <v>0</v>
      </c>
      <c r="M78" s="134"/>
      <c r="N78" s="711">
        <v>1</v>
      </c>
      <c r="O78" s="151" t="s">
        <v>136</v>
      </c>
      <c r="P78" s="128">
        <v>12346.220576</v>
      </c>
      <c r="Q78" s="128"/>
      <c r="R78" s="129"/>
      <c r="S78" s="130"/>
      <c r="T78" s="131">
        <v>1</v>
      </c>
      <c r="U78" s="132">
        <f>ROUND(((+P78*'DATA - Awards Matrices'!$C$62)+(P78*'DATA - Awards Matrices'!$E$66))*'DATA - Awards Matrices'!$D$58,0)</f>
        <v>1897244</v>
      </c>
      <c r="V78" s="132">
        <f>ROUND(((+Q78*'DATA - Awards Matrices'!$D$62)+(Q78*'DATA - Awards Matrices'!$E$66))*'DATA - Awards Matrices'!$D$58,0)</f>
        <v>0</v>
      </c>
      <c r="W78" s="133">
        <f>ROUND(((+R78*'DATA - Awards Matrices'!$E$62)+(R78*'DATA - Awards Matrices'!$E$66))*'DATA - Awards Matrices'!$D$58,0)</f>
        <v>0</v>
      </c>
      <c r="X78" s="134"/>
      <c r="Y78" s="711">
        <v>1</v>
      </c>
      <c r="Z78" s="151" t="s">
        <v>136</v>
      </c>
      <c r="AA78" s="128">
        <v>8830.3901800000003</v>
      </c>
      <c r="AB78" s="128"/>
      <c r="AC78" s="129"/>
      <c r="AD78" s="130"/>
      <c r="AE78" s="131">
        <v>1</v>
      </c>
      <c r="AF78" s="132">
        <f>ROUND(((+AA78*'DATA - Awards Matrices'!$C$62)+(AA78*'DATA - Awards Matrices'!$E$66))*'DATA - Awards Matrices'!$D$58,0)</f>
        <v>1356966</v>
      </c>
      <c r="AG78" s="132">
        <f>ROUND(((+AB78*'DATA - Awards Matrices'!$D$62)+(AB78*'DATA - Awards Matrices'!$E$66))*'DATA - Awards Matrices'!$D$58,0)</f>
        <v>0</v>
      </c>
      <c r="AH78" s="133">
        <f>ROUND(((+AC78*'DATA - Awards Matrices'!$E$62)+(AC78*'DATA - Awards Matrices'!$E$66))*'DATA - Awards Matrices'!$D$58,0)</f>
        <v>0</v>
      </c>
      <c r="AI78" s="722"/>
      <c r="AJ78" s="711">
        <v>1</v>
      </c>
      <c r="AK78" s="151" t="s">
        <v>136</v>
      </c>
      <c r="AL78" s="128">
        <v>9236.0591999999997</v>
      </c>
      <c r="AM78" s="128">
        <v>0</v>
      </c>
      <c r="AN78" s="129">
        <v>0</v>
      </c>
      <c r="AO78" s="722"/>
      <c r="AP78" s="131">
        <v>1</v>
      </c>
      <c r="AQ78" s="132">
        <f>ROUND(((+AL78*'DATA - Awards Matrices'!$C$62)+(AL78*'DATA - Awards Matrices'!$E$66))*'DATA - Awards Matrices'!$D$58,0)</f>
        <v>1419305</v>
      </c>
      <c r="AR78" s="132">
        <f>ROUND(((+AM78*'DATA - Awards Matrices'!$D$62)+(AM78*'DATA - Awards Matrices'!$E$66))*'DATA - Awards Matrices'!$D$58,0)</f>
        <v>0</v>
      </c>
      <c r="AS78" s="133">
        <f>ROUND(((+AN78*'DATA - Awards Matrices'!$E$62)+(AN78*'DATA - Awards Matrices'!$E$66))*'DATA - Awards Matrices'!$D$58,0)</f>
        <v>0</v>
      </c>
      <c r="AU78" s="711">
        <v>1</v>
      </c>
      <c r="AV78" s="151" t="s">
        <v>136</v>
      </c>
      <c r="AW78" s="128">
        <f>'RAW DATA AY2015-16-EOC SCH'!D27</f>
        <v>7704</v>
      </c>
      <c r="AX78" s="128">
        <f>'RAW DATA AY2015-16-EOC SCH'!E27</f>
        <v>0</v>
      </c>
      <c r="AY78" s="129">
        <f>'RAW DATA AY2015-16-EOC SCH'!F27</f>
        <v>0</v>
      </c>
      <c r="BA78" s="131">
        <v>1</v>
      </c>
      <c r="BB78" s="132">
        <f>ROUND(((+AW78*'DATA - Awards Matrices'!$C$62)+(AW78*'DATA - Awards Matrices'!$E$66))*'DATA - Awards Matrices'!$D$58,0)</f>
        <v>1183874</v>
      </c>
      <c r="BC78" s="132">
        <f>ROUND(((+AX78*'DATA - Awards Matrices'!$D$62)+(AX78*'DATA - Awards Matrices'!$E$66))*'DATA - Awards Matrices'!$D$58,0)</f>
        <v>0</v>
      </c>
      <c r="BD78" s="133">
        <f>ROUND(((+AY78*'DATA - Awards Matrices'!$E$62)+(AY78*'DATA - Awards Matrices'!$E$66))*'DATA - Awards Matrices'!$D$58,0)</f>
        <v>0</v>
      </c>
    </row>
    <row r="79" spans="1:56" ht="15" customHeight="1" x14ac:dyDescent="0.3">
      <c r="A79" s="1157"/>
      <c r="C79" s="1155">
        <v>2</v>
      </c>
      <c r="D79" s="127" t="s">
        <v>136</v>
      </c>
      <c r="E79" s="128">
        <v>2015.05</v>
      </c>
      <c r="F79" s="128"/>
      <c r="G79" s="129"/>
      <c r="H79" s="130"/>
      <c r="I79" s="131">
        <v>2</v>
      </c>
      <c r="J79" s="132">
        <f>ROUND(((+E79*'DATA - Awards Matrices'!$C$63)+(E79*'DATA - Awards Matrices'!$E$66))*'DATA - Awards Matrices'!$D$58,0)</f>
        <v>442364</v>
      </c>
      <c r="K79" s="132">
        <f>ROUND(((+F79*'DATA - Awards Matrices'!$D$63)+(F79*'DATA - Awards Matrices'!$E$66))*'DATA - Awards Matrices'!$D$58,0)</f>
        <v>0</v>
      </c>
      <c r="L79" s="133">
        <f>ROUND(((+G79*'DATA - Awards Matrices'!$E$63)+(G79*'DATA - Awards Matrices'!$E$66))*'DATA - Awards Matrices'!$D$58,0)</f>
        <v>0</v>
      </c>
      <c r="M79" s="134"/>
      <c r="N79" s="711">
        <v>2</v>
      </c>
      <c r="O79" s="127" t="s">
        <v>136</v>
      </c>
      <c r="P79" s="128">
        <v>1674</v>
      </c>
      <c r="Q79" s="128"/>
      <c r="R79" s="129"/>
      <c r="S79" s="130"/>
      <c r="T79" s="131">
        <v>2</v>
      </c>
      <c r="U79" s="132">
        <f>ROUND(((+P79*'DATA - Awards Matrices'!$C$63)+(P79*'DATA - Awards Matrices'!$E$66))*'DATA - Awards Matrices'!$D$58,0)</f>
        <v>367493</v>
      </c>
      <c r="V79" s="132">
        <f>ROUND(((+Q79*'DATA - Awards Matrices'!$D$63)+(Q79*'DATA - Awards Matrices'!$E$66))*'DATA - Awards Matrices'!$D$58,0)</f>
        <v>0</v>
      </c>
      <c r="W79" s="133">
        <f>ROUND(((+R79*'DATA - Awards Matrices'!$E$63)+(R79*'DATA - Awards Matrices'!$E$66))*'DATA - Awards Matrices'!$D$58,0)</f>
        <v>0</v>
      </c>
      <c r="X79" s="134"/>
      <c r="Y79" s="711">
        <v>2</v>
      </c>
      <c r="Z79" s="127" t="s">
        <v>136</v>
      </c>
      <c r="AA79" s="128">
        <v>2741</v>
      </c>
      <c r="AB79" s="128"/>
      <c r="AC79" s="129"/>
      <c r="AD79" s="130"/>
      <c r="AE79" s="131">
        <v>2</v>
      </c>
      <c r="AF79" s="132">
        <f>ROUND(((+AA79*'DATA - Awards Matrices'!$C$63)+(AA79*'DATA - Awards Matrices'!$E$66))*'DATA - Awards Matrices'!$D$58,0)</f>
        <v>601732</v>
      </c>
      <c r="AG79" s="132">
        <f>ROUND(((+AB79*'DATA - Awards Matrices'!$D$63)+(AB79*'DATA - Awards Matrices'!$E$66))*'DATA - Awards Matrices'!$D$58,0)</f>
        <v>0</v>
      </c>
      <c r="AH79" s="133">
        <f>ROUND(((+AC79*'DATA - Awards Matrices'!$E$63)+(AC79*'DATA - Awards Matrices'!$E$66))*'DATA - Awards Matrices'!$D$58,0)</f>
        <v>0</v>
      </c>
      <c r="AI79" s="722"/>
      <c r="AJ79" s="711">
        <v>2</v>
      </c>
      <c r="AK79" s="127" t="s">
        <v>136</v>
      </c>
      <c r="AL79" s="128">
        <v>1733</v>
      </c>
      <c r="AM79" s="128">
        <v>0</v>
      </c>
      <c r="AN79" s="129">
        <v>0</v>
      </c>
      <c r="AO79" s="722"/>
      <c r="AP79" s="131">
        <v>2</v>
      </c>
      <c r="AQ79" s="132">
        <f>ROUND(((+AL79*'DATA - Awards Matrices'!$C$63)+(AL79*'DATA - Awards Matrices'!$E$66))*'DATA - Awards Matrices'!$D$58,0)</f>
        <v>380445</v>
      </c>
      <c r="AR79" s="132">
        <f>ROUND(((+AM79*'DATA - Awards Matrices'!$D$63)+(AM79*'DATA - Awards Matrices'!$E$66))*'DATA - Awards Matrices'!$D$58,0)</f>
        <v>0</v>
      </c>
      <c r="AS79" s="133">
        <f>ROUND(((+AN79*'DATA - Awards Matrices'!$E$63)+(AN79*'DATA - Awards Matrices'!$E$66))*'DATA - Awards Matrices'!$D$58,0)</f>
        <v>0</v>
      </c>
      <c r="AU79" s="711">
        <v>2</v>
      </c>
      <c r="AV79" s="127" t="s">
        <v>136</v>
      </c>
      <c r="AW79" s="128">
        <f>'RAW DATA AY2015-16-EOC SCH'!D28</f>
        <v>1586</v>
      </c>
      <c r="AX79" s="128">
        <f>'RAW DATA AY2015-16-EOC SCH'!E28</f>
        <v>0</v>
      </c>
      <c r="AY79" s="129">
        <f>'RAW DATA AY2015-16-EOC SCH'!F28</f>
        <v>0</v>
      </c>
      <c r="BA79" s="131">
        <v>2</v>
      </c>
      <c r="BB79" s="132">
        <f>ROUND(((+AW79*'DATA - Awards Matrices'!$C$63)+(AW79*'DATA - Awards Matrices'!$E$66))*'DATA - Awards Matrices'!$D$58,0)</f>
        <v>348175</v>
      </c>
      <c r="BC79" s="132">
        <f>ROUND(((+AX79*'DATA - Awards Matrices'!$D$63)+(AX79*'DATA - Awards Matrices'!$E$66))*'DATA - Awards Matrices'!$D$58,0)</f>
        <v>0</v>
      </c>
      <c r="BD79" s="133">
        <f>ROUND(((+AY79*'DATA - Awards Matrices'!$E$63)+(AY79*'DATA - Awards Matrices'!$E$66))*'DATA - Awards Matrices'!$D$58,0)</f>
        <v>0</v>
      </c>
    </row>
    <row r="80" spans="1:56" ht="15" customHeight="1" x14ac:dyDescent="0.3">
      <c r="A80" s="1157"/>
      <c r="C80" s="1155">
        <v>3</v>
      </c>
      <c r="D80" s="127" t="s">
        <v>136</v>
      </c>
      <c r="E80" s="128">
        <v>944.5</v>
      </c>
      <c r="F80" s="128"/>
      <c r="G80" s="129"/>
      <c r="H80" s="130"/>
      <c r="I80" s="131">
        <v>3</v>
      </c>
      <c r="J80" s="132">
        <f>ROUND(((+E80*'DATA - Awards Matrices'!$C$64)+(E80*'DATA - Awards Matrices'!$E$66))*'DATA - Awards Matrices'!$D$58,0)</f>
        <v>322537</v>
      </c>
      <c r="K80" s="132">
        <f>ROUND(((+F80*'DATA - Awards Matrices'!$D$64)+(F80*'DATA - Awards Matrices'!$E$66))*'DATA - Awards Matrices'!$D$58,0)</f>
        <v>0</v>
      </c>
      <c r="L80" s="133">
        <f>ROUND(((+G80*'DATA - Awards Matrices'!$E$64)+(G80*'DATA - Awards Matrices'!$E$66))*'DATA - Awards Matrices'!$D$58,0)</f>
        <v>0</v>
      </c>
      <c r="M80" s="134"/>
      <c r="N80" s="711">
        <v>3</v>
      </c>
      <c r="O80" s="127" t="s">
        <v>136</v>
      </c>
      <c r="P80" s="128">
        <v>610</v>
      </c>
      <c r="Q80" s="128"/>
      <c r="R80" s="129"/>
      <c r="S80" s="130"/>
      <c r="T80" s="131">
        <v>3</v>
      </c>
      <c r="U80" s="132">
        <f>ROUND(((+P80*'DATA - Awards Matrices'!$C$64)+(P80*'DATA - Awards Matrices'!$E$66))*'DATA - Awards Matrices'!$D$58,0)</f>
        <v>208309</v>
      </c>
      <c r="V80" s="132">
        <f>ROUND(((+Q80*'DATA - Awards Matrices'!$D$64)+(Q80*'DATA - Awards Matrices'!$E$66))*'DATA - Awards Matrices'!$D$58,0)</f>
        <v>0</v>
      </c>
      <c r="W80" s="133">
        <f>ROUND(((+R80*'DATA - Awards Matrices'!$E$64)+(R80*'DATA - Awards Matrices'!$E$66))*'DATA - Awards Matrices'!$D$58,0)</f>
        <v>0</v>
      </c>
      <c r="X80" s="134"/>
      <c r="Y80" s="711">
        <v>3</v>
      </c>
      <c r="Z80" s="127" t="s">
        <v>136</v>
      </c>
      <c r="AA80" s="128">
        <v>753</v>
      </c>
      <c r="AB80" s="128"/>
      <c r="AC80" s="129"/>
      <c r="AD80" s="130"/>
      <c r="AE80" s="131">
        <v>3</v>
      </c>
      <c r="AF80" s="132">
        <f>ROUND(((+AA80*'DATA - Awards Matrices'!$C$64)+(AA80*'DATA - Awards Matrices'!$E$66))*'DATA - Awards Matrices'!$D$58,0)</f>
        <v>257142</v>
      </c>
      <c r="AG80" s="132">
        <f>ROUND(((+AB80*'DATA - Awards Matrices'!$D$64)+(AB80*'DATA - Awards Matrices'!$E$66))*'DATA - Awards Matrices'!$D$58,0)</f>
        <v>0</v>
      </c>
      <c r="AH80" s="133">
        <f>ROUND(((+AC80*'DATA - Awards Matrices'!$E$64)+(AC80*'DATA - Awards Matrices'!$E$66))*'DATA - Awards Matrices'!$D$58,0)</f>
        <v>0</v>
      </c>
      <c r="AI80" s="722"/>
      <c r="AJ80" s="711">
        <v>3</v>
      </c>
      <c r="AK80" s="127" t="s">
        <v>136</v>
      </c>
      <c r="AL80" s="128">
        <v>643</v>
      </c>
      <c r="AM80" s="128">
        <v>0</v>
      </c>
      <c r="AN80" s="129">
        <v>0</v>
      </c>
      <c r="AO80" s="722"/>
      <c r="AP80" s="131">
        <v>3</v>
      </c>
      <c r="AQ80" s="132">
        <f>ROUND(((+AL80*'DATA - Awards Matrices'!$C$64)+(AL80*'DATA - Awards Matrices'!$E$66))*'DATA - Awards Matrices'!$D$58,0)</f>
        <v>219578</v>
      </c>
      <c r="AR80" s="132">
        <f>ROUND(((+AM80*'DATA - Awards Matrices'!$D$64)+(AM80*'DATA - Awards Matrices'!$E$66))*'DATA - Awards Matrices'!$D$58,0)</f>
        <v>0</v>
      </c>
      <c r="AS80" s="133">
        <f>ROUND(((+AN80*'DATA - Awards Matrices'!$E$64)+(AN80*'DATA - Awards Matrices'!$E$66))*'DATA - Awards Matrices'!$D$58,0)</f>
        <v>0</v>
      </c>
      <c r="AU80" s="711">
        <v>3</v>
      </c>
      <c r="AV80" s="127" t="s">
        <v>136</v>
      </c>
      <c r="AW80" s="128">
        <f>'RAW DATA AY2015-16-EOC SCH'!D29</f>
        <v>348</v>
      </c>
      <c r="AX80" s="128">
        <f>'RAW DATA AY2015-16-EOC SCH'!E29</f>
        <v>0</v>
      </c>
      <c r="AY80" s="129">
        <f>'RAW DATA AY2015-16-EOC SCH'!F29</f>
        <v>0</v>
      </c>
      <c r="BA80" s="131">
        <v>3</v>
      </c>
      <c r="BB80" s="132">
        <f>ROUND(((+AW80*'DATA - Awards Matrices'!$C$64)+(AW80*'DATA - Awards Matrices'!$E$66))*'DATA - Awards Matrices'!$D$58,0)</f>
        <v>118839</v>
      </c>
      <c r="BC80" s="132">
        <f>ROUND(((+AX80*'DATA - Awards Matrices'!$D$64)+(AX80*'DATA - Awards Matrices'!$E$66))*'DATA - Awards Matrices'!$D$58,0)</f>
        <v>0</v>
      </c>
      <c r="BD80" s="133">
        <f>ROUND(((+AY80*'DATA - Awards Matrices'!$E$64)+(AY80*'DATA - Awards Matrices'!$E$66))*'DATA - Awards Matrices'!$D$58,0)</f>
        <v>0</v>
      </c>
    </row>
    <row r="81" spans="1:56" ht="15" customHeight="1" x14ac:dyDescent="0.3">
      <c r="A81" s="1157"/>
      <c r="C81" s="1151" t="s">
        <v>83</v>
      </c>
      <c r="D81" s="1152"/>
      <c r="E81" s="135">
        <f>E80+E79+E78</f>
        <v>15238.790776000002</v>
      </c>
      <c r="F81" s="135">
        <f>F80+F79+F78</f>
        <v>0</v>
      </c>
      <c r="G81" s="136">
        <f>G80+G79+G78</f>
        <v>0</v>
      </c>
      <c r="H81" s="137"/>
      <c r="I81" s="138" t="s">
        <v>83</v>
      </c>
      <c r="J81" s="132">
        <f>J78+J79+J80</f>
        <v>2651852</v>
      </c>
      <c r="K81" s="132">
        <f>K78+K79+K80</f>
        <v>0</v>
      </c>
      <c r="L81" s="133">
        <f>L78+L79+L80</f>
        <v>0</v>
      </c>
      <c r="M81" s="139"/>
      <c r="N81" s="1151" t="s">
        <v>83</v>
      </c>
      <c r="O81" s="1152"/>
      <c r="P81" s="135">
        <f>P80+P79+P78</f>
        <v>14630.220576</v>
      </c>
      <c r="Q81" s="135">
        <f>Q80+Q79+Q78</f>
        <v>0</v>
      </c>
      <c r="R81" s="136">
        <f>R80+R79+R78</f>
        <v>0</v>
      </c>
      <c r="S81" s="137"/>
      <c r="T81" s="138" t="s">
        <v>83</v>
      </c>
      <c r="U81" s="132">
        <f>U78+U79+U80</f>
        <v>2473046</v>
      </c>
      <c r="V81" s="132">
        <f>V78+V79+V80</f>
        <v>0</v>
      </c>
      <c r="W81" s="133">
        <f>W78+W79+W80</f>
        <v>0</v>
      </c>
      <c r="X81" s="139"/>
      <c r="Y81" s="1151" t="s">
        <v>83</v>
      </c>
      <c r="Z81" s="1152"/>
      <c r="AA81" s="135">
        <f>AA80+AA79+AA78</f>
        <v>12324.39018</v>
      </c>
      <c r="AB81" s="135">
        <f>AB80+AB79+AB78</f>
        <v>0</v>
      </c>
      <c r="AC81" s="136">
        <f>AC80+AC79+AC78</f>
        <v>0</v>
      </c>
      <c r="AD81" s="137"/>
      <c r="AE81" s="138" t="s">
        <v>83</v>
      </c>
      <c r="AF81" s="132">
        <f>AF78+AF79+AF80</f>
        <v>2215840</v>
      </c>
      <c r="AG81" s="132">
        <f>AG78+AG79+AG80</f>
        <v>0</v>
      </c>
      <c r="AH81" s="133">
        <f>AH78+AH79+AH80</f>
        <v>0</v>
      </c>
      <c r="AI81" s="722"/>
      <c r="AJ81" s="1151" t="s">
        <v>83</v>
      </c>
      <c r="AK81" s="1152"/>
      <c r="AL81" s="135">
        <f>AL80+AL79+AL78</f>
        <v>11612.0592</v>
      </c>
      <c r="AM81" s="135">
        <f>AM80+AM79+AM78</f>
        <v>0</v>
      </c>
      <c r="AN81" s="136">
        <f>AN80+AN79+AN78</f>
        <v>0</v>
      </c>
      <c r="AO81" s="722"/>
      <c r="AP81" s="138" t="s">
        <v>83</v>
      </c>
      <c r="AQ81" s="132">
        <f>AQ78+AQ79+AQ80</f>
        <v>2019328</v>
      </c>
      <c r="AR81" s="132">
        <f>AR78+AR79+AR80</f>
        <v>0</v>
      </c>
      <c r="AS81" s="133">
        <f>AS78+AS79+AS80</f>
        <v>0</v>
      </c>
      <c r="AU81" s="1151" t="s">
        <v>83</v>
      </c>
      <c r="AV81" s="1152"/>
      <c r="AW81" s="135">
        <f>AW80+AW79+AW78</f>
        <v>9638</v>
      </c>
      <c r="AX81" s="135">
        <f>AX80+AX79+AX78</f>
        <v>0</v>
      </c>
      <c r="AY81" s="136">
        <f>AY80+AY79+AY78</f>
        <v>0</v>
      </c>
      <c r="BA81" s="138" t="s">
        <v>83</v>
      </c>
      <c r="BB81" s="132">
        <f>BB78+BB79+BB80</f>
        <v>1650888</v>
      </c>
      <c r="BC81" s="132">
        <f>BC78+BC79+BC80</f>
        <v>0</v>
      </c>
      <c r="BD81" s="133">
        <f>BD78+BD79+BD80</f>
        <v>0</v>
      </c>
    </row>
    <row r="82" spans="1:56" ht="15" customHeight="1" thickBot="1" x14ac:dyDescent="0.35">
      <c r="A82" s="1158"/>
      <c r="C82" s="140"/>
      <c r="D82" s="141"/>
      <c r="E82" s="142" t="s">
        <v>135</v>
      </c>
      <c r="F82" s="142"/>
      <c r="G82" s="143">
        <f>SUM(E81:G81)</f>
        <v>15238.790776000002</v>
      </c>
      <c r="H82" s="144"/>
      <c r="I82" s="145"/>
      <c r="J82" s="146" t="s">
        <v>134</v>
      </c>
      <c r="K82" s="147"/>
      <c r="L82" s="148">
        <f>SUM(J81:L81)</f>
        <v>2651852</v>
      </c>
      <c r="M82" s="139"/>
      <c r="N82" s="140"/>
      <c r="O82" s="141"/>
      <c r="P82" s="142" t="s">
        <v>135</v>
      </c>
      <c r="Q82" s="142"/>
      <c r="R82" s="143">
        <f>SUM(P81:R81)</f>
        <v>14630.220576</v>
      </c>
      <c r="S82" s="144"/>
      <c r="T82" s="145"/>
      <c r="U82" s="146" t="s">
        <v>134</v>
      </c>
      <c r="V82" s="147"/>
      <c r="W82" s="148">
        <f>SUM(U81:W81)</f>
        <v>2473046</v>
      </c>
      <c r="X82" s="139"/>
      <c r="Y82" s="140"/>
      <c r="Z82" s="141"/>
      <c r="AA82" s="142" t="s">
        <v>135</v>
      </c>
      <c r="AB82" s="142"/>
      <c r="AC82" s="143">
        <f>SUM(AA81:AC81)</f>
        <v>12324.39018</v>
      </c>
      <c r="AD82" s="144"/>
      <c r="AE82" s="145"/>
      <c r="AF82" s="146" t="s">
        <v>134</v>
      </c>
      <c r="AG82" s="147"/>
      <c r="AH82" s="148">
        <f>SUM(AF81:AH81)</f>
        <v>2215840</v>
      </c>
      <c r="AI82" s="723"/>
      <c r="AJ82" s="140"/>
      <c r="AK82" s="141"/>
      <c r="AL82" s="142" t="s">
        <v>135</v>
      </c>
      <c r="AM82" s="142"/>
      <c r="AN82" s="143">
        <f>SUM(AL81:AN81)</f>
        <v>11612.0592</v>
      </c>
      <c r="AO82" s="723"/>
      <c r="AP82" s="145"/>
      <c r="AQ82" s="146" t="s">
        <v>134</v>
      </c>
      <c r="AR82" s="147"/>
      <c r="AS82" s="148">
        <f>SUM(AQ81:AS81)</f>
        <v>2019328</v>
      </c>
      <c r="AU82" s="140"/>
      <c r="AV82" s="141"/>
      <c r="AW82" s="142" t="s">
        <v>135</v>
      </c>
      <c r="AX82" s="142"/>
      <c r="AY82" s="143">
        <f>SUM(AW81:AY81)</f>
        <v>9638</v>
      </c>
      <c r="BA82" s="145"/>
      <c r="BB82" s="146" t="s">
        <v>134</v>
      </c>
      <c r="BC82" s="147"/>
      <c r="BD82" s="148">
        <f>SUM(BB81:BD81)</f>
        <v>1650888</v>
      </c>
    </row>
    <row r="83" spans="1:56" ht="15.75" thickBot="1" x14ac:dyDescent="0.35">
      <c r="I83" s="149"/>
      <c r="J83" s="149"/>
      <c r="K83" s="149"/>
      <c r="L83" s="149"/>
      <c r="T83" s="149"/>
      <c r="U83" s="149"/>
      <c r="V83" s="149"/>
      <c r="W83" s="149"/>
      <c r="AE83" s="149"/>
      <c r="AF83" s="149"/>
      <c r="AG83" s="149"/>
      <c r="AH83" s="149"/>
      <c r="AI83" s="149"/>
      <c r="AO83" s="149"/>
      <c r="AP83" s="149"/>
      <c r="AQ83" s="149"/>
      <c r="AR83" s="149"/>
      <c r="AS83" s="149"/>
      <c r="BA83" s="149"/>
      <c r="BB83" s="149"/>
      <c r="BC83" s="149"/>
      <c r="BD83" s="149"/>
    </row>
    <row r="84" spans="1:56" ht="15.75" customHeight="1" x14ac:dyDescent="0.3">
      <c r="A84" s="1156" t="s">
        <v>54</v>
      </c>
      <c r="C84" s="1147" t="s">
        <v>99</v>
      </c>
      <c r="D84" s="1148"/>
      <c r="E84" s="1133" t="s">
        <v>137</v>
      </c>
      <c r="F84" s="1133"/>
      <c r="G84" s="1134"/>
      <c r="H84" s="116"/>
      <c r="I84" s="117"/>
      <c r="J84" s="1116" t="s">
        <v>137</v>
      </c>
      <c r="K84" s="1117"/>
      <c r="L84" s="1118"/>
      <c r="M84" s="118"/>
      <c r="N84" s="1147" t="s">
        <v>99</v>
      </c>
      <c r="O84" s="1148"/>
      <c r="P84" s="1133" t="s">
        <v>137</v>
      </c>
      <c r="Q84" s="1133"/>
      <c r="R84" s="1134"/>
      <c r="S84" s="116"/>
      <c r="T84" s="117"/>
      <c r="U84" s="1116" t="s">
        <v>137</v>
      </c>
      <c r="V84" s="1117"/>
      <c r="W84" s="1118"/>
      <c r="X84" s="118"/>
      <c r="Y84" s="1147" t="s">
        <v>99</v>
      </c>
      <c r="Z84" s="1148"/>
      <c r="AA84" s="1133" t="s">
        <v>137</v>
      </c>
      <c r="AB84" s="1133"/>
      <c r="AC84" s="1134"/>
      <c r="AD84" s="116"/>
      <c r="AE84" s="117"/>
      <c r="AF84" s="1116" t="s">
        <v>137</v>
      </c>
      <c r="AG84" s="1117"/>
      <c r="AH84" s="1118"/>
      <c r="AI84" s="721"/>
      <c r="AJ84" s="1147" t="s">
        <v>99</v>
      </c>
      <c r="AK84" s="1148"/>
      <c r="AL84" s="1133" t="s">
        <v>137</v>
      </c>
      <c r="AM84" s="1133"/>
      <c r="AN84" s="1134"/>
      <c r="AO84" s="721"/>
      <c r="AP84" s="117"/>
      <c r="AQ84" s="1116" t="s">
        <v>137</v>
      </c>
      <c r="AR84" s="1117"/>
      <c r="AS84" s="1118"/>
      <c r="AU84" s="1147" t="s">
        <v>99</v>
      </c>
      <c r="AV84" s="1148"/>
      <c r="AW84" s="1133" t="s">
        <v>137</v>
      </c>
      <c r="AX84" s="1133"/>
      <c r="AY84" s="1134"/>
      <c r="BA84" s="117"/>
      <c r="BB84" s="1116" t="s">
        <v>137</v>
      </c>
      <c r="BC84" s="1117"/>
      <c r="BD84" s="1118"/>
    </row>
    <row r="85" spans="1:56" ht="15" customHeight="1" x14ac:dyDescent="0.3">
      <c r="A85" s="1157"/>
      <c r="C85" s="1149"/>
      <c r="D85" s="1150"/>
      <c r="E85" s="150" t="s">
        <v>98</v>
      </c>
      <c r="F85" s="119" t="s">
        <v>97</v>
      </c>
      <c r="G85" s="120" t="s">
        <v>96</v>
      </c>
      <c r="H85" s="121"/>
      <c r="I85" s="122" t="s">
        <v>99</v>
      </c>
      <c r="J85" s="123" t="s">
        <v>98</v>
      </c>
      <c r="K85" s="124" t="s">
        <v>97</v>
      </c>
      <c r="L85" s="125" t="s">
        <v>96</v>
      </c>
      <c r="M85" s="126"/>
      <c r="N85" s="1149" t="s">
        <v>99</v>
      </c>
      <c r="O85" s="1150"/>
      <c r="P85" s="150" t="s">
        <v>98</v>
      </c>
      <c r="Q85" s="119" t="s">
        <v>97</v>
      </c>
      <c r="R85" s="120" t="s">
        <v>96</v>
      </c>
      <c r="S85" s="121"/>
      <c r="T85" s="122" t="s">
        <v>99</v>
      </c>
      <c r="U85" s="123" t="s">
        <v>98</v>
      </c>
      <c r="V85" s="124" t="s">
        <v>97</v>
      </c>
      <c r="W85" s="125" t="s">
        <v>96</v>
      </c>
      <c r="X85" s="126"/>
      <c r="Y85" s="1149" t="s">
        <v>99</v>
      </c>
      <c r="Z85" s="1150"/>
      <c r="AA85" s="150" t="s">
        <v>98</v>
      </c>
      <c r="AB85" s="119" t="s">
        <v>97</v>
      </c>
      <c r="AC85" s="120" t="s">
        <v>96</v>
      </c>
      <c r="AD85" s="121"/>
      <c r="AE85" s="122" t="s">
        <v>99</v>
      </c>
      <c r="AF85" s="123" t="s">
        <v>98</v>
      </c>
      <c r="AG85" s="124" t="s">
        <v>97</v>
      </c>
      <c r="AH85" s="125" t="s">
        <v>96</v>
      </c>
      <c r="AI85" s="721"/>
      <c r="AJ85" s="1149" t="s">
        <v>99</v>
      </c>
      <c r="AK85" s="1150"/>
      <c r="AL85" s="150" t="s">
        <v>98</v>
      </c>
      <c r="AM85" s="119" t="s">
        <v>97</v>
      </c>
      <c r="AN85" s="120" t="s">
        <v>96</v>
      </c>
      <c r="AO85" s="721"/>
      <c r="AP85" s="122" t="s">
        <v>99</v>
      </c>
      <c r="AQ85" s="123" t="s">
        <v>98</v>
      </c>
      <c r="AR85" s="124" t="s">
        <v>97</v>
      </c>
      <c r="AS85" s="125" t="s">
        <v>96</v>
      </c>
      <c r="AU85" s="1149" t="s">
        <v>99</v>
      </c>
      <c r="AV85" s="1150"/>
      <c r="AW85" s="150" t="s">
        <v>98</v>
      </c>
      <c r="AX85" s="119" t="s">
        <v>97</v>
      </c>
      <c r="AY85" s="120" t="s">
        <v>96</v>
      </c>
      <c r="BA85" s="122" t="s">
        <v>99</v>
      </c>
      <c r="BB85" s="123" t="s">
        <v>98</v>
      </c>
      <c r="BC85" s="124" t="s">
        <v>97</v>
      </c>
      <c r="BD85" s="125" t="s">
        <v>96</v>
      </c>
    </row>
    <row r="86" spans="1:56" ht="15" customHeight="1" x14ac:dyDescent="0.3">
      <c r="A86" s="1157"/>
      <c r="C86" s="1155">
        <v>1</v>
      </c>
      <c r="D86" s="151" t="s">
        <v>136</v>
      </c>
      <c r="E86" s="128">
        <v>42714.131200000003</v>
      </c>
      <c r="F86" s="128"/>
      <c r="G86" s="129"/>
      <c r="H86" s="130"/>
      <c r="I86" s="131">
        <v>1</v>
      </c>
      <c r="J86" s="132">
        <f>ROUND(((+E86*'DATA - Awards Matrices'!$C$62)+(E86*'DATA - Awards Matrices'!$E$66))*'DATA - Awards Matrices'!$D$58,0)</f>
        <v>6563881</v>
      </c>
      <c r="K86" s="132">
        <f>ROUND(((+F86*'DATA - Awards Matrices'!$D$62)+(F86*'DATA - Awards Matrices'!$E$66))*'DATA - Awards Matrices'!$D$58,0)</f>
        <v>0</v>
      </c>
      <c r="L86" s="133">
        <f>ROUND(((+G86*'DATA - Awards Matrices'!$E$62)+(G86*'DATA - Awards Matrices'!$E$66))*'DATA - Awards Matrices'!$D$58,0)</f>
        <v>0</v>
      </c>
      <c r="M86" s="134"/>
      <c r="N86" s="711">
        <v>1</v>
      </c>
      <c r="O86" s="151" t="s">
        <v>136</v>
      </c>
      <c r="P86" s="128">
        <v>39568.079299999998</v>
      </c>
      <c r="Q86" s="128"/>
      <c r="R86" s="129"/>
      <c r="S86" s="130"/>
      <c r="T86" s="131">
        <v>1</v>
      </c>
      <c r="U86" s="132">
        <f>ROUND(((+P86*'DATA - Awards Matrices'!$C$62)+(P86*'DATA - Awards Matrices'!$E$66))*'DATA - Awards Matrices'!$D$58,0)</f>
        <v>6080427</v>
      </c>
      <c r="V86" s="132">
        <f>ROUND(((+Q86*'DATA - Awards Matrices'!$D$62)+(Q86*'DATA - Awards Matrices'!$E$66))*'DATA - Awards Matrices'!$D$58,0)</f>
        <v>0</v>
      </c>
      <c r="W86" s="133">
        <f>ROUND(((+R86*'DATA - Awards Matrices'!$E$62)+(R86*'DATA - Awards Matrices'!$E$66))*'DATA - Awards Matrices'!$D$58,0)</f>
        <v>0</v>
      </c>
      <c r="X86" s="134"/>
      <c r="Y86" s="711">
        <v>1</v>
      </c>
      <c r="Z86" s="151" t="s">
        <v>136</v>
      </c>
      <c r="AA86" s="128">
        <v>31445.100399999999</v>
      </c>
      <c r="AB86" s="128"/>
      <c r="AC86" s="129"/>
      <c r="AD86" s="130"/>
      <c r="AE86" s="131">
        <v>1</v>
      </c>
      <c r="AF86" s="132">
        <f>ROUND(((+AA86*'DATA - Awards Matrices'!$C$62)+(AA86*'DATA - Awards Matrices'!$E$66))*'DATA - Awards Matrices'!$D$58,0)</f>
        <v>4832169</v>
      </c>
      <c r="AG86" s="132">
        <f>ROUND(((+AB86*'DATA - Awards Matrices'!$D$62)+(AB86*'DATA - Awards Matrices'!$E$66))*'DATA - Awards Matrices'!$D$58,0)</f>
        <v>0</v>
      </c>
      <c r="AH86" s="133">
        <f>ROUND(((+AC86*'DATA - Awards Matrices'!$E$62)+(AC86*'DATA - Awards Matrices'!$E$66))*'DATA - Awards Matrices'!$D$58,0)</f>
        <v>0</v>
      </c>
      <c r="AI86" s="722"/>
      <c r="AJ86" s="711">
        <v>1</v>
      </c>
      <c r="AK86" s="151" t="s">
        <v>136</v>
      </c>
      <c r="AL86" s="128">
        <v>26272.061300000001</v>
      </c>
      <c r="AM86" s="128">
        <v>0</v>
      </c>
      <c r="AN86" s="129">
        <v>0</v>
      </c>
      <c r="AO86" s="722"/>
      <c r="AP86" s="131">
        <v>1</v>
      </c>
      <c r="AQ86" s="132">
        <f>ROUND(((+AL86*'DATA - Awards Matrices'!$C$62)+(AL86*'DATA - Awards Matrices'!$E$66))*'DATA - Awards Matrices'!$D$58,0)</f>
        <v>4037228</v>
      </c>
      <c r="AR86" s="132">
        <f>ROUND(((+AM86*'DATA - Awards Matrices'!$D$62)+(AM86*'DATA - Awards Matrices'!$E$66))*'DATA - Awards Matrices'!$D$58,0)</f>
        <v>0</v>
      </c>
      <c r="AS86" s="133">
        <f>ROUND(((+AN86*'DATA - Awards Matrices'!$E$62)+(AN86*'DATA - Awards Matrices'!$E$66))*'DATA - Awards Matrices'!$D$58,0)</f>
        <v>0</v>
      </c>
      <c r="AU86" s="711">
        <v>1</v>
      </c>
      <c r="AV86" s="151" t="s">
        <v>136</v>
      </c>
      <c r="AW86" s="128">
        <f>'RAW DATA AY2015-16-EOC SCH'!D30</f>
        <v>22001.000499999998</v>
      </c>
      <c r="AX86" s="128">
        <f>'RAW DATA AY2015-16-EOC SCH'!E30</f>
        <v>0</v>
      </c>
      <c r="AY86" s="129">
        <f>'RAW DATA AY2015-16-EOC SCH'!F30</f>
        <v>0</v>
      </c>
      <c r="BA86" s="131">
        <v>1</v>
      </c>
      <c r="BB86" s="132">
        <f>ROUND(((+AW86*'DATA - Awards Matrices'!$C$62)+(AW86*'DATA - Awards Matrices'!$E$66))*'DATA - Awards Matrices'!$D$58,0)</f>
        <v>3380894</v>
      </c>
      <c r="BC86" s="132">
        <f>ROUND(((+AX86*'DATA - Awards Matrices'!$D$62)+(AX86*'DATA - Awards Matrices'!$E$66))*'DATA - Awards Matrices'!$D$58,0)</f>
        <v>0</v>
      </c>
      <c r="BD86" s="133">
        <f>ROUND(((+AY86*'DATA - Awards Matrices'!$E$62)+(AY86*'DATA - Awards Matrices'!$E$66))*'DATA - Awards Matrices'!$D$58,0)</f>
        <v>0</v>
      </c>
    </row>
    <row r="87" spans="1:56" ht="15" customHeight="1" x14ac:dyDescent="0.3">
      <c r="A87" s="1157"/>
      <c r="C87" s="1155">
        <v>2</v>
      </c>
      <c r="D87" s="127" t="s">
        <v>136</v>
      </c>
      <c r="E87" s="128">
        <v>6051</v>
      </c>
      <c r="F87" s="128"/>
      <c r="G87" s="129"/>
      <c r="H87" s="130"/>
      <c r="I87" s="131">
        <v>2</v>
      </c>
      <c r="J87" s="132">
        <f>ROUND(((+E87*'DATA - Awards Matrices'!$C$63)+(E87*'DATA - Awards Matrices'!$E$66))*'DATA - Awards Matrices'!$D$58,0)</f>
        <v>1328376</v>
      </c>
      <c r="K87" s="132">
        <f>ROUND(((+F87*'DATA - Awards Matrices'!$D$63)+(F87*'DATA - Awards Matrices'!$E$66))*'DATA - Awards Matrices'!$D$58,0)</f>
        <v>0</v>
      </c>
      <c r="L87" s="133">
        <f>ROUND(((+G87*'DATA - Awards Matrices'!$E$63)+(G87*'DATA - Awards Matrices'!$E$66))*'DATA - Awards Matrices'!$D$58,0)</f>
        <v>0</v>
      </c>
      <c r="M87" s="134"/>
      <c r="N87" s="711">
        <v>2</v>
      </c>
      <c r="O87" s="127" t="s">
        <v>136</v>
      </c>
      <c r="P87" s="128">
        <v>6669</v>
      </c>
      <c r="Q87" s="128"/>
      <c r="R87" s="129"/>
      <c r="S87" s="130"/>
      <c r="T87" s="131">
        <v>2</v>
      </c>
      <c r="U87" s="132">
        <f>ROUND(((+P87*'DATA - Awards Matrices'!$C$63)+(P87*'DATA - Awards Matrices'!$E$66))*'DATA - Awards Matrices'!$D$58,0)</f>
        <v>1464046</v>
      </c>
      <c r="V87" s="132">
        <f>ROUND(((+Q87*'DATA - Awards Matrices'!$D$63)+(Q87*'DATA - Awards Matrices'!$E$66))*'DATA - Awards Matrices'!$D$58,0)</f>
        <v>0</v>
      </c>
      <c r="W87" s="133">
        <f>ROUND(((+R87*'DATA - Awards Matrices'!$E$63)+(R87*'DATA - Awards Matrices'!$E$66))*'DATA - Awards Matrices'!$D$58,0)</f>
        <v>0</v>
      </c>
      <c r="X87" s="134"/>
      <c r="Y87" s="711">
        <v>2</v>
      </c>
      <c r="Z87" s="127" t="s">
        <v>136</v>
      </c>
      <c r="AA87" s="128">
        <v>5751</v>
      </c>
      <c r="AB87" s="128"/>
      <c r="AC87" s="129"/>
      <c r="AD87" s="130"/>
      <c r="AE87" s="131">
        <v>2</v>
      </c>
      <c r="AF87" s="132">
        <f>ROUND(((+AA87*'DATA - Awards Matrices'!$C$63)+(AA87*'DATA - Awards Matrices'!$E$66))*'DATA - Awards Matrices'!$D$58,0)</f>
        <v>1262517</v>
      </c>
      <c r="AG87" s="132">
        <f>ROUND(((+AB87*'DATA - Awards Matrices'!$D$63)+(AB87*'DATA - Awards Matrices'!$E$66))*'DATA - Awards Matrices'!$D$58,0)</f>
        <v>0</v>
      </c>
      <c r="AH87" s="133">
        <f>ROUND(((+AC87*'DATA - Awards Matrices'!$E$63)+(AC87*'DATA - Awards Matrices'!$E$66))*'DATA - Awards Matrices'!$D$58,0)</f>
        <v>0</v>
      </c>
      <c r="AI87" s="722"/>
      <c r="AJ87" s="711">
        <v>2</v>
      </c>
      <c r="AK87" s="127" t="s">
        <v>136</v>
      </c>
      <c r="AL87" s="128">
        <v>4746</v>
      </c>
      <c r="AM87" s="128">
        <v>0</v>
      </c>
      <c r="AN87" s="129">
        <v>0</v>
      </c>
      <c r="AO87" s="722"/>
      <c r="AP87" s="131">
        <v>2</v>
      </c>
      <c r="AQ87" s="132">
        <f>ROUND(((+AL87*'DATA - Awards Matrices'!$C$63)+(AL87*'DATA - Awards Matrices'!$E$66))*'DATA - Awards Matrices'!$D$58,0)</f>
        <v>1041889</v>
      </c>
      <c r="AR87" s="132">
        <f>ROUND(((+AM87*'DATA - Awards Matrices'!$D$63)+(AM87*'DATA - Awards Matrices'!$E$66))*'DATA - Awards Matrices'!$D$58,0)</f>
        <v>0</v>
      </c>
      <c r="AS87" s="133">
        <f>ROUND(((+AN87*'DATA - Awards Matrices'!$E$63)+(AN87*'DATA - Awards Matrices'!$E$66))*'DATA - Awards Matrices'!$D$58,0)</f>
        <v>0</v>
      </c>
      <c r="AU87" s="711">
        <v>2</v>
      </c>
      <c r="AV87" s="127" t="s">
        <v>136</v>
      </c>
      <c r="AW87" s="128">
        <f>'RAW DATA AY2015-16-EOC SCH'!D31</f>
        <v>3922</v>
      </c>
      <c r="AX87" s="128">
        <f>'RAW DATA AY2015-16-EOC SCH'!E31</f>
        <v>0</v>
      </c>
      <c r="AY87" s="129">
        <f>'RAW DATA AY2015-16-EOC SCH'!F31</f>
        <v>0</v>
      </c>
      <c r="BA87" s="131">
        <v>2</v>
      </c>
      <c r="BB87" s="132">
        <f>ROUND(((+AW87*'DATA - Awards Matrices'!$C$63)+(AW87*'DATA - Awards Matrices'!$E$66))*'DATA - Awards Matrices'!$D$58,0)</f>
        <v>860997</v>
      </c>
      <c r="BC87" s="132">
        <f>ROUND(((+AX87*'DATA - Awards Matrices'!$D$63)+(AX87*'DATA - Awards Matrices'!$E$66))*'DATA - Awards Matrices'!$D$58,0)</f>
        <v>0</v>
      </c>
      <c r="BD87" s="133">
        <f>ROUND(((+AY87*'DATA - Awards Matrices'!$E$63)+(AY87*'DATA - Awards Matrices'!$E$66))*'DATA - Awards Matrices'!$D$58,0)</f>
        <v>0</v>
      </c>
    </row>
    <row r="88" spans="1:56" ht="15" customHeight="1" x14ac:dyDescent="0.3">
      <c r="A88" s="1157"/>
      <c r="C88" s="1155">
        <v>3</v>
      </c>
      <c r="D88" s="127" t="s">
        <v>136</v>
      </c>
      <c r="E88" s="128">
        <v>4067</v>
      </c>
      <c r="F88" s="128"/>
      <c r="G88" s="129"/>
      <c r="H88" s="130"/>
      <c r="I88" s="131">
        <v>3</v>
      </c>
      <c r="J88" s="132">
        <f>ROUND(((+E88*'DATA - Awards Matrices'!$C$64)+(E88*'DATA - Awards Matrices'!$E$66))*'DATA - Awards Matrices'!$D$58,0)</f>
        <v>1388840</v>
      </c>
      <c r="K88" s="132">
        <f>ROUND(((+F88*'DATA - Awards Matrices'!$D$64)+(F88*'DATA - Awards Matrices'!$E$66))*'DATA - Awards Matrices'!$D$58,0)</f>
        <v>0</v>
      </c>
      <c r="L88" s="133">
        <f>ROUND(((+G88*'DATA - Awards Matrices'!$E$64)+(G88*'DATA - Awards Matrices'!$E$66))*'DATA - Awards Matrices'!$D$58,0)</f>
        <v>0</v>
      </c>
      <c r="M88" s="134"/>
      <c r="N88" s="711">
        <v>3</v>
      </c>
      <c r="O88" s="127" t="s">
        <v>136</v>
      </c>
      <c r="P88" s="128">
        <v>2741</v>
      </c>
      <c r="Q88" s="128"/>
      <c r="R88" s="129"/>
      <c r="S88" s="130"/>
      <c r="T88" s="131">
        <v>3</v>
      </c>
      <c r="U88" s="132">
        <f>ROUND(((+P88*'DATA - Awards Matrices'!$C$64)+(P88*'DATA - Awards Matrices'!$E$66))*'DATA - Awards Matrices'!$D$58,0)</f>
        <v>936024</v>
      </c>
      <c r="V88" s="132">
        <f>ROUND(((+Q88*'DATA - Awards Matrices'!$D$64)+(Q88*'DATA - Awards Matrices'!$E$66))*'DATA - Awards Matrices'!$D$58,0)</f>
        <v>0</v>
      </c>
      <c r="W88" s="133">
        <f>ROUND(((+R88*'DATA - Awards Matrices'!$E$64)+(R88*'DATA - Awards Matrices'!$E$66))*'DATA - Awards Matrices'!$D$58,0)</f>
        <v>0</v>
      </c>
      <c r="X88" s="134"/>
      <c r="Y88" s="711">
        <v>3</v>
      </c>
      <c r="Z88" s="127" t="s">
        <v>136</v>
      </c>
      <c r="AA88" s="128">
        <v>1733</v>
      </c>
      <c r="AB88" s="128"/>
      <c r="AC88" s="129"/>
      <c r="AD88" s="130"/>
      <c r="AE88" s="131">
        <v>3</v>
      </c>
      <c r="AF88" s="132">
        <f>ROUND(((+AA88*'DATA - Awards Matrices'!$C$64)+(AA88*'DATA - Awards Matrices'!$E$66))*'DATA - Awards Matrices'!$D$58,0)</f>
        <v>591802</v>
      </c>
      <c r="AG88" s="132">
        <f>ROUND(((+AB88*'DATA - Awards Matrices'!$D$64)+(AB88*'DATA - Awards Matrices'!$E$66))*'DATA - Awards Matrices'!$D$58,0)</f>
        <v>0</v>
      </c>
      <c r="AH88" s="133">
        <f>ROUND(((+AC88*'DATA - Awards Matrices'!$E$64)+(AC88*'DATA - Awards Matrices'!$E$66))*'DATA - Awards Matrices'!$D$58,0)</f>
        <v>0</v>
      </c>
      <c r="AI88" s="722"/>
      <c r="AJ88" s="711">
        <v>3</v>
      </c>
      <c r="AK88" s="127" t="s">
        <v>136</v>
      </c>
      <c r="AL88" s="128">
        <v>931</v>
      </c>
      <c r="AM88" s="128">
        <v>0</v>
      </c>
      <c r="AN88" s="129">
        <v>0</v>
      </c>
      <c r="AO88" s="722"/>
      <c r="AP88" s="131">
        <v>3</v>
      </c>
      <c r="AQ88" s="132">
        <f>ROUND(((+AL88*'DATA - Awards Matrices'!$C$64)+(AL88*'DATA - Awards Matrices'!$E$66))*'DATA - Awards Matrices'!$D$58,0)</f>
        <v>317927</v>
      </c>
      <c r="AR88" s="132">
        <f>ROUND(((+AM88*'DATA - Awards Matrices'!$D$64)+(AM88*'DATA - Awards Matrices'!$E$66))*'DATA - Awards Matrices'!$D$58,0)</f>
        <v>0</v>
      </c>
      <c r="AS88" s="133">
        <f>ROUND(((+AN88*'DATA - Awards Matrices'!$E$64)+(AN88*'DATA - Awards Matrices'!$E$66))*'DATA - Awards Matrices'!$D$58,0)</f>
        <v>0</v>
      </c>
      <c r="AU88" s="711">
        <v>3</v>
      </c>
      <c r="AV88" s="127" t="s">
        <v>136</v>
      </c>
      <c r="AW88" s="128">
        <f>'RAW DATA AY2015-16-EOC SCH'!D32</f>
        <v>737</v>
      </c>
      <c r="AX88" s="128">
        <f>'RAW DATA AY2015-16-EOC SCH'!E32</f>
        <v>0</v>
      </c>
      <c r="AY88" s="129">
        <f>'RAW DATA AY2015-16-EOC SCH'!F32</f>
        <v>0</v>
      </c>
      <c r="BA88" s="131">
        <v>3</v>
      </c>
      <c r="BB88" s="132">
        <f>ROUND(((+AW88*'DATA - Awards Matrices'!$C$64)+(AW88*'DATA - Awards Matrices'!$E$66))*'DATA - Awards Matrices'!$D$58,0)</f>
        <v>251678</v>
      </c>
      <c r="BC88" s="132">
        <f>ROUND(((+AX88*'DATA - Awards Matrices'!$D$64)+(AX88*'DATA - Awards Matrices'!$E$66))*'DATA - Awards Matrices'!$D$58,0)</f>
        <v>0</v>
      </c>
      <c r="BD88" s="133">
        <f>ROUND(((+AY88*'DATA - Awards Matrices'!$E$64)+(AY88*'DATA - Awards Matrices'!$E$66))*'DATA - Awards Matrices'!$D$58,0)</f>
        <v>0</v>
      </c>
    </row>
    <row r="89" spans="1:56" ht="15" customHeight="1" x14ac:dyDescent="0.3">
      <c r="A89" s="1157"/>
      <c r="C89" s="1151" t="s">
        <v>83</v>
      </c>
      <c r="D89" s="1152"/>
      <c r="E89" s="135">
        <f>E88+E87+E86</f>
        <v>52832.131200000003</v>
      </c>
      <c r="F89" s="135">
        <f>F88+F87+F86</f>
        <v>0</v>
      </c>
      <c r="G89" s="136">
        <f>G88+G87+G86</f>
        <v>0</v>
      </c>
      <c r="H89" s="137"/>
      <c r="I89" s="138" t="s">
        <v>83</v>
      </c>
      <c r="J89" s="132">
        <f>J86+J87+J88</f>
        <v>9281097</v>
      </c>
      <c r="K89" s="132">
        <f>K86+K87+K88</f>
        <v>0</v>
      </c>
      <c r="L89" s="133">
        <f>L86+L87+L88</f>
        <v>0</v>
      </c>
      <c r="M89" s="139"/>
      <c r="N89" s="1151" t="s">
        <v>83</v>
      </c>
      <c r="O89" s="1152"/>
      <c r="P89" s="135">
        <f>P88+P87+P86</f>
        <v>48978.079299999998</v>
      </c>
      <c r="Q89" s="135">
        <f>Q88+Q87+Q86</f>
        <v>0</v>
      </c>
      <c r="R89" s="136">
        <f>R88+R87+R86</f>
        <v>0</v>
      </c>
      <c r="S89" s="137"/>
      <c r="T89" s="138" t="s">
        <v>83</v>
      </c>
      <c r="U89" s="132">
        <f>U86+U87+U88</f>
        <v>8480497</v>
      </c>
      <c r="V89" s="132">
        <f>V86+V87+V88</f>
        <v>0</v>
      </c>
      <c r="W89" s="133">
        <f>W86+W87+W88</f>
        <v>0</v>
      </c>
      <c r="X89" s="139"/>
      <c r="Y89" s="1151" t="s">
        <v>83</v>
      </c>
      <c r="Z89" s="1152"/>
      <c r="AA89" s="135">
        <f>AA88+AA87+AA86</f>
        <v>38929.100399999996</v>
      </c>
      <c r="AB89" s="135">
        <f>AB88+AB87+AB86</f>
        <v>0</v>
      </c>
      <c r="AC89" s="136">
        <f>AC88+AC87+AC86</f>
        <v>0</v>
      </c>
      <c r="AD89" s="137"/>
      <c r="AE89" s="138" t="s">
        <v>83</v>
      </c>
      <c r="AF89" s="132">
        <f>AF86+AF87+AF88</f>
        <v>6686488</v>
      </c>
      <c r="AG89" s="132">
        <f>AG86+AG87+AG88</f>
        <v>0</v>
      </c>
      <c r="AH89" s="133">
        <f>AH86+AH87+AH88</f>
        <v>0</v>
      </c>
      <c r="AI89" s="722"/>
      <c r="AJ89" s="1151" t="s">
        <v>83</v>
      </c>
      <c r="AK89" s="1152"/>
      <c r="AL89" s="135">
        <f>AL88+AL87+AL86</f>
        <v>31949.061300000001</v>
      </c>
      <c r="AM89" s="135">
        <f>AM88+AM87+AM86</f>
        <v>0</v>
      </c>
      <c r="AN89" s="136">
        <f>AN88+AN87+AN86</f>
        <v>0</v>
      </c>
      <c r="AO89" s="722"/>
      <c r="AP89" s="138" t="s">
        <v>83</v>
      </c>
      <c r="AQ89" s="132">
        <f>AQ86+AQ87+AQ88</f>
        <v>5397044</v>
      </c>
      <c r="AR89" s="132">
        <f>AR86+AR87+AR88</f>
        <v>0</v>
      </c>
      <c r="AS89" s="133">
        <f>AS86+AS87+AS88</f>
        <v>0</v>
      </c>
      <c r="AU89" s="1151" t="s">
        <v>83</v>
      </c>
      <c r="AV89" s="1152"/>
      <c r="AW89" s="135">
        <f>AW88+AW87+AW86</f>
        <v>26660.000499999998</v>
      </c>
      <c r="AX89" s="135">
        <f>AX88+AX87+AX86</f>
        <v>0</v>
      </c>
      <c r="AY89" s="136">
        <f>AY88+AY87+AY86</f>
        <v>0</v>
      </c>
      <c r="BA89" s="138" t="s">
        <v>83</v>
      </c>
      <c r="BB89" s="132">
        <f>BB86+BB87+BB88</f>
        <v>4493569</v>
      </c>
      <c r="BC89" s="132">
        <f>BC86+BC87+BC88</f>
        <v>0</v>
      </c>
      <c r="BD89" s="133">
        <f>BD86+BD87+BD88</f>
        <v>0</v>
      </c>
    </row>
    <row r="90" spans="1:56" ht="15" customHeight="1" thickBot="1" x14ac:dyDescent="0.35">
      <c r="A90" s="1158"/>
      <c r="C90" s="140"/>
      <c r="D90" s="141"/>
      <c r="E90" s="142" t="s">
        <v>135</v>
      </c>
      <c r="F90" s="142"/>
      <c r="G90" s="143">
        <f>SUM(E89:G89)</f>
        <v>52832.131200000003</v>
      </c>
      <c r="H90" s="144"/>
      <c r="I90" s="145"/>
      <c r="J90" s="146" t="s">
        <v>134</v>
      </c>
      <c r="K90" s="147"/>
      <c r="L90" s="148">
        <f>SUM(J89:L89)</f>
        <v>9281097</v>
      </c>
      <c r="M90" s="139"/>
      <c r="N90" s="140"/>
      <c r="O90" s="141"/>
      <c r="P90" s="142" t="s">
        <v>135</v>
      </c>
      <c r="Q90" s="142"/>
      <c r="R90" s="143">
        <f>SUM(P89:R89)</f>
        <v>48978.079299999998</v>
      </c>
      <c r="S90" s="144"/>
      <c r="T90" s="145"/>
      <c r="U90" s="146" t="s">
        <v>134</v>
      </c>
      <c r="V90" s="147"/>
      <c r="W90" s="148">
        <f>SUM(U89:W89)</f>
        <v>8480497</v>
      </c>
      <c r="X90" s="139"/>
      <c r="Y90" s="140"/>
      <c r="Z90" s="141"/>
      <c r="AA90" s="142" t="s">
        <v>135</v>
      </c>
      <c r="AB90" s="142"/>
      <c r="AC90" s="143">
        <f>SUM(AA89:AC89)</f>
        <v>38929.100399999996</v>
      </c>
      <c r="AD90" s="144"/>
      <c r="AE90" s="145"/>
      <c r="AF90" s="146" t="s">
        <v>134</v>
      </c>
      <c r="AG90" s="147"/>
      <c r="AH90" s="148">
        <f>SUM(AF89:AH89)</f>
        <v>6686488</v>
      </c>
      <c r="AI90" s="723"/>
      <c r="AJ90" s="140"/>
      <c r="AK90" s="141"/>
      <c r="AL90" s="142" t="s">
        <v>135</v>
      </c>
      <c r="AM90" s="142"/>
      <c r="AN90" s="143">
        <f>SUM(AL89:AN89)</f>
        <v>31949.061300000001</v>
      </c>
      <c r="AO90" s="723"/>
      <c r="AP90" s="145"/>
      <c r="AQ90" s="146" t="s">
        <v>134</v>
      </c>
      <c r="AR90" s="147"/>
      <c r="AS90" s="148">
        <f>SUM(AQ89:AS89)</f>
        <v>5397044</v>
      </c>
      <c r="AU90" s="140"/>
      <c r="AV90" s="141"/>
      <c r="AW90" s="142" t="s">
        <v>135</v>
      </c>
      <c r="AX90" s="142"/>
      <c r="AY90" s="143">
        <f>SUM(AW89:AY89)</f>
        <v>26660.000499999998</v>
      </c>
      <c r="BA90" s="145"/>
      <c r="BB90" s="146" t="s">
        <v>134</v>
      </c>
      <c r="BC90" s="147"/>
      <c r="BD90" s="148">
        <f>SUM(BB89:BD89)</f>
        <v>4493569</v>
      </c>
    </row>
    <row r="91" spans="1:56" ht="15.75" thickBot="1" x14ac:dyDescent="0.35">
      <c r="I91" s="149"/>
      <c r="J91" s="149"/>
      <c r="K91" s="149"/>
      <c r="L91" s="149"/>
      <c r="T91" s="149"/>
      <c r="U91" s="149"/>
      <c r="V91" s="149"/>
      <c r="W91" s="149"/>
      <c r="AE91" s="149"/>
      <c r="AF91" s="149"/>
      <c r="AG91" s="149"/>
      <c r="AH91" s="149"/>
      <c r="AI91" s="149"/>
      <c r="AO91" s="149"/>
      <c r="AP91" s="149"/>
      <c r="AQ91" s="149"/>
      <c r="AR91" s="149"/>
      <c r="AS91" s="149"/>
      <c r="BA91" s="149"/>
      <c r="BB91" s="149"/>
      <c r="BC91" s="149"/>
      <c r="BD91" s="149"/>
    </row>
    <row r="92" spans="1:56" ht="15.75" customHeight="1" x14ac:dyDescent="0.3">
      <c r="A92" s="1156" t="s">
        <v>56</v>
      </c>
      <c r="C92" s="1147" t="s">
        <v>99</v>
      </c>
      <c r="D92" s="1148"/>
      <c r="E92" s="1131" t="s">
        <v>137</v>
      </c>
      <c r="F92" s="1131"/>
      <c r="G92" s="1132"/>
      <c r="H92" s="116"/>
      <c r="I92" s="117"/>
      <c r="J92" s="1116" t="s">
        <v>137</v>
      </c>
      <c r="K92" s="1117"/>
      <c r="L92" s="1118"/>
      <c r="M92" s="118"/>
      <c r="N92" s="1147" t="s">
        <v>99</v>
      </c>
      <c r="O92" s="1148"/>
      <c r="P92" s="1131" t="s">
        <v>137</v>
      </c>
      <c r="Q92" s="1131"/>
      <c r="R92" s="1132"/>
      <c r="S92" s="116"/>
      <c r="T92" s="117"/>
      <c r="U92" s="1116" t="s">
        <v>137</v>
      </c>
      <c r="V92" s="1117"/>
      <c r="W92" s="1118"/>
      <c r="X92" s="118"/>
      <c r="Y92" s="1147" t="s">
        <v>99</v>
      </c>
      <c r="Z92" s="1148"/>
      <c r="AA92" s="1131" t="s">
        <v>137</v>
      </c>
      <c r="AB92" s="1131"/>
      <c r="AC92" s="1132"/>
      <c r="AD92" s="116"/>
      <c r="AE92" s="117"/>
      <c r="AF92" s="1116" t="s">
        <v>137</v>
      </c>
      <c r="AG92" s="1117"/>
      <c r="AH92" s="1118"/>
      <c r="AI92" s="721"/>
      <c r="AJ92" s="1147" t="s">
        <v>99</v>
      </c>
      <c r="AK92" s="1148"/>
      <c r="AL92" s="1131" t="s">
        <v>137</v>
      </c>
      <c r="AM92" s="1131"/>
      <c r="AN92" s="1132"/>
      <c r="AO92" s="721"/>
      <c r="AP92" s="117"/>
      <c r="AQ92" s="1116" t="s">
        <v>137</v>
      </c>
      <c r="AR92" s="1117"/>
      <c r="AS92" s="1118"/>
      <c r="AU92" s="1147" t="s">
        <v>99</v>
      </c>
      <c r="AV92" s="1148"/>
      <c r="AW92" s="1131" t="s">
        <v>137</v>
      </c>
      <c r="AX92" s="1131"/>
      <c r="AY92" s="1132"/>
      <c r="BA92" s="117"/>
      <c r="BB92" s="1116" t="s">
        <v>137</v>
      </c>
      <c r="BC92" s="1117"/>
      <c r="BD92" s="1118"/>
    </row>
    <row r="93" spans="1:56" ht="15" customHeight="1" x14ac:dyDescent="0.3">
      <c r="A93" s="1157"/>
      <c r="C93" s="1149"/>
      <c r="D93" s="1150"/>
      <c r="E93" s="724" t="s">
        <v>98</v>
      </c>
      <c r="F93" s="725" t="s">
        <v>97</v>
      </c>
      <c r="G93" s="726" t="s">
        <v>96</v>
      </c>
      <c r="H93" s="121"/>
      <c r="I93" s="122" t="s">
        <v>99</v>
      </c>
      <c r="J93" s="123" t="s">
        <v>98</v>
      </c>
      <c r="K93" s="124" t="s">
        <v>97</v>
      </c>
      <c r="L93" s="125" t="s">
        <v>96</v>
      </c>
      <c r="M93" s="126"/>
      <c r="N93" s="1149" t="s">
        <v>99</v>
      </c>
      <c r="O93" s="1150"/>
      <c r="P93" s="724" t="s">
        <v>98</v>
      </c>
      <c r="Q93" s="725" t="s">
        <v>97</v>
      </c>
      <c r="R93" s="726" t="s">
        <v>96</v>
      </c>
      <c r="S93" s="121"/>
      <c r="T93" s="122" t="s">
        <v>99</v>
      </c>
      <c r="U93" s="123" t="s">
        <v>98</v>
      </c>
      <c r="V93" s="124" t="s">
        <v>97</v>
      </c>
      <c r="W93" s="125" t="s">
        <v>96</v>
      </c>
      <c r="X93" s="126"/>
      <c r="Y93" s="1149" t="s">
        <v>99</v>
      </c>
      <c r="Z93" s="1150"/>
      <c r="AA93" s="724" t="s">
        <v>98</v>
      </c>
      <c r="AB93" s="725" t="s">
        <v>97</v>
      </c>
      <c r="AC93" s="726" t="s">
        <v>96</v>
      </c>
      <c r="AD93" s="121"/>
      <c r="AE93" s="122" t="s">
        <v>99</v>
      </c>
      <c r="AF93" s="123" t="s">
        <v>98</v>
      </c>
      <c r="AG93" s="124" t="s">
        <v>97</v>
      </c>
      <c r="AH93" s="125" t="s">
        <v>96</v>
      </c>
      <c r="AI93" s="721"/>
      <c r="AJ93" s="1149" t="s">
        <v>99</v>
      </c>
      <c r="AK93" s="1150"/>
      <c r="AL93" s="724" t="s">
        <v>98</v>
      </c>
      <c r="AM93" s="725" t="s">
        <v>97</v>
      </c>
      <c r="AN93" s="726" t="s">
        <v>96</v>
      </c>
      <c r="AO93" s="721"/>
      <c r="AP93" s="122" t="s">
        <v>99</v>
      </c>
      <c r="AQ93" s="123" t="s">
        <v>98</v>
      </c>
      <c r="AR93" s="124" t="s">
        <v>97</v>
      </c>
      <c r="AS93" s="125" t="s">
        <v>96</v>
      </c>
      <c r="AU93" s="1149" t="s">
        <v>99</v>
      </c>
      <c r="AV93" s="1150"/>
      <c r="AW93" s="724" t="s">
        <v>98</v>
      </c>
      <c r="AX93" s="725" t="s">
        <v>97</v>
      </c>
      <c r="AY93" s="726" t="s">
        <v>96</v>
      </c>
      <c r="BA93" s="122" t="s">
        <v>99</v>
      </c>
      <c r="BB93" s="123" t="s">
        <v>98</v>
      </c>
      <c r="BC93" s="124" t="s">
        <v>97</v>
      </c>
      <c r="BD93" s="125" t="s">
        <v>96</v>
      </c>
    </row>
    <row r="94" spans="1:56" ht="15" customHeight="1" x14ac:dyDescent="0.3">
      <c r="A94" s="1157"/>
      <c r="C94" s="1153">
        <v>1</v>
      </c>
      <c r="D94" s="127" t="s">
        <v>136</v>
      </c>
      <c r="E94" s="128">
        <v>17958.759600000001</v>
      </c>
      <c r="F94" s="128"/>
      <c r="G94" s="129"/>
      <c r="H94" s="130"/>
      <c r="I94" s="131">
        <v>1</v>
      </c>
      <c r="J94" s="132">
        <f>ROUND(((+E94*'DATA - Awards Matrices'!$C$62)+(E94*'DATA - Awards Matrices'!$E$66))*'DATA - Awards Matrices'!$D$58,0)</f>
        <v>2759723</v>
      </c>
      <c r="K94" s="132">
        <f>ROUND(((+F94*'DATA - Awards Matrices'!$D$62)+(F94*'DATA - Awards Matrices'!$E$66))*'DATA - Awards Matrices'!$D$58,0)</f>
        <v>0</v>
      </c>
      <c r="L94" s="133">
        <f>ROUND(((+G94*'DATA - Awards Matrices'!$E$62)+(G94*'DATA - Awards Matrices'!$E$66))*'DATA - Awards Matrices'!$D$58,0)</f>
        <v>0</v>
      </c>
      <c r="M94" s="134"/>
      <c r="N94" s="729">
        <v>1</v>
      </c>
      <c r="O94" s="127" t="s">
        <v>136</v>
      </c>
      <c r="P94" s="128">
        <v>20365.13</v>
      </c>
      <c r="Q94" s="128"/>
      <c r="R94" s="129"/>
      <c r="S94" s="130"/>
      <c r="T94" s="131">
        <v>1</v>
      </c>
      <c r="U94" s="132">
        <f>ROUND(((+P94*'DATA - Awards Matrices'!$C$62)+(P94*'DATA - Awards Matrices'!$E$66))*'DATA - Awards Matrices'!$D$58,0)</f>
        <v>3129510</v>
      </c>
      <c r="V94" s="132">
        <f>ROUND(((+Q94*'DATA - Awards Matrices'!$D$62)+(Q94*'DATA - Awards Matrices'!$E$66))*'DATA - Awards Matrices'!$D$58,0)</f>
        <v>0</v>
      </c>
      <c r="W94" s="133">
        <f>ROUND(((+R94*'DATA - Awards Matrices'!$E$62)+(R94*'DATA - Awards Matrices'!$E$66))*'DATA - Awards Matrices'!$D$58,0)</f>
        <v>0</v>
      </c>
      <c r="X94" s="134"/>
      <c r="Y94" s="729">
        <v>1</v>
      </c>
      <c r="Z94" s="127" t="s">
        <v>136</v>
      </c>
      <c r="AA94" s="128">
        <v>18514.099999999999</v>
      </c>
      <c r="AB94" s="128"/>
      <c r="AC94" s="129"/>
      <c r="AD94" s="130"/>
      <c r="AE94" s="131">
        <v>1</v>
      </c>
      <c r="AF94" s="132">
        <f>ROUND(((+AA94*'DATA - Awards Matrices'!$C$62)+(AA94*'DATA - Awards Matrices'!$E$66))*'DATA - Awards Matrices'!$D$58,0)</f>
        <v>2845062</v>
      </c>
      <c r="AG94" s="132">
        <f>ROUND(((+AB94*'DATA - Awards Matrices'!$D$62)+(AB94*'DATA - Awards Matrices'!$E$66))*'DATA - Awards Matrices'!$D$58,0)</f>
        <v>0</v>
      </c>
      <c r="AH94" s="133">
        <f>ROUND(((+AC94*'DATA - Awards Matrices'!$E$62)+(AC94*'DATA - Awards Matrices'!$E$66))*'DATA - Awards Matrices'!$D$58,0)</f>
        <v>0</v>
      </c>
      <c r="AI94" s="722"/>
      <c r="AJ94" s="729">
        <v>1</v>
      </c>
      <c r="AK94" s="127" t="s">
        <v>136</v>
      </c>
      <c r="AL94" s="128">
        <v>17100.990099999999</v>
      </c>
      <c r="AM94" s="128">
        <v>0</v>
      </c>
      <c r="AN94" s="129">
        <v>0</v>
      </c>
      <c r="AO94" s="722"/>
      <c r="AP94" s="131">
        <v>1</v>
      </c>
      <c r="AQ94" s="132">
        <f>ROUND(((+AL94*'DATA - Awards Matrices'!$C$62)+(AL94*'DATA - Awards Matrices'!$E$66))*'DATA - Awards Matrices'!$D$58,0)</f>
        <v>2627909</v>
      </c>
      <c r="AR94" s="132">
        <f>ROUND(((+AM94*'DATA - Awards Matrices'!$D$62)+(AM94*'DATA - Awards Matrices'!$E$66))*'DATA - Awards Matrices'!$D$58,0)</f>
        <v>0</v>
      </c>
      <c r="AS94" s="133">
        <f>ROUND(((+AN94*'DATA - Awards Matrices'!$E$62)+(AN94*'DATA - Awards Matrices'!$E$66))*'DATA - Awards Matrices'!$D$58,0)</f>
        <v>0</v>
      </c>
      <c r="AU94" s="729">
        <v>1</v>
      </c>
      <c r="AV94" s="127" t="s">
        <v>136</v>
      </c>
      <c r="AW94" s="128">
        <f>'RAW DATA AY2015-16-EOC SCH'!D33</f>
        <v>18027.002</v>
      </c>
      <c r="AX94" s="128">
        <f>'RAW DATA AY2015-16-EOC SCH'!E33</f>
        <v>0</v>
      </c>
      <c r="AY94" s="129">
        <f>'RAW DATA AY2015-16-EOC SCH'!F33</f>
        <v>0</v>
      </c>
      <c r="BA94" s="131">
        <v>1</v>
      </c>
      <c r="BB94" s="132">
        <f>ROUND(((+AW94*'DATA - Awards Matrices'!$C$62)+(AW94*'DATA - Awards Matrices'!$E$66))*'DATA - Awards Matrices'!$D$58,0)</f>
        <v>2770209</v>
      </c>
      <c r="BC94" s="132">
        <f>ROUND(((+AX94*'DATA - Awards Matrices'!$D$62)+(AX94*'DATA - Awards Matrices'!$E$66))*'DATA - Awards Matrices'!$D$58,0)</f>
        <v>0</v>
      </c>
      <c r="BD94" s="133">
        <f>ROUND(((+AY94*'DATA - Awards Matrices'!$E$62)+(AY94*'DATA - Awards Matrices'!$E$66))*'DATA - Awards Matrices'!$D$58,0)</f>
        <v>0</v>
      </c>
    </row>
    <row r="95" spans="1:56" ht="15" customHeight="1" x14ac:dyDescent="0.3">
      <c r="A95" s="1157"/>
      <c r="C95" s="1153">
        <v>2</v>
      </c>
      <c r="D95" s="127" t="s">
        <v>136</v>
      </c>
      <c r="E95" s="128">
        <v>4309</v>
      </c>
      <c r="F95" s="128"/>
      <c r="G95" s="129"/>
      <c r="H95" s="130"/>
      <c r="I95" s="131">
        <v>2</v>
      </c>
      <c r="J95" s="132">
        <f>ROUND(((+E95*'DATA - Awards Matrices'!$C$63)+(E95*'DATA - Awards Matrices'!$E$66))*'DATA - Awards Matrices'!$D$58,0)</f>
        <v>945955</v>
      </c>
      <c r="K95" s="132">
        <f>ROUND(((+F95*'DATA - Awards Matrices'!$D$63)+(F95*'DATA - Awards Matrices'!$E$66))*'DATA - Awards Matrices'!$D$58,0)</f>
        <v>0</v>
      </c>
      <c r="L95" s="133">
        <f>ROUND(((+G95*'DATA - Awards Matrices'!$E$63)+(G95*'DATA - Awards Matrices'!$E$66))*'DATA - Awards Matrices'!$D$58,0)</f>
        <v>0</v>
      </c>
      <c r="M95" s="134"/>
      <c r="N95" s="729">
        <v>2</v>
      </c>
      <c r="O95" s="127" t="s">
        <v>136</v>
      </c>
      <c r="P95" s="128">
        <v>4468</v>
      </c>
      <c r="Q95" s="128"/>
      <c r="R95" s="129"/>
      <c r="S95" s="130"/>
      <c r="T95" s="131">
        <v>2</v>
      </c>
      <c r="U95" s="132">
        <f>ROUND(((+P95*'DATA - Awards Matrices'!$C$63)+(P95*'DATA - Awards Matrices'!$E$66))*'DATA - Awards Matrices'!$D$58,0)</f>
        <v>980860</v>
      </c>
      <c r="V95" s="132">
        <f>ROUND(((+Q95*'DATA - Awards Matrices'!$D$63)+(Q95*'DATA - Awards Matrices'!$E$66))*'DATA - Awards Matrices'!$D$58,0)</f>
        <v>0</v>
      </c>
      <c r="W95" s="133">
        <f>ROUND(((+R95*'DATA - Awards Matrices'!$E$63)+(R95*'DATA - Awards Matrices'!$E$66))*'DATA - Awards Matrices'!$D$58,0)</f>
        <v>0</v>
      </c>
      <c r="X95" s="134"/>
      <c r="Y95" s="729">
        <v>2</v>
      </c>
      <c r="Z95" s="127" t="s">
        <v>136</v>
      </c>
      <c r="AA95" s="128">
        <v>5007</v>
      </c>
      <c r="AB95" s="128"/>
      <c r="AC95" s="129"/>
      <c r="AD95" s="130"/>
      <c r="AE95" s="131">
        <v>2</v>
      </c>
      <c r="AF95" s="132">
        <f>ROUND(((+AA95*'DATA - Awards Matrices'!$C$63)+(AA95*'DATA - Awards Matrices'!$E$66))*'DATA - Awards Matrices'!$D$58,0)</f>
        <v>1099187</v>
      </c>
      <c r="AG95" s="132">
        <f>ROUND(((+AB95*'DATA - Awards Matrices'!$D$63)+(AB95*'DATA - Awards Matrices'!$E$66))*'DATA - Awards Matrices'!$D$58,0)</f>
        <v>0</v>
      </c>
      <c r="AH95" s="133">
        <f>ROUND(((+AC95*'DATA - Awards Matrices'!$E$63)+(AC95*'DATA - Awards Matrices'!$E$66))*'DATA - Awards Matrices'!$D$58,0)</f>
        <v>0</v>
      </c>
      <c r="AI95" s="722"/>
      <c r="AJ95" s="729">
        <v>2</v>
      </c>
      <c r="AK95" s="127" t="s">
        <v>136</v>
      </c>
      <c r="AL95" s="128">
        <v>5951</v>
      </c>
      <c r="AM95" s="128">
        <v>0</v>
      </c>
      <c r="AN95" s="129">
        <v>0</v>
      </c>
      <c r="AO95" s="722"/>
      <c r="AP95" s="131">
        <v>2</v>
      </c>
      <c r="AQ95" s="132">
        <f>ROUND(((+AL95*'DATA - Awards Matrices'!$C$63)+(AL95*'DATA - Awards Matrices'!$E$66))*'DATA - Awards Matrices'!$D$58,0)</f>
        <v>1306423</v>
      </c>
      <c r="AR95" s="132">
        <f>ROUND(((+AM95*'DATA - Awards Matrices'!$D$63)+(AM95*'DATA - Awards Matrices'!$E$66))*'DATA - Awards Matrices'!$D$58,0)</f>
        <v>0</v>
      </c>
      <c r="AS95" s="133">
        <f>ROUND(((+AN95*'DATA - Awards Matrices'!$E$63)+(AN95*'DATA - Awards Matrices'!$E$66))*'DATA - Awards Matrices'!$D$58,0)</f>
        <v>0</v>
      </c>
      <c r="AU95" s="729">
        <v>2</v>
      </c>
      <c r="AV95" s="127" t="s">
        <v>136</v>
      </c>
      <c r="AW95" s="128">
        <f>'RAW DATA AY2015-16-EOC SCH'!D34</f>
        <v>6317</v>
      </c>
      <c r="AX95" s="128">
        <f>'RAW DATA AY2015-16-EOC SCH'!E34</f>
        <v>0</v>
      </c>
      <c r="AY95" s="129">
        <f>'RAW DATA AY2015-16-EOC SCH'!F34</f>
        <v>0</v>
      </c>
      <c r="BA95" s="131">
        <v>2</v>
      </c>
      <c r="BB95" s="132">
        <f>ROUND(((+AW95*'DATA - Awards Matrices'!$C$63)+(AW95*'DATA - Awards Matrices'!$E$66))*'DATA - Awards Matrices'!$D$58,0)</f>
        <v>1386771</v>
      </c>
      <c r="BC95" s="132">
        <f>ROUND(((+AX95*'DATA - Awards Matrices'!$D$63)+(AX95*'DATA - Awards Matrices'!$E$66))*'DATA - Awards Matrices'!$D$58,0)</f>
        <v>0</v>
      </c>
      <c r="BD95" s="133">
        <f>ROUND(((+AY95*'DATA - Awards Matrices'!$E$63)+(AY95*'DATA - Awards Matrices'!$E$66))*'DATA - Awards Matrices'!$D$58,0)</f>
        <v>0</v>
      </c>
    </row>
    <row r="96" spans="1:56" ht="15" customHeight="1" x14ac:dyDescent="0.3">
      <c r="A96" s="1157"/>
      <c r="C96" s="1153">
        <v>3</v>
      </c>
      <c r="D96" s="127" t="s">
        <v>136</v>
      </c>
      <c r="E96" s="128">
        <v>3376</v>
      </c>
      <c r="F96" s="128"/>
      <c r="G96" s="129"/>
      <c r="H96" s="130"/>
      <c r="I96" s="131">
        <v>3</v>
      </c>
      <c r="J96" s="132">
        <f>ROUND(((+E96*'DATA - Awards Matrices'!$C$64)+(E96*'DATA - Awards Matrices'!$E$66))*'DATA - Awards Matrices'!$D$58,0)</f>
        <v>1152870</v>
      </c>
      <c r="K96" s="132">
        <f>ROUND(((+F96*'DATA - Awards Matrices'!$D$64)+(F96*'DATA - Awards Matrices'!$E$66))*'DATA - Awards Matrices'!$D$58,0)</f>
        <v>0</v>
      </c>
      <c r="L96" s="133">
        <f>ROUND(((+G96*'DATA - Awards Matrices'!$E$64)+(G96*'DATA - Awards Matrices'!$E$66))*'DATA - Awards Matrices'!$D$58,0)</f>
        <v>0</v>
      </c>
      <c r="M96" s="134"/>
      <c r="N96" s="729">
        <v>3</v>
      </c>
      <c r="O96" s="127" t="s">
        <v>136</v>
      </c>
      <c r="P96" s="128">
        <v>3345</v>
      </c>
      <c r="Q96" s="128"/>
      <c r="R96" s="129"/>
      <c r="S96" s="130"/>
      <c r="T96" s="131">
        <v>3</v>
      </c>
      <c r="U96" s="132">
        <f>ROUND(((+P96*'DATA - Awards Matrices'!$C$64)+(P96*'DATA - Awards Matrices'!$E$66))*'DATA - Awards Matrices'!$D$58,0)</f>
        <v>1142284</v>
      </c>
      <c r="V96" s="132">
        <f>ROUND(((+Q96*'DATA - Awards Matrices'!$D$64)+(Q96*'DATA - Awards Matrices'!$E$66))*'DATA - Awards Matrices'!$D$58,0)</f>
        <v>0</v>
      </c>
      <c r="W96" s="133">
        <f>ROUND(((+R96*'DATA - Awards Matrices'!$E$64)+(R96*'DATA - Awards Matrices'!$E$66))*'DATA - Awards Matrices'!$D$58,0)</f>
        <v>0</v>
      </c>
      <c r="X96" s="134"/>
      <c r="Y96" s="729">
        <v>3</v>
      </c>
      <c r="Z96" s="127" t="s">
        <v>136</v>
      </c>
      <c r="AA96" s="128">
        <v>3262</v>
      </c>
      <c r="AB96" s="128"/>
      <c r="AC96" s="129"/>
      <c r="AD96" s="130"/>
      <c r="AE96" s="131">
        <v>3</v>
      </c>
      <c r="AF96" s="132">
        <f>ROUND(((+AA96*'DATA - Awards Matrices'!$C$64)+(AA96*'DATA - Awards Matrices'!$E$66))*'DATA - Awards Matrices'!$D$58,0)</f>
        <v>1113940</v>
      </c>
      <c r="AG96" s="132">
        <f>ROUND(((+AB96*'DATA - Awards Matrices'!$D$64)+(AB96*'DATA - Awards Matrices'!$E$66))*'DATA - Awards Matrices'!$D$58,0)</f>
        <v>0</v>
      </c>
      <c r="AH96" s="133">
        <f>ROUND(((+AC96*'DATA - Awards Matrices'!$E$64)+(AC96*'DATA - Awards Matrices'!$E$66))*'DATA - Awards Matrices'!$D$58,0)</f>
        <v>0</v>
      </c>
      <c r="AI96" s="722"/>
      <c r="AJ96" s="729">
        <v>3</v>
      </c>
      <c r="AK96" s="127" t="s">
        <v>136</v>
      </c>
      <c r="AL96" s="128">
        <v>2900</v>
      </c>
      <c r="AM96" s="128">
        <v>0</v>
      </c>
      <c r="AN96" s="129">
        <v>0</v>
      </c>
      <c r="AO96" s="722"/>
      <c r="AP96" s="131">
        <v>3</v>
      </c>
      <c r="AQ96" s="132">
        <f>ROUND(((+AL96*'DATA - Awards Matrices'!$C$64)+(AL96*'DATA - Awards Matrices'!$E$66))*'DATA - Awards Matrices'!$D$58,0)</f>
        <v>990321</v>
      </c>
      <c r="AR96" s="132">
        <f>ROUND(((+AM96*'DATA - Awards Matrices'!$D$64)+(AM96*'DATA - Awards Matrices'!$E$66))*'DATA - Awards Matrices'!$D$58,0)</f>
        <v>0</v>
      </c>
      <c r="AS96" s="133">
        <f>ROUND(((+AN96*'DATA - Awards Matrices'!$E$64)+(AN96*'DATA - Awards Matrices'!$E$66))*'DATA - Awards Matrices'!$D$58,0)</f>
        <v>0</v>
      </c>
      <c r="AU96" s="729">
        <v>3</v>
      </c>
      <c r="AV96" s="127" t="s">
        <v>136</v>
      </c>
      <c r="AW96" s="128">
        <f>'RAW DATA AY2015-16-EOC SCH'!D35</f>
        <v>2734</v>
      </c>
      <c r="AX96" s="128">
        <f>'RAW DATA AY2015-16-EOC SCH'!E35</f>
        <v>0</v>
      </c>
      <c r="AY96" s="129">
        <f>'RAW DATA AY2015-16-EOC SCH'!F35</f>
        <v>0</v>
      </c>
      <c r="BA96" s="131">
        <v>3</v>
      </c>
      <c r="BB96" s="132">
        <f>ROUND(((+AW96*'DATA - Awards Matrices'!$C$64)+(AW96*'DATA - Awards Matrices'!$E$66))*'DATA - Awards Matrices'!$D$58,0)</f>
        <v>933634</v>
      </c>
      <c r="BC96" s="132">
        <f>ROUND(((+AX96*'DATA - Awards Matrices'!$D$64)+(AX96*'DATA - Awards Matrices'!$E$66))*'DATA - Awards Matrices'!$D$58,0)</f>
        <v>0</v>
      </c>
      <c r="BD96" s="133">
        <f>ROUND(((+AY96*'DATA - Awards Matrices'!$E$64)+(AY96*'DATA - Awards Matrices'!$E$66))*'DATA - Awards Matrices'!$D$58,0)</f>
        <v>0</v>
      </c>
    </row>
    <row r="97" spans="1:56" ht="15" customHeight="1" x14ac:dyDescent="0.3">
      <c r="A97" s="1157"/>
      <c r="C97" s="1149" t="s">
        <v>83</v>
      </c>
      <c r="D97" s="1150"/>
      <c r="E97" s="135">
        <f>E96+E95+E94</f>
        <v>25643.759600000001</v>
      </c>
      <c r="F97" s="135">
        <f>F96+F95+F94</f>
        <v>0</v>
      </c>
      <c r="G97" s="136">
        <f>G96+G95+G94</f>
        <v>0</v>
      </c>
      <c r="H97" s="137"/>
      <c r="I97" s="138" t="s">
        <v>83</v>
      </c>
      <c r="J97" s="132">
        <f>J94+J95+J96</f>
        <v>4858548</v>
      </c>
      <c r="K97" s="132">
        <f>K94+K95+K96</f>
        <v>0</v>
      </c>
      <c r="L97" s="133">
        <f>L94+L95+L96</f>
        <v>0</v>
      </c>
      <c r="M97" s="139"/>
      <c r="N97" s="1149" t="s">
        <v>83</v>
      </c>
      <c r="O97" s="1150"/>
      <c r="P97" s="135">
        <f>P96+P95+P94</f>
        <v>28178.13</v>
      </c>
      <c r="Q97" s="135">
        <f>Q96+Q95+Q94</f>
        <v>0</v>
      </c>
      <c r="R97" s="136">
        <f>R96+R95+R94</f>
        <v>0</v>
      </c>
      <c r="S97" s="137"/>
      <c r="T97" s="138" t="s">
        <v>83</v>
      </c>
      <c r="U97" s="132">
        <f>U94+U95+U96</f>
        <v>5252654</v>
      </c>
      <c r="V97" s="132">
        <f>V94+V95+V96</f>
        <v>0</v>
      </c>
      <c r="W97" s="133">
        <f>W94+W95+W96</f>
        <v>0</v>
      </c>
      <c r="X97" s="139"/>
      <c r="Y97" s="1149" t="s">
        <v>83</v>
      </c>
      <c r="Z97" s="1150"/>
      <c r="AA97" s="135">
        <f>AA96+AA95+AA94</f>
        <v>26783.1</v>
      </c>
      <c r="AB97" s="135">
        <f>AB96+AB95+AB94</f>
        <v>0</v>
      </c>
      <c r="AC97" s="136">
        <f>AC96+AC95+AC94</f>
        <v>0</v>
      </c>
      <c r="AD97" s="137"/>
      <c r="AE97" s="138" t="s">
        <v>83</v>
      </c>
      <c r="AF97" s="132">
        <f>AF94+AF95+AF96</f>
        <v>5058189</v>
      </c>
      <c r="AG97" s="132">
        <f>AG94+AG95+AG96</f>
        <v>0</v>
      </c>
      <c r="AH97" s="133">
        <f>AH94+AH95+AH96</f>
        <v>0</v>
      </c>
      <c r="AI97" s="722"/>
      <c r="AJ97" s="1149" t="s">
        <v>83</v>
      </c>
      <c r="AK97" s="1150"/>
      <c r="AL97" s="135">
        <f>AL96+AL95+AL94</f>
        <v>25951.990099999999</v>
      </c>
      <c r="AM97" s="135">
        <f>AM96+AM95+AM94</f>
        <v>0</v>
      </c>
      <c r="AN97" s="136">
        <f>AN96+AN95+AN94</f>
        <v>0</v>
      </c>
      <c r="AO97" s="722"/>
      <c r="AP97" s="138" t="s">
        <v>83</v>
      </c>
      <c r="AQ97" s="132">
        <f>AQ94+AQ95+AQ96</f>
        <v>4924653</v>
      </c>
      <c r="AR97" s="132">
        <f>AR94+AR95+AR96</f>
        <v>0</v>
      </c>
      <c r="AS97" s="133">
        <f>AS94+AS95+AS96</f>
        <v>0</v>
      </c>
      <c r="AU97" s="1149" t="s">
        <v>83</v>
      </c>
      <c r="AV97" s="1150"/>
      <c r="AW97" s="135">
        <f>AW96+AW95+AW94</f>
        <v>27078.002</v>
      </c>
      <c r="AX97" s="135">
        <f>AX96+AX95+AX94</f>
        <v>0</v>
      </c>
      <c r="AY97" s="136">
        <f>AY96+AY95+AY94</f>
        <v>0</v>
      </c>
      <c r="BA97" s="138" t="s">
        <v>83</v>
      </c>
      <c r="BB97" s="132">
        <f>BB94+BB95+BB96</f>
        <v>5090614</v>
      </c>
      <c r="BC97" s="132">
        <f>BC94+BC95+BC96</f>
        <v>0</v>
      </c>
      <c r="BD97" s="133">
        <f>BD94+BD95+BD96</f>
        <v>0</v>
      </c>
    </row>
    <row r="98" spans="1:56" ht="15" customHeight="1" thickBot="1" x14ac:dyDescent="0.35">
      <c r="A98" s="1158"/>
      <c r="C98" s="140"/>
      <c r="D98" s="141"/>
      <c r="E98" s="142" t="s">
        <v>135</v>
      </c>
      <c r="F98" s="142"/>
      <c r="G98" s="143">
        <f>SUM(E97:G97)</f>
        <v>25643.759600000001</v>
      </c>
      <c r="H98" s="144"/>
      <c r="I98" s="145"/>
      <c r="J98" s="146" t="s">
        <v>134</v>
      </c>
      <c r="K98" s="147"/>
      <c r="L98" s="148">
        <f>SUM(J97:L97)</f>
        <v>4858548</v>
      </c>
      <c r="M98" s="139"/>
      <c r="N98" s="140"/>
      <c r="O98" s="141"/>
      <c r="P98" s="142" t="s">
        <v>135</v>
      </c>
      <c r="Q98" s="142"/>
      <c r="R98" s="143">
        <f>SUM(P97:R97)</f>
        <v>28178.13</v>
      </c>
      <c r="S98" s="144"/>
      <c r="T98" s="145"/>
      <c r="U98" s="146" t="s">
        <v>134</v>
      </c>
      <c r="V98" s="147"/>
      <c r="W98" s="148">
        <f>SUM(U97:W97)</f>
        <v>5252654</v>
      </c>
      <c r="X98" s="139"/>
      <c r="Y98" s="140"/>
      <c r="Z98" s="141"/>
      <c r="AA98" s="142" t="s">
        <v>135</v>
      </c>
      <c r="AB98" s="142"/>
      <c r="AC98" s="143">
        <f>SUM(AA97:AC97)</f>
        <v>26783.1</v>
      </c>
      <c r="AD98" s="144"/>
      <c r="AE98" s="145"/>
      <c r="AF98" s="146" t="s">
        <v>134</v>
      </c>
      <c r="AG98" s="147"/>
      <c r="AH98" s="148">
        <f>SUM(AF97:AH97)</f>
        <v>5058189</v>
      </c>
      <c r="AI98" s="723"/>
      <c r="AJ98" s="140"/>
      <c r="AK98" s="141"/>
      <c r="AL98" s="142" t="s">
        <v>135</v>
      </c>
      <c r="AM98" s="142"/>
      <c r="AN98" s="143">
        <f>SUM(AL97:AN97)</f>
        <v>25951.990099999999</v>
      </c>
      <c r="AO98" s="723"/>
      <c r="AP98" s="145"/>
      <c r="AQ98" s="146" t="s">
        <v>134</v>
      </c>
      <c r="AR98" s="147"/>
      <c r="AS98" s="148">
        <f>SUM(AQ97:AS97)</f>
        <v>4924653</v>
      </c>
      <c r="AU98" s="140"/>
      <c r="AV98" s="141"/>
      <c r="AW98" s="142" t="s">
        <v>135</v>
      </c>
      <c r="AX98" s="142"/>
      <c r="AY98" s="143">
        <f>SUM(AW97:AY97)</f>
        <v>27078.002</v>
      </c>
      <c r="BA98" s="145"/>
      <c r="BB98" s="146" t="s">
        <v>134</v>
      </c>
      <c r="BC98" s="147"/>
      <c r="BD98" s="148">
        <f>SUM(BB97:BD97)</f>
        <v>5090614</v>
      </c>
    </row>
    <row r="99" spans="1:56" ht="15.75" thickBot="1" x14ac:dyDescent="0.35">
      <c r="I99" s="149"/>
      <c r="J99" s="149"/>
      <c r="K99" s="149"/>
      <c r="L99" s="149"/>
      <c r="T99" s="149"/>
      <c r="U99" s="149"/>
      <c r="V99" s="149"/>
      <c r="W99" s="149"/>
      <c r="AE99" s="149"/>
      <c r="AF99" s="149"/>
      <c r="AG99" s="149"/>
      <c r="AH99" s="149"/>
      <c r="AI99" s="149"/>
      <c r="AO99" s="149"/>
      <c r="AP99" s="149"/>
      <c r="AQ99" s="149"/>
      <c r="AR99" s="149"/>
      <c r="AS99" s="149"/>
      <c r="BA99" s="149"/>
      <c r="BB99" s="149"/>
      <c r="BC99" s="149"/>
      <c r="BD99" s="149"/>
    </row>
    <row r="100" spans="1:56" ht="15.75" customHeight="1" x14ac:dyDescent="0.3">
      <c r="A100" s="1156" t="s">
        <v>58</v>
      </c>
      <c r="C100" s="1147" t="s">
        <v>99</v>
      </c>
      <c r="D100" s="1148"/>
      <c r="E100" s="1133" t="s">
        <v>137</v>
      </c>
      <c r="F100" s="1133"/>
      <c r="G100" s="1134"/>
      <c r="H100" s="116"/>
      <c r="I100" s="117"/>
      <c r="J100" s="1116" t="s">
        <v>137</v>
      </c>
      <c r="K100" s="1117"/>
      <c r="L100" s="1118"/>
      <c r="M100" s="118"/>
      <c r="N100" s="1147" t="s">
        <v>99</v>
      </c>
      <c r="O100" s="1148"/>
      <c r="P100" s="1133" t="s">
        <v>137</v>
      </c>
      <c r="Q100" s="1133"/>
      <c r="R100" s="1134"/>
      <c r="S100" s="116"/>
      <c r="T100" s="117"/>
      <c r="U100" s="1116" t="s">
        <v>137</v>
      </c>
      <c r="V100" s="1117"/>
      <c r="W100" s="1118"/>
      <c r="X100" s="118"/>
      <c r="Y100" s="1147" t="s">
        <v>99</v>
      </c>
      <c r="Z100" s="1148"/>
      <c r="AA100" s="1133" t="s">
        <v>137</v>
      </c>
      <c r="AB100" s="1133"/>
      <c r="AC100" s="1134"/>
      <c r="AD100" s="116"/>
      <c r="AE100" s="117"/>
      <c r="AF100" s="1116" t="s">
        <v>137</v>
      </c>
      <c r="AG100" s="1117"/>
      <c r="AH100" s="1118"/>
      <c r="AI100" s="721"/>
      <c r="AJ100" s="1147" t="s">
        <v>99</v>
      </c>
      <c r="AK100" s="1148"/>
      <c r="AL100" s="1133" t="s">
        <v>137</v>
      </c>
      <c r="AM100" s="1133"/>
      <c r="AN100" s="1134"/>
      <c r="AO100" s="721"/>
      <c r="AP100" s="117"/>
      <c r="AQ100" s="1116" t="s">
        <v>137</v>
      </c>
      <c r="AR100" s="1117"/>
      <c r="AS100" s="1118"/>
      <c r="AU100" s="1147" t="s">
        <v>99</v>
      </c>
      <c r="AV100" s="1148"/>
      <c r="AW100" s="1133" t="s">
        <v>137</v>
      </c>
      <c r="AX100" s="1133"/>
      <c r="AY100" s="1134"/>
      <c r="BA100" s="117"/>
      <c r="BB100" s="1116" t="s">
        <v>137</v>
      </c>
      <c r="BC100" s="1117"/>
      <c r="BD100" s="1118"/>
    </row>
    <row r="101" spans="1:56" ht="15" customHeight="1" x14ac:dyDescent="0.3">
      <c r="A101" s="1157"/>
      <c r="C101" s="1149"/>
      <c r="D101" s="1150"/>
      <c r="E101" s="150" t="s">
        <v>98</v>
      </c>
      <c r="F101" s="119" t="s">
        <v>97</v>
      </c>
      <c r="G101" s="120" t="s">
        <v>96</v>
      </c>
      <c r="H101" s="121"/>
      <c r="I101" s="122" t="s">
        <v>99</v>
      </c>
      <c r="J101" s="123" t="s">
        <v>98</v>
      </c>
      <c r="K101" s="124" t="s">
        <v>97</v>
      </c>
      <c r="L101" s="125" t="s">
        <v>96</v>
      </c>
      <c r="M101" s="126"/>
      <c r="N101" s="1149" t="s">
        <v>99</v>
      </c>
      <c r="O101" s="1150"/>
      <c r="P101" s="150" t="s">
        <v>98</v>
      </c>
      <c r="Q101" s="119" t="s">
        <v>97</v>
      </c>
      <c r="R101" s="120" t="s">
        <v>96</v>
      </c>
      <c r="S101" s="121"/>
      <c r="T101" s="122" t="s">
        <v>99</v>
      </c>
      <c r="U101" s="123" t="s">
        <v>98</v>
      </c>
      <c r="V101" s="124" t="s">
        <v>97</v>
      </c>
      <c r="W101" s="125" t="s">
        <v>96</v>
      </c>
      <c r="X101" s="126"/>
      <c r="Y101" s="1149" t="s">
        <v>99</v>
      </c>
      <c r="Z101" s="1150"/>
      <c r="AA101" s="150" t="s">
        <v>98</v>
      </c>
      <c r="AB101" s="119" t="s">
        <v>97</v>
      </c>
      <c r="AC101" s="120" t="s">
        <v>96</v>
      </c>
      <c r="AD101" s="121"/>
      <c r="AE101" s="122" t="s">
        <v>99</v>
      </c>
      <c r="AF101" s="123" t="s">
        <v>98</v>
      </c>
      <c r="AG101" s="124" t="s">
        <v>97</v>
      </c>
      <c r="AH101" s="125" t="s">
        <v>96</v>
      </c>
      <c r="AI101" s="721"/>
      <c r="AJ101" s="1149" t="s">
        <v>99</v>
      </c>
      <c r="AK101" s="1150"/>
      <c r="AL101" s="150" t="s">
        <v>98</v>
      </c>
      <c r="AM101" s="119" t="s">
        <v>97</v>
      </c>
      <c r="AN101" s="120" t="s">
        <v>96</v>
      </c>
      <c r="AO101" s="721"/>
      <c r="AP101" s="122" t="s">
        <v>99</v>
      </c>
      <c r="AQ101" s="123" t="s">
        <v>98</v>
      </c>
      <c r="AR101" s="124" t="s">
        <v>97</v>
      </c>
      <c r="AS101" s="125" t="s">
        <v>96</v>
      </c>
      <c r="AU101" s="1149" t="s">
        <v>99</v>
      </c>
      <c r="AV101" s="1150"/>
      <c r="AW101" s="150" t="s">
        <v>98</v>
      </c>
      <c r="AX101" s="119" t="s">
        <v>97</v>
      </c>
      <c r="AY101" s="120" t="s">
        <v>96</v>
      </c>
      <c r="BA101" s="122" t="s">
        <v>99</v>
      </c>
      <c r="BB101" s="123" t="s">
        <v>98</v>
      </c>
      <c r="BC101" s="124" t="s">
        <v>97</v>
      </c>
      <c r="BD101" s="125" t="s">
        <v>96</v>
      </c>
    </row>
    <row r="102" spans="1:56" ht="15" customHeight="1" x14ac:dyDescent="0.3">
      <c r="A102" s="1157"/>
      <c r="C102" s="1155">
        <v>1</v>
      </c>
      <c r="D102" s="151" t="s">
        <v>136</v>
      </c>
      <c r="E102" s="128">
        <v>121547.2</v>
      </c>
      <c r="F102" s="128"/>
      <c r="G102" s="129"/>
      <c r="H102" s="130"/>
      <c r="I102" s="131">
        <v>1</v>
      </c>
      <c r="J102" s="132">
        <f>ROUND(((+E102*'DATA - Awards Matrices'!$C$62)+(E102*'DATA - Awards Matrices'!$E$66))*'DATA - Awards Matrices'!$D$58,0)</f>
        <v>18678158</v>
      </c>
      <c r="K102" s="132">
        <f>ROUND(((+F102*'DATA - Awards Matrices'!$D$62)+(F102*'DATA - Awards Matrices'!$E$66))*'DATA - Awards Matrices'!$D$58,0)</f>
        <v>0</v>
      </c>
      <c r="L102" s="133">
        <f>ROUND(((+G102*'DATA - Awards Matrices'!$E$62)+(G102*'DATA - Awards Matrices'!$E$66))*'DATA - Awards Matrices'!$D$58,0)</f>
        <v>0</v>
      </c>
      <c r="M102" s="134"/>
      <c r="N102" s="711">
        <v>1</v>
      </c>
      <c r="O102" s="151" t="s">
        <v>136</v>
      </c>
      <c r="P102" s="128">
        <v>116428.14</v>
      </c>
      <c r="Q102" s="128"/>
      <c r="R102" s="129"/>
      <c r="S102" s="130"/>
      <c r="T102" s="131">
        <v>1</v>
      </c>
      <c r="U102" s="132">
        <f>ROUND(((+P102*'DATA - Awards Matrices'!$C$62)+(P102*'DATA - Awards Matrices'!$E$66))*'DATA - Awards Matrices'!$D$58,0)</f>
        <v>17891512</v>
      </c>
      <c r="V102" s="132">
        <f>ROUND(((+Q102*'DATA - Awards Matrices'!$D$62)+(Q102*'DATA - Awards Matrices'!$E$66))*'DATA - Awards Matrices'!$D$58,0)</f>
        <v>0</v>
      </c>
      <c r="W102" s="133">
        <f>ROUND(((+R102*'DATA - Awards Matrices'!$E$62)+(R102*'DATA - Awards Matrices'!$E$66))*'DATA - Awards Matrices'!$D$58,0)</f>
        <v>0</v>
      </c>
      <c r="X102" s="134"/>
      <c r="Y102" s="711">
        <v>1</v>
      </c>
      <c r="Z102" s="151" t="s">
        <v>136</v>
      </c>
      <c r="AA102" s="128">
        <v>114234.99</v>
      </c>
      <c r="AB102" s="128"/>
      <c r="AC102" s="129"/>
      <c r="AD102" s="130"/>
      <c r="AE102" s="131">
        <v>1</v>
      </c>
      <c r="AF102" s="132">
        <f>ROUND(((+AA102*'DATA - Awards Matrices'!$C$62)+(AA102*'DATA - Awards Matrices'!$E$66))*'DATA - Awards Matrices'!$D$58,0)</f>
        <v>17554491</v>
      </c>
      <c r="AG102" s="132">
        <f>ROUND(((+AB102*'DATA - Awards Matrices'!$D$62)+(AB102*'DATA - Awards Matrices'!$E$66))*'DATA - Awards Matrices'!$D$58,0)</f>
        <v>0</v>
      </c>
      <c r="AH102" s="133">
        <f>ROUND(((+AC102*'DATA - Awards Matrices'!$E$62)+(AC102*'DATA - Awards Matrices'!$E$66))*'DATA - Awards Matrices'!$D$58,0)</f>
        <v>0</v>
      </c>
      <c r="AI102" s="722"/>
      <c r="AJ102" s="711">
        <v>1</v>
      </c>
      <c r="AK102" s="151" t="s">
        <v>136</v>
      </c>
      <c r="AL102" s="128">
        <v>108404.1</v>
      </c>
      <c r="AM102" s="128">
        <v>0</v>
      </c>
      <c r="AN102" s="129">
        <v>0</v>
      </c>
      <c r="AO102" s="722"/>
      <c r="AP102" s="131">
        <v>1</v>
      </c>
      <c r="AQ102" s="132">
        <f>ROUND(((+AL102*'DATA - Awards Matrices'!$C$62)+(AL102*'DATA - Awards Matrices'!$E$66))*'DATA - Awards Matrices'!$D$58,0)</f>
        <v>16658458</v>
      </c>
      <c r="AR102" s="132">
        <f>ROUND(((+AM102*'DATA - Awards Matrices'!$D$62)+(AM102*'DATA - Awards Matrices'!$E$66))*'DATA - Awards Matrices'!$D$58,0)</f>
        <v>0</v>
      </c>
      <c r="AS102" s="133">
        <f>ROUND(((+AN102*'DATA - Awards Matrices'!$E$62)+(AN102*'DATA - Awards Matrices'!$E$66))*'DATA - Awards Matrices'!$D$58,0)</f>
        <v>0</v>
      </c>
      <c r="AU102" s="711">
        <v>1</v>
      </c>
      <c r="AV102" s="151" t="s">
        <v>136</v>
      </c>
      <c r="AW102" s="128">
        <f>'RAW DATA AY2015-16-EOC SCH'!D36</f>
        <v>104567.8</v>
      </c>
      <c r="AX102" s="128">
        <f>'RAW DATA AY2015-16-EOC SCH'!E36</f>
        <v>0</v>
      </c>
      <c r="AY102" s="129">
        <f>'RAW DATA AY2015-16-EOC SCH'!F36</f>
        <v>0</v>
      </c>
      <c r="BA102" s="131">
        <v>1</v>
      </c>
      <c r="BB102" s="132">
        <f>ROUND(((+AW102*'DATA - Awards Matrices'!$C$62)+(AW102*'DATA - Awards Matrices'!$E$66))*'DATA - Awards Matrices'!$D$58,0)</f>
        <v>16068934</v>
      </c>
      <c r="BC102" s="132">
        <f>ROUND(((+AX102*'DATA - Awards Matrices'!$D$62)+(AX102*'DATA - Awards Matrices'!$E$66))*'DATA - Awards Matrices'!$D$58,0)</f>
        <v>0</v>
      </c>
      <c r="BD102" s="133">
        <f>ROUND(((+AY102*'DATA - Awards Matrices'!$E$62)+(AY102*'DATA - Awards Matrices'!$E$66))*'DATA - Awards Matrices'!$D$58,0)</f>
        <v>0</v>
      </c>
    </row>
    <row r="103" spans="1:56" ht="15" customHeight="1" x14ac:dyDescent="0.3">
      <c r="A103" s="1157"/>
      <c r="C103" s="1155">
        <v>2</v>
      </c>
      <c r="D103" s="127" t="s">
        <v>136</v>
      </c>
      <c r="E103" s="128">
        <v>24224.05</v>
      </c>
      <c r="F103" s="128"/>
      <c r="G103" s="129"/>
      <c r="H103" s="130"/>
      <c r="I103" s="131">
        <v>2</v>
      </c>
      <c r="J103" s="132">
        <f>ROUND(((+E103*'DATA - Awards Matrices'!$C$63)+(E103*'DATA - Awards Matrices'!$E$66))*'DATA - Awards Matrices'!$D$58,0)</f>
        <v>5317906</v>
      </c>
      <c r="K103" s="132">
        <f>ROUND(((+F103*'DATA - Awards Matrices'!$D$63)+(F103*'DATA - Awards Matrices'!$E$66))*'DATA - Awards Matrices'!$D$58,0)</f>
        <v>0</v>
      </c>
      <c r="L103" s="133">
        <f>ROUND(((+G103*'DATA - Awards Matrices'!$E$63)+(G103*'DATA - Awards Matrices'!$E$66))*'DATA - Awards Matrices'!$D$58,0)</f>
        <v>0</v>
      </c>
      <c r="M103" s="134"/>
      <c r="N103" s="711">
        <v>2</v>
      </c>
      <c r="O103" s="127" t="s">
        <v>136</v>
      </c>
      <c r="P103" s="128">
        <v>24357</v>
      </c>
      <c r="Q103" s="128"/>
      <c r="R103" s="129"/>
      <c r="S103" s="130"/>
      <c r="T103" s="131">
        <v>2</v>
      </c>
      <c r="U103" s="132">
        <f>ROUND(((+P103*'DATA - Awards Matrices'!$C$63)+(P103*'DATA - Awards Matrices'!$E$66))*'DATA - Awards Matrices'!$D$58,0)</f>
        <v>5347092</v>
      </c>
      <c r="V103" s="132">
        <f>ROUND(((+Q103*'DATA - Awards Matrices'!$D$63)+(Q103*'DATA - Awards Matrices'!$E$66))*'DATA - Awards Matrices'!$D$58,0)</f>
        <v>0</v>
      </c>
      <c r="W103" s="133">
        <f>ROUND(((+R103*'DATA - Awards Matrices'!$E$63)+(R103*'DATA - Awards Matrices'!$E$66))*'DATA - Awards Matrices'!$D$58,0)</f>
        <v>0</v>
      </c>
      <c r="X103" s="134"/>
      <c r="Y103" s="711">
        <v>2</v>
      </c>
      <c r="Z103" s="127" t="s">
        <v>136</v>
      </c>
      <c r="AA103" s="128">
        <v>23019.98</v>
      </c>
      <c r="AB103" s="128"/>
      <c r="AC103" s="129"/>
      <c r="AD103" s="130"/>
      <c r="AE103" s="131">
        <v>2</v>
      </c>
      <c r="AF103" s="132">
        <f>ROUND(((+AA103*'DATA - Awards Matrices'!$C$63)+(AA103*'DATA - Awards Matrices'!$E$66))*'DATA - Awards Matrices'!$D$58,0)</f>
        <v>5053576</v>
      </c>
      <c r="AG103" s="132">
        <f>ROUND(((+AB103*'DATA - Awards Matrices'!$D$63)+(AB103*'DATA - Awards Matrices'!$E$66))*'DATA - Awards Matrices'!$D$58,0)</f>
        <v>0</v>
      </c>
      <c r="AH103" s="133">
        <f>ROUND(((+AC103*'DATA - Awards Matrices'!$E$63)+(AC103*'DATA - Awards Matrices'!$E$66))*'DATA - Awards Matrices'!$D$58,0)</f>
        <v>0</v>
      </c>
      <c r="AI103" s="722"/>
      <c r="AJ103" s="711">
        <v>2</v>
      </c>
      <c r="AK103" s="127" t="s">
        <v>136</v>
      </c>
      <c r="AL103" s="128">
        <v>21666.99</v>
      </c>
      <c r="AM103" s="128">
        <v>0</v>
      </c>
      <c r="AN103" s="129">
        <v>0</v>
      </c>
      <c r="AO103" s="722"/>
      <c r="AP103" s="131">
        <v>2</v>
      </c>
      <c r="AQ103" s="132">
        <f>ROUND(((+AL103*'DATA - Awards Matrices'!$C$63)+(AL103*'DATA - Awards Matrices'!$E$66))*'DATA - Awards Matrices'!$D$58,0)</f>
        <v>4756554</v>
      </c>
      <c r="AR103" s="132">
        <f>ROUND(((+AM103*'DATA - Awards Matrices'!$D$63)+(AM103*'DATA - Awards Matrices'!$E$66))*'DATA - Awards Matrices'!$D$58,0)</f>
        <v>0</v>
      </c>
      <c r="AS103" s="133">
        <f>ROUND(((+AN103*'DATA - Awards Matrices'!$E$63)+(AN103*'DATA - Awards Matrices'!$E$66))*'DATA - Awards Matrices'!$D$58,0)</f>
        <v>0</v>
      </c>
      <c r="AU103" s="711">
        <v>2</v>
      </c>
      <c r="AV103" s="127" t="s">
        <v>136</v>
      </c>
      <c r="AW103" s="128">
        <f>'RAW DATA AY2015-16-EOC SCH'!D37</f>
        <v>20519.990000000002</v>
      </c>
      <c r="AX103" s="128">
        <f>'RAW DATA AY2015-16-EOC SCH'!E37</f>
        <v>0</v>
      </c>
      <c r="AY103" s="129">
        <f>'RAW DATA AY2015-16-EOC SCH'!F37</f>
        <v>0</v>
      </c>
      <c r="BA103" s="131">
        <v>2</v>
      </c>
      <c r="BB103" s="132">
        <f>ROUND(((+AW103*'DATA - Awards Matrices'!$C$63)+(AW103*'DATA - Awards Matrices'!$E$66))*'DATA - Awards Matrices'!$D$58,0)</f>
        <v>4504753</v>
      </c>
      <c r="BC103" s="132">
        <f>ROUND(((+AX103*'DATA - Awards Matrices'!$D$63)+(AX103*'DATA - Awards Matrices'!$E$66))*'DATA - Awards Matrices'!$D$58,0)</f>
        <v>0</v>
      </c>
      <c r="BD103" s="133">
        <f>ROUND(((+AY103*'DATA - Awards Matrices'!$E$63)+(AY103*'DATA - Awards Matrices'!$E$66))*'DATA - Awards Matrices'!$D$58,0)</f>
        <v>0</v>
      </c>
    </row>
    <row r="104" spans="1:56" ht="15" customHeight="1" x14ac:dyDescent="0.3">
      <c r="A104" s="1157"/>
      <c r="C104" s="1155">
        <v>3</v>
      </c>
      <c r="D104" s="127" t="s">
        <v>136</v>
      </c>
      <c r="E104" s="128">
        <v>19532.04</v>
      </c>
      <c r="F104" s="128"/>
      <c r="G104" s="129"/>
      <c r="H104" s="130"/>
      <c r="I104" s="131">
        <v>3</v>
      </c>
      <c r="J104" s="132">
        <f>ROUND(((+E104*'DATA - Awards Matrices'!$C$64)+(E104*'DATA - Awards Matrices'!$E$66))*'DATA - Awards Matrices'!$D$58,0)</f>
        <v>6669996</v>
      </c>
      <c r="K104" s="132">
        <f>ROUND(((+F104*'DATA - Awards Matrices'!$D$64)+(F104*'DATA - Awards Matrices'!$E$66))*'DATA - Awards Matrices'!$D$58,0)</f>
        <v>0</v>
      </c>
      <c r="L104" s="133">
        <f>ROUND(((+G104*'DATA - Awards Matrices'!$E$64)+(G104*'DATA - Awards Matrices'!$E$66))*'DATA - Awards Matrices'!$D$58,0)</f>
        <v>0</v>
      </c>
      <c r="M104" s="134"/>
      <c r="N104" s="711">
        <v>3</v>
      </c>
      <c r="O104" s="127" t="s">
        <v>136</v>
      </c>
      <c r="P104" s="128">
        <v>14777</v>
      </c>
      <c r="Q104" s="128"/>
      <c r="R104" s="129"/>
      <c r="S104" s="130"/>
      <c r="T104" s="131">
        <v>3</v>
      </c>
      <c r="U104" s="132">
        <f>ROUND(((+P104*'DATA - Awards Matrices'!$C$64)+(P104*'DATA - Awards Matrices'!$E$66))*'DATA - Awards Matrices'!$D$58,0)</f>
        <v>5046198</v>
      </c>
      <c r="V104" s="132">
        <f>ROUND(((+Q104*'DATA - Awards Matrices'!$D$64)+(Q104*'DATA - Awards Matrices'!$E$66))*'DATA - Awards Matrices'!$D$58,0)</f>
        <v>0</v>
      </c>
      <c r="W104" s="133">
        <f>ROUND(((+R104*'DATA - Awards Matrices'!$E$64)+(R104*'DATA - Awards Matrices'!$E$66))*'DATA - Awards Matrices'!$D$58,0)</f>
        <v>0</v>
      </c>
      <c r="X104" s="134"/>
      <c r="Y104" s="711">
        <v>3</v>
      </c>
      <c r="Z104" s="127" t="s">
        <v>136</v>
      </c>
      <c r="AA104" s="128">
        <v>14085.99</v>
      </c>
      <c r="AB104" s="128"/>
      <c r="AC104" s="129"/>
      <c r="AD104" s="130"/>
      <c r="AE104" s="131">
        <v>3</v>
      </c>
      <c r="AF104" s="132">
        <f>ROUND(((+AA104*'DATA - Awards Matrices'!$C$64)+(AA104*'DATA - Awards Matrices'!$E$66))*'DATA - Awards Matrices'!$D$58,0)</f>
        <v>4810225</v>
      </c>
      <c r="AG104" s="132">
        <f>ROUND(((+AB104*'DATA - Awards Matrices'!$D$64)+(AB104*'DATA - Awards Matrices'!$E$66))*'DATA - Awards Matrices'!$D$58,0)</f>
        <v>0</v>
      </c>
      <c r="AH104" s="133">
        <f>ROUND(((+AC104*'DATA - Awards Matrices'!$E$64)+(AC104*'DATA - Awards Matrices'!$E$66))*'DATA - Awards Matrices'!$D$58,0)</f>
        <v>0</v>
      </c>
      <c r="AI104" s="722"/>
      <c r="AJ104" s="711">
        <v>3</v>
      </c>
      <c r="AK104" s="127" t="s">
        <v>136</v>
      </c>
      <c r="AL104" s="128">
        <v>14838.04</v>
      </c>
      <c r="AM104" s="128">
        <v>0</v>
      </c>
      <c r="AN104" s="129">
        <v>0</v>
      </c>
      <c r="AO104" s="722"/>
      <c r="AP104" s="131">
        <v>3</v>
      </c>
      <c r="AQ104" s="132">
        <f>ROUND(((+AL104*'DATA - Awards Matrices'!$C$64)+(AL104*'DATA - Awards Matrices'!$E$66))*'DATA - Awards Matrices'!$D$58,0)</f>
        <v>5067042</v>
      </c>
      <c r="AR104" s="132">
        <f>ROUND(((+AM104*'DATA - Awards Matrices'!$D$64)+(AM104*'DATA - Awards Matrices'!$E$66))*'DATA - Awards Matrices'!$D$58,0)</f>
        <v>0</v>
      </c>
      <c r="AS104" s="133">
        <f>ROUND(((+AN104*'DATA - Awards Matrices'!$E$64)+(AN104*'DATA - Awards Matrices'!$E$66))*'DATA - Awards Matrices'!$D$58,0)</f>
        <v>0</v>
      </c>
      <c r="AU104" s="711">
        <v>3</v>
      </c>
      <c r="AV104" s="127" t="s">
        <v>136</v>
      </c>
      <c r="AW104" s="128">
        <f>'RAW DATA AY2015-16-EOC SCH'!D38</f>
        <v>14001</v>
      </c>
      <c r="AX104" s="128">
        <f>'RAW DATA AY2015-16-EOC SCH'!E38</f>
        <v>0</v>
      </c>
      <c r="AY104" s="129">
        <f>'RAW DATA AY2015-16-EOC SCH'!F38</f>
        <v>0</v>
      </c>
      <c r="BA104" s="131">
        <v>3</v>
      </c>
      <c r="BB104" s="132">
        <f>ROUND(((+AW104*'DATA - Awards Matrices'!$C$64)+(AW104*'DATA - Awards Matrices'!$E$66))*'DATA - Awards Matrices'!$D$58,0)</f>
        <v>4781201</v>
      </c>
      <c r="BC104" s="132">
        <f>ROUND(((+AX104*'DATA - Awards Matrices'!$D$64)+(AX104*'DATA - Awards Matrices'!$E$66))*'DATA - Awards Matrices'!$D$58,0)</f>
        <v>0</v>
      </c>
      <c r="BD104" s="133">
        <f>ROUND(((+AY104*'DATA - Awards Matrices'!$E$64)+(AY104*'DATA - Awards Matrices'!$E$66))*'DATA - Awards Matrices'!$D$58,0)</f>
        <v>0</v>
      </c>
    </row>
    <row r="105" spans="1:56" ht="15" customHeight="1" x14ac:dyDescent="0.3">
      <c r="A105" s="1157"/>
      <c r="C105" s="1151" t="s">
        <v>83</v>
      </c>
      <c r="D105" s="1152"/>
      <c r="E105" s="135">
        <f>E104+E103+E102</f>
        <v>165303.28999999998</v>
      </c>
      <c r="F105" s="135">
        <f>F104+F103+F102</f>
        <v>0</v>
      </c>
      <c r="G105" s="136">
        <f>G104+G103+G102</f>
        <v>0</v>
      </c>
      <c r="H105" s="137"/>
      <c r="I105" s="138" t="s">
        <v>83</v>
      </c>
      <c r="J105" s="132">
        <f>J102+J103+J104</f>
        <v>30666060</v>
      </c>
      <c r="K105" s="132">
        <f>K102+K103+K104</f>
        <v>0</v>
      </c>
      <c r="L105" s="133">
        <f>L102+L103+L104</f>
        <v>0</v>
      </c>
      <c r="M105" s="139"/>
      <c r="N105" s="1151" t="s">
        <v>83</v>
      </c>
      <c r="O105" s="1152"/>
      <c r="P105" s="135">
        <f>P104+P103+P102</f>
        <v>155562.14000000001</v>
      </c>
      <c r="Q105" s="135">
        <f>Q104+Q103+Q102</f>
        <v>0</v>
      </c>
      <c r="R105" s="136">
        <f>R104+R103+R102</f>
        <v>0</v>
      </c>
      <c r="S105" s="137"/>
      <c r="T105" s="138" t="s">
        <v>83</v>
      </c>
      <c r="U105" s="132">
        <f>U102+U103+U104</f>
        <v>28284802</v>
      </c>
      <c r="V105" s="132">
        <f>V102+V103+V104</f>
        <v>0</v>
      </c>
      <c r="W105" s="133">
        <f>W102+W103+W104</f>
        <v>0</v>
      </c>
      <c r="X105" s="139"/>
      <c r="Y105" s="1151" t="s">
        <v>83</v>
      </c>
      <c r="Z105" s="1152"/>
      <c r="AA105" s="135">
        <f>AA104+AA103+AA102</f>
        <v>151340.96000000002</v>
      </c>
      <c r="AB105" s="135">
        <f>AB104+AB103+AB102</f>
        <v>0</v>
      </c>
      <c r="AC105" s="136">
        <f>AC104+AC103+AC102</f>
        <v>0</v>
      </c>
      <c r="AD105" s="137"/>
      <c r="AE105" s="138" t="s">
        <v>83</v>
      </c>
      <c r="AF105" s="132">
        <f>AF102+AF103+AF104</f>
        <v>27418292</v>
      </c>
      <c r="AG105" s="132">
        <f>AG102+AG103+AG104</f>
        <v>0</v>
      </c>
      <c r="AH105" s="133">
        <f>AH102+AH103+AH104</f>
        <v>0</v>
      </c>
      <c r="AI105" s="722"/>
      <c r="AJ105" s="1151" t="s">
        <v>83</v>
      </c>
      <c r="AK105" s="1152"/>
      <c r="AL105" s="135">
        <f>AL104+AL103+AL102</f>
        <v>144909.13</v>
      </c>
      <c r="AM105" s="135">
        <f>AM104+AM103+AM102</f>
        <v>0</v>
      </c>
      <c r="AN105" s="136">
        <f>AN104+AN103+AN102</f>
        <v>0</v>
      </c>
      <c r="AO105" s="722"/>
      <c r="AP105" s="138" t="s">
        <v>83</v>
      </c>
      <c r="AQ105" s="132">
        <f>AQ102+AQ103+AQ104</f>
        <v>26482054</v>
      </c>
      <c r="AR105" s="132">
        <f>AR102+AR103+AR104</f>
        <v>0</v>
      </c>
      <c r="AS105" s="133">
        <f>AS102+AS103+AS104</f>
        <v>0</v>
      </c>
      <c r="AU105" s="1151" t="s">
        <v>83</v>
      </c>
      <c r="AV105" s="1152"/>
      <c r="AW105" s="135">
        <f>AW104+AW103+AW102</f>
        <v>139088.79</v>
      </c>
      <c r="AX105" s="135">
        <f>AX104+AX103+AX102</f>
        <v>0</v>
      </c>
      <c r="AY105" s="136">
        <f>AY104+AY103+AY102</f>
        <v>0</v>
      </c>
      <c r="BA105" s="138" t="s">
        <v>83</v>
      </c>
      <c r="BB105" s="132">
        <f>BB102+BB103+BB104</f>
        <v>25354888</v>
      </c>
      <c r="BC105" s="132">
        <f>BC102+BC103+BC104</f>
        <v>0</v>
      </c>
      <c r="BD105" s="133">
        <f>BD102+BD103+BD104</f>
        <v>0</v>
      </c>
    </row>
    <row r="106" spans="1:56" ht="15" customHeight="1" thickBot="1" x14ac:dyDescent="0.35">
      <c r="A106" s="1158"/>
      <c r="C106" s="140"/>
      <c r="D106" s="141"/>
      <c r="E106" s="142" t="s">
        <v>135</v>
      </c>
      <c r="F106" s="142"/>
      <c r="G106" s="143">
        <f>SUM(E105:G105)</f>
        <v>165303.28999999998</v>
      </c>
      <c r="H106" s="144"/>
      <c r="I106" s="145"/>
      <c r="J106" s="146" t="s">
        <v>134</v>
      </c>
      <c r="K106" s="147"/>
      <c r="L106" s="148">
        <f>SUM(J105:L105)</f>
        <v>30666060</v>
      </c>
      <c r="M106" s="139"/>
      <c r="N106" s="140"/>
      <c r="O106" s="141"/>
      <c r="P106" s="142" t="s">
        <v>135</v>
      </c>
      <c r="Q106" s="142"/>
      <c r="R106" s="143">
        <f>SUM(P105:R105)</f>
        <v>155562.14000000001</v>
      </c>
      <c r="S106" s="144"/>
      <c r="T106" s="145"/>
      <c r="U106" s="146" t="s">
        <v>134</v>
      </c>
      <c r="V106" s="147"/>
      <c r="W106" s="148">
        <f>SUM(U105:W105)</f>
        <v>28284802</v>
      </c>
      <c r="X106" s="139"/>
      <c r="Y106" s="140"/>
      <c r="Z106" s="141"/>
      <c r="AA106" s="142" t="s">
        <v>135</v>
      </c>
      <c r="AB106" s="142"/>
      <c r="AC106" s="143">
        <f>SUM(AA105:AC105)</f>
        <v>151340.96000000002</v>
      </c>
      <c r="AD106" s="144"/>
      <c r="AE106" s="145"/>
      <c r="AF106" s="146" t="s">
        <v>134</v>
      </c>
      <c r="AG106" s="147"/>
      <c r="AH106" s="148">
        <f>SUM(AF105:AH105)</f>
        <v>27418292</v>
      </c>
      <c r="AI106" s="723"/>
      <c r="AJ106" s="140"/>
      <c r="AK106" s="141"/>
      <c r="AL106" s="142" t="s">
        <v>135</v>
      </c>
      <c r="AM106" s="142"/>
      <c r="AN106" s="143">
        <f>SUM(AL105:AN105)</f>
        <v>144909.13</v>
      </c>
      <c r="AO106" s="723"/>
      <c r="AP106" s="145"/>
      <c r="AQ106" s="146" t="s">
        <v>134</v>
      </c>
      <c r="AR106" s="147"/>
      <c r="AS106" s="148">
        <f>SUM(AQ105:AS105)</f>
        <v>26482054</v>
      </c>
      <c r="AU106" s="140"/>
      <c r="AV106" s="141"/>
      <c r="AW106" s="142" t="s">
        <v>135</v>
      </c>
      <c r="AX106" s="142"/>
      <c r="AY106" s="143">
        <f>SUM(AW105:AY105)</f>
        <v>139088.79</v>
      </c>
      <c r="BA106" s="145"/>
      <c r="BB106" s="146" t="s">
        <v>134</v>
      </c>
      <c r="BC106" s="147"/>
      <c r="BD106" s="148">
        <f>SUM(BB105:BD105)</f>
        <v>25354888</v>
      </c>
    </row>
    <row r="107" spans="1:56" ht="15.75" thickBot="1" x14ac:dyDescent="0.35">
      <c r="I107" s="149"/>
      <c r="J107" s="149"/>
      <c r="K107" s="149"/>
      <c r="L107" s="149"/>
      <c r="T107" s="149"/>
      <c r="U107" s="149"/>
      <c r="V107" s="149"/>
      <c r="W107" s="149"/>
      <c r="AE107" s="149"/>
      <c r="AF107" s="149"/>
      <c r="AG107" s="149"/>
      <c r="AH107" s="149"/>
      <c r="AI107" s="149"/>
      <c r="AO107" s="149"/>
      <c r="AP107" s="149"/>
      <c r="AQ107" s="149"/>
      <c r="AR107" s="149"/>
      <c r="AS107" s="149"/>
      <c r="BA107" s="149"/>
      <c r="BB107" s="149"/>
      <c r="BC107" s="149"/>
      <c r="BD107" s="149"/>
    </row>
    <row r="108" spans="1:56" ht="15.75" customHeight="1" x14ac:dyDescent="0.3">
      <c r="A108" s="1156" t="s">
        <v>60</v>
      </c>
      <c r="C108" s="1147" t="s">
        <v>99</v>
      </c>
      <c r="D108" s="1148"/>
      <c r="E108" s="1131" t="s">
        <v>137</v>
      </c>
      <c r="F108" s="1131"/>
      <c r="G108" s="1132"/>
      <c r="H108" s="116"/>
      <c r="I108" s="117"/>
      <c r="J108" s="1116" t="s">
        <v>137</v>
      </c>
      <c r="K108" s="1117"/>
      <c r="L108" s="1118"/>
      <c r="M108" s="118"/>
      <c r="N108" s="1147" t="s">
        <v>99</v>
      </c>
      <c r="O108" s="1148"/>
      <c r="P108" s="1131" t="s">
        <v>137</v>
      </c>
      <c r="Q108" s="1131"/>
      <c r="R108" s="1132"/>
      <c r="S108" s="116"/>
      <c r="T108" s="117"/>
      <c r="U108" s="1116" t="s">
        <v>137</v>
      </c>
      <c r="V108" s="1117"/>
      <c r="W108" s="1118"/>
      <c r="X108" s="118"/>
      <c r="Y108" s="1147" t="s">
        <v>99</v>
      </c>
      <c r="Z108" s="1148"/>
      <c r="AA108" s="1131" t="s">
        <v>137</v>
      </c>
      <c r="AB108" s="1131"/>
      <c r="AC108" s="1132"/>
      <c r="AD108" s="116"/>
      <c r="AE108" s="117"/>
      <c r="AF108" s="1116" t="s">
        <v>137</v>
      </c>
      <c r="AG108" s="1117"/>
      <c r="AH108" s="1118"/>
      <c r="AI108" s="721"/>
      <c r="AJ108" s="1147" t="s">
        <v>99</v>
      </c>
      <c r="AK108" s="1148"/>
      <c r="AL108" s="1131" t="s">
        <v>137</v>
      </c>
      <c r="AM108" s="1131"/>
      <c r="AN108" s="1132"/>
      <c r="AO108" s="721"/>
      <c r="AP108" s="117"/>
      <c r="AQ108" s="1116" t="s">
        <v>137</v>
      </c>
      <c r="AR108" s="1117"/>
      <c r="AS108" s="1118"/>
      <c r="AU108" s="1147" t="s">
        <v>99</v>
      </c>
      <c r="AV108" s="1148"/>
      <c r="AW108" s="1131" t="s">
        <v>137</v>
      </c>
      <c r="AX108" s="1131"/>
      <c r="AY108" s="1132"/>
      <c r="BA108" s="117"/>
      <c r="BB108" s="1116" t="s">
        <v>137</v>
      </c>
      <c r="BC108" s="1117"/>
      <c r="BD108" s="1118"/>
    </row>
    <row r="109" spans="1:56" ht="15" customHeight="1" x14ac:dyDescent="0.3">
      <c r="A109" s="1157"/>
      <c r="C109" s="1149"/>
      <c r="D109" s="1150"/>
      <c r="E109" s="724" t="s">
        <v>98</v>
      </c>
      <c r="F109" s="725" t="s">
        <v>97</v>
      </c>
      <c r="G109" s="726" t="s">
        <v>96</v>
      </c>
      <c r="H109" s="121"/>
      <c r="I109" s="122" t="s">
        <v>99</v>
      </c>
      <c r="J109" s="123" t="s">
        <v>98</v>
      </c>
      <c r="K109" s="124" t="s">
        <v>97</v>
      </c>
      <c r="L109" s="125" t="s">
        <v>96</v>
      </c>
      <c r="M109" s="126"/>
      <c r="N109" s="1149" t="s">
        <v>99</v>
      </c>
      <c r="O109" s="1150"/>
      <c r="P109" s="724" t="s">
        <v>98</v>
      </c>
      <c r="Q109" s="725" t="s">
        <v>97</v>
      </c>
      <c r="R109" s="726" t="s">
        <v>96</v>
      </c>
      <c r="S109" s="121"/>
      <c r="T109" s="122" t="s">
        <v>99</v>
      </c>
      <c r="U109" s="123" t="s">
        <v>98</v>
      </c>
      <c r="V109" s="124" t="s">
        <v>97</v>
      </c>
      <c r="W109" s="125" t="s">
        <v>96</v>
      </c>
      <c r="X109" s="126"/>
      <c r="Y109" s="1149" t="s">
        <v>99</v>
      </c>
      <c r="Z109" s="1150"/>
      <c r="AA109" s="724" t="s">
        <v>98</v>
      </c>
      <c r="AB109" s="725" t="s">
        <v>97</v>
      </c>
      <c r="AC109" s="726" t="s">
        <v>96</v>
      </c>
      <c r="AD109" s="121"/>
      <c r="AE109" s="122" t="s">
        <v>99</v>
      </c>
      <c r="AF109" s="123" t="s">
        <v>98</v>
      </c>
      <c r="AG109" s="124" t="s">
        <v>97</v>
      </c>
      <c r="AH109" s="125" t="s">
        <v>96</v>
      </c>
      <c r="AI109" s="721"/>
      <c r="AJ109" s="1149" t="s">
        <v>99</v>
      </c>
      <c r="AK109" s="1150"/>
      <c r="AL109" s="724" t="s">
        <v>98</v>
      </c>
      <c r="AM109" s="725" t="s">
        <v>97</v>
      </c>
      <c r="AN109" s="726" t="s">
        <v>96</v>
      </c>
      <c r="AO109" s="721"/>
      <c r="AP109" s="122" t="s">
        <v>99</v>
      </c>
      <c r="AQ109" s="123" t="s">
        <v>98</v>
      </c>
      <c r="AR109" s="124" t="s">
        <v>97</v>
      </c>
      <c r="AS109" s="125" t="s">
        <v>96</v>
      </c>
      <c r="AU109" s="1149" t="s">
        <v>99</v>
      </c>
      <c r="AV109" s="1150"/>
      <c r="AW109" s="724" t="s">
        <v>98</v>
      </c>
      <c r="AX109" s="725" t="s">
        <v>97</v>
      </c>
      <c r="AY109" s="726" t="s">
        <v>96</v>
      </c>
      <c r="BA109" s="122" t="s">
        <v>99</v>
      </c>
      <c r="BB109" s="123" t="s">
        <v>98</v>
      </c>
      <c r="BC109" s="124" t="s">
        <v>97</v>
      </c>
      <c r="BD109" s="125" t="s">
        <v>96</v>
      </c>
    </row>
    <row r="110" spans="1:56" ht="15" customHeight="1" x14ac:dyDescent="0.3">
      <c r="A110" s="1157"/>
      <c r="C110" s="1153">
        <v>1</v>
      </c>
      <c r="D110" s="127" t="s">
        <v>136</v>
      </c>
      <c r="E110" s="128">
        <v>14769.000400000001</v>
      </c>
      <c r="F110" s="128"/>
      <c r="G110" s="129"/>
      <c r="H110" s="130"/>
      <c r="I110" s="131">
        <v>1</v>
      </c>
      <c r="J110" s="132">
        <f>ROUND(((+E110*'DATA - Awards Matrices'!$C$62)+(E110*'DATA - Awards Matrices'!$E$66))*'DATA - Awards Matrices'!$D$58,0)</f>
        <v>2269552</v>
      </c>
      <c r="K110" s="132">
        <f>ROUND(((+F110*'DATA - Awards Matrices'!$D$62)+(F110*'DATA - Awards Matrices'!$E$66))*'DATA - Awards Matrices'!$D$58,0)</f>
        <v>0</v>
      </c>
      <c r="L110" s="133">
        <f>ROUND(((+G110*'DATA - Awards Matrices'!$E$62)+(G110*'DATA - Awards Matrices'!$E$66))*'DATA - Awards Matrices'!$D$58,0)</f>
        <v>0</v>
      </c>
      <c r="M110" s="134"/>
      <c r="N110" s="729">
        <v>1</v>
      </c>
      <c r="O110" s="127" t="s">
        <v>136</v>
      </c>
      <c r="P110" s="128">
        <v>13259.999599999999</v>
      </c>
      <c r="Q110" s="128"/>
      <c r="R110" s="129"/>
      <c r="S110" s="130"/>
      <c r="T110" s="131">
        <v>1</v>
      </c>
      <c r="U110" s="132">
        <f>ROUND(((+P110*'DATA - Awards Matrices'!$C$62)+(P110*'DATA - Awards Matrices'!$E$66))*'DATA - Awards Matrices'!$D$58,0)</f>
        <v>2037664</v>
      </c>
      <c r="V110" s="132">
        <f>ROUND(((+Q110*'DATA - Awards Matrices'!$D$62)+(Q110*'DATA - Awards Matrices'!$E$66))*'DATA - Awards Matrices'!$D$58,0)</f>
        <v>0</v>
      </c>
      <c r="W110" s="133">
        <f>ROUND(((+R110*'DATA - Awards Matrices'!$E$62)+(R110*'DATA - Awards Matrices'!$E$66))*'DATA - Awards Matrices'!$D$58,0)</f>
        <v>0</v>
      </c>
      <c r="X110" s="134"/>
      <c r="Y110" s="729">
        <v>1</v>
      </c>
      <c r="Z110" s="127" t="s">
        <v>136</v>
      </c>
      <c r="AA110" s="128">
        <v>10896.0002</v>
      </c>
      <c r="AB110" s="128"/>
      <c r="AC110" s="129"/>
      <c r="AD110" s="130"/>
      <c r="AE110" s="131">
        <v>1</v>
      </c>
      <c r="AF110" s="132">
        <f>ROUND(((+AA110*'DATA - Awards Matrices'!$C$62)+(AA110*'DATA - Awards Matrices'!$E$66))*'DATA - Awards Matrices'!$D$58,0)</f>
        <v>1674388</v>
      </c>
      <c r="AG110" s="132">
        <f>ROUND(((+AB110*'DATA - Awards Matrices'!$D$62)+(AB110*'DATA - Awards Matrices'!$E$66))*'DATA - Awards Matrices'!$D$58,0)</f>
        <v>0</v>
      </c>
      <c r="AH110" s="133">
        <f>ROUND(((+AC110*'DATA - Awards Matrices'!$E$62)+(AC110*'DATA - Awards Matrices'!$E$66))*'DATA - Awards Matrices'!$D$58,0)</f>
        <v>0</v>
      </c>
      <c r="AI110" s="722"/>
      <c r="AJ110" s="729">
        <v>1</v>
      </c>
      <c r="AK110" s="127" t="s">
        <v>136</v>
      </c>
      <c r="AL110" s="128">
        <v>9575.9897000000001</v>
      </c>
      <c r="AM110" s="128">
        <v>0</v>
      </c>
      <c r="AN110" s="129">
        <v>0</v>
      </c>
      <c r="AO110" s="722"/>
      <c r="AP110" s="131">
        <v>1</v>
      </c>
      <c r="AQ110" s="132">
        <f>ROUND(((+AL110*'DATA - Awards Matrices'!$C$62)+(AL110*'DATA - Awards Matrices'!$E$66))*'DATA - Awards Matrices'!$D$58,0)</f>
        <v>1471542</v>
      </c>
      <c r="AR110" s="132">
        <f>ROUND(((+AM110*'DATA - Awards Matrices'!$D$62)+(AM110*'DATA - Awards Matrices'!$E$66))*'DATA - Awards Matrices'!$D$58,0)</f>
        <v>0</v>
      </c>
      <c r="AS110" s="133">
        <f>ROUND(((+AN110*'DATA - Awards Matrices'!$E$62)+(AN110*'DATA - Awards Matrices'!$E$66))*'DATA - Awards Matrices'!$D$58,0)</f>
        <v>0</v>
      </c>
      <c r="AU110" s="729">
        <v>1</v>
      </c>
      <c r="AV110" s="127" t="s">
        <v>136</v>
      </c>
      <c r="AW110" s="128">
        <f>'RAW DATA AY2015-16-EOC SCH'!D39</f>
        <v>8720.0000999999993</v>
      </c>
      <c r="AX110" s="128">
        <f>'RAW DATA AY2015-16-EOC SCH'!E39</f>
        <v>0</v>
      </c>
      <c r="AY110" s="129">
        <f>'RAW DATA AY2015-16-EOC SCH'!F39</f>
        <v>0</v>
      </c>
      <c r="BA110" s="131">
        <v>1</v>
      </c>
      <c r="BB110" s="132">
        <f>ROUND(((+AW110*'DATA - Awards Matrices'!$C$62)+(AW110*'DATA - Awards Matrices'!$E$66))*'DATA - Awards Matrices'!$D$58,0)</f>
        <v>1340002</v>
      </c>
      <c r="BC110" s="132">
        <f>ROUND(((+AX110*'DATA - Awards Matrices'!$D$62)+(AX110*'DATA - Awards Matrices'!$E$66))*'DATA - Awards Matrices'!$D$58,0)</f>
        <v>0</v>
      </c>
      <c r="BD110" s="133">
        <f>ROUND(((+AY110*'DATA - Awards Matrices'!$E$62)+(AY110*'DATA - Awards Matrices'!$E$66))*'DATA - Awards Matrices'!$D$58,0)</f>
        <v>0</v>
      </c>
    </row>
    <row r="111" spans="1:56" ht="15" customHeight="1" x14ac:dyDescent="0.3">
      <c r="A111" s="1157"/>
      <c r="C111" s="1153">
        <v>2</v>
      </c>
      <c r="D111" s="127" t="s">
        <v>136</v>
      </c>
      <c r="E111" s="128">
        <v>2720</v>
      </c>
      <c r="F111" s="128"/>
      <c r="G111" s="129"/>
      <c r="H111" s="130"/>
      <c r="I111" s="131">
        <v>2</v>
      </c>
      <c r="J111" s="132">
        <f>ROUND(((+E111*'DATA - Awards Matrices'!$C$63)+(E111*'DATA - Awards Matrices'!$E$66))*'DATA - Awards Matrices'!$D$58,0)</f>
        <v>597122</v>
      </c>
      <c r="K111" s="132">
        <f>ROUND(((+F111*'DATA - Awards Matrices'!$D$63)+(F111*'DATA - Awards Matrices'!$E$66))*'DATA - Awards Matrices'!$D$58,0)</f>
        <v>0</v>
      </c>
      <c r="L111" s="133">
        <f>ROUND(((+G111*'DATA - Awards Matrices'!$E$63)+(G111*'DATA - Awards Matrices'!$E$66))*'DATA - Awards Matrices'!$D$58,0)</f>
        <v>0</v>
      </c>
      <c r="M111" s="134"/>
      <c r="N111" s="729">
        <v>2</v>
      </c>
      <c r="O111" s="127" t="s">
        <v>136</v>
      </c>
      <c r="P111" s="128">
        <v>2943</v>
      </c>
      <c r="Q111" s="128"/>
      <c r="R111" s="129"/>
      <c r="S111" s="130"/>
      <c r="T111" s="131">
        <v>2</v>
      </c>
      <c r="U111" s="132">
        <f>ROUND(((+P111*'DATA - Awards Matrices'!$C$63)+(P111*'DATA - Awards Matrices'!$E$66))*'DATA - Awards Matrices'!$D$58,0)</f>
        <v>646077</v>
      </c>
      <c r="V111" s="132">
        <f>ROUND(((+Q111*'DATA - Awards Matrices'!$D$63)+(Q111*'DATA - Awards Matrices'!$E$66))*'DATA - Awards Matrices'!$D$58,0)</f>
        <v>0</v>
      </c>
      <c r="W111" s="133">
        <f>ROUND(((+R111*'DATA - Awards Matrices'!$E$63)+(R111*'DATA - Awards Matrices'!$E$66))*'DATA - Awards Matrices'!$D$58,0)</f>
        <v>0</v>
      </c>
      <c r="X111" s="134"/>
      <c r="Y111" s="729">
        <v>2</v>
      </c>
      <c r="Z111" s="127" t="s">
        <v>136</v>
      </c>
      <c r="AA111" s="128">
        <v>2051</v>
      </c>
      <c r="AB111" s="128"/>
      <c r="AC111" s="129"/>
      <c r="AD111" s="130"/>
      <c r="AE111" s="131">
        <v>2</v>
      </c>
      <c r="AF111" s="132">
        <f>ROUND(((+AA111*'DATA - Awards Matrices'!$C$63)+(AA111*'DATA - Awards Matrices'!$E$66))*'DATA - Awards Matrices'!$D$58,0)</f>
        <v>450256</v>
      </c>
      <c r="AG111" s="132">
        <f>ROUND(((+AB111*'DATA - Awards Matrices'!$D$63)+(AB111*'DATA - Awards Matrices'!$E$66))*'DATA - Awards Matrices'!$D$58,0)</f>
        <v>0</v>
      </c>
      <c r="AH111" s="133">
        <f>ROUND(((+AC111*'DATA - Awards Matrices'!$E$63)+(AC111*'DATA - Awards Matrices'!$E$66))*'DATA - Awards Matrices'!$D$58,0)</f>
        <v>0</v>
      </c>
      <c r="AI111" s="722"/>
      <c r="AJ111" s="729">
        <v>2</v>
      </c>
      <c r="AK111" s="127" t="s">
        <v>136</v>
      </c>
      <c r="AL111" s="128">
        <v>1758</v>
      </c>
      <c r="AM111" s="128">
        <v>0</v>
      </c>
      <c r="AN111" s="129">
        <v>0</v>
      </c>
      <c r="AO111" s="722"/>
      <c r="AP111" s="131">
        <v>2</v>
      </c>
      <c r="AQ111" s="132">
        <f>ROUND(((+AL111*'DATA - Awards Matrices'!$C$63)+(AL111*'DATA - Awards Matrices'!$E$66))*'DATA - Awards Matrices'!$D$58,0)</f>
        <v>385934</v>
      </c>
      <c r="AR111" s="132">
        <f>ROUND(((+AM111*'DATA - Awards Matrices'!$D$63)+(AM111*'DATA - Awards Matrices'!$E$66))*'DATA - Awards Matrices'!$D$58,0)</f>
        <v>0</v>
      </c>
      <c r="AS111" s="133">
        <f>ROUND(((+AN111*'DATA - Awards Matrices'!$E$63)+(AN111*'DATA - Awards Matrices'!$E$66))*'DATA - Awards Matrices'!$D$58,0)</f>
        <v>0</v>
      </c>
      <c r="AU111" s="729">
        <v>2</v>
      </c>
      <c r="AV111" s="127" t="s">
        <v>136</v>
      </c>
      <c r="AW111" s="128">
        <f>'RAW DATA AY2015-16-EOC SCH'!D40</f>
        <v>1597</v>
      </c>
      <c r="AX111" s="128">
        <f>'RAW DATA AY2015-16-EOC SCH'!E40</f>
        <v>0</v>
      </c>
      <c r="AY111" s="129">
        <f>'RAW DATA AY2015-16-EOC SCH'!F40</f>
        <v>0</v>
      </c>
      <c r="BA111" s="131">
        <v>2</v>
      </c>
      <c r="BB111" s="132">
        <f>ROUND(((+AW111*'DATA - Awards Matrices'!$C$63)+(AW111*'DATA - Awards Matrices'!$E$66))*'DATA - Awards Matrices'!$D$58,0)</f>
        <v>350589</v>
      </c>
      <c r="BC111" s="132">
        <f>ROUND(((+AX111*'DATA - Awards Matrices'!$D$63)+(AX111*'DATA - Awards Matrices'!$E$66))*'DATA - Awards Matrices'!$D$58,0)</f>
        <v>0</v>
      </c>
      <c r="BD111" s="133">
        <f>ROUND(((+AY111*'DATA - Awards Matrices'!$E$63)+(AY111*'DATA - Awards Matrices'!$E$66))*'DATA - Awards Matrices'!$D$58,0)</f>
        <v>0</v>
      </c>
    </row>
    <row r="112" spans="1:56" ht="15" customHeight="1" x14ac:dyDescent="0.3">
      <c r="A112" s="1157"/>
      <c r="C112" s="1153">
        <v>3</v>
      </c>
      <c r="D112" s="127" t="s">
        <v>136</v>
      </c>
      <c r="E112" s="128">
        <v>1324</v>
      </c>
      <c r="F112" s="128"/>
      <c r="G112" s="129"/>
      <c r="H112" s="130"/>
      <c r="I112" s="131">
        <v>3</v>
      </c>
      <c r="J112" s="132">
        <f>ROUND(((+E112*'DATA - Awards Matrices'!$C$64)+(E112*'DATA - Awards Matrices'!$E$66))*'DATA - Awards Matrices'!$D$58,0)</f>
        <v>452133</v>
      </c>
      <c r="K112" s="132">
        <f>ROUND(((+F112*'DATA - Awards Matrices'!$D$64)+(F112*'DATA - Awards Matrices'!$E$66))*'DATA - Awards Matrices'!$D$58,0)</f>
        <v>0</v>
      </c>
      <c r="L112" s="133">
        <f>ROUND(((+G112*'DATA - Awards Matrices'!$E$64)+(G112*'DATA - Awards Matrices'!$E$66))*'DATA - Awards Matrices'!$D$58,0)</f>
        <v>0</v>
      </c>
      <c r="M112" s="134"/>
      <c r="N112" s="729">
        <v>3</v>
      </c>
      <c r="O112" s="127" t="s">
        <v>136</v>
      </c>
      <c r="P112" s="128">
        <v>838</v>
      </c>
      <c r="Q112" s="128"/>
      <c r="R112" s="129"/>
      <c r="S112" s="130"/>
      <c r="T112" s="131">
        <v>3</v>
      </c>
      <c r="U112" s="132">
        <f>ROUND(((+P112*'DATA - Awards Matrices'!$C$64)+(P112*'DATA - Awards Matrices'!$E$66))*'DATA - Awards Matrices'!$D$58,0)</f>
        <v>286169</v>
      </c>
      <c r="V112" s="132">
        <f>ROUND(((+Q112*'DATA - Awards Matrices'!$D$64)+(Q112*'DATA - Awards Matrices'!$E$66))*'DATA - Awards Matrices'!$D$58,0)</f>
        <v>0</v>
      </c>
      <c r="W112" s="133">
        <f>ROUND(((+R112*'DATA - Awards Matrices'!$E$64)+(R112*'DATA - Awards Matrices'!$E$66))*'DATA - Awards Matrices'!$D$58,0)</f>
        <v>0</v>
      </c>
      <c r="X112" s="134"/>
      <c r="Y112" s="729">
        <v>3</v>
      </c>
      <c r="Z112" s="127" t="s">
        <v>136</v>
      </c>
      <c r="AA112" s="128">
        <v>1544</v>
      </c>
      <c r="AB112" s="128"/>
      <c r="AC112" s="129"/>
      <c r="AD112" s="130"/>
      <c r="AE112" s="131">
        <v>3</v>
      </c>
      <c r="AF112" s="132">
        <f>ROUND(((+AA112*'DATA - Awards Matrices'!$C$64)+(AA112*'DATA - Awards Matrices'!$E$66))*'DATA - Awards Matrices'!$D$58,0)</f>
        <v>527261</v>
      </c>
      <c r="AG112" s="132">
        <f>ROUND(((+AB112*'DATA - Awards Matrices'!$D$64)+(AB112*'DATA - Awards Matrices'!$E$66))*'DATA - Awards Matrices'!$D$58,0)</f>
        <v>0</v>
      </c>
      <c r="AH112" s="133">
        <f>ROUND(((+AC112*'DATA - Awards Matrices'!$E$64)+(AC112*'DATA - Awards Matrices'!$E$66))*'DATA - Awards Matrices'!$D$58,0)</f>
        <v>0</v>
      </c>
      <c r="AI112" s="722"/>
      <c r="AJ112" s="729">
        <v>3</v>
      </c>
      <c r="AK112" s="127" t="s">
        <v>136</v>
      </c>
      <c r="AL112" s="128">
        <v>1389</v>
      </c>
      <c r="AM112" s="128">
        <v>0</v>
      </c>
      <c r="AN112" s="129">
        <v>0</v>
      </c>
      <c r="AO112" s="722"/>
      <c r="AP112" s="131">
        <v>3</v>
      </c>
      <c r="AQ112" s="132">
        <f>ROUND(((+AL112*'DATA - Awards Matrices'!$C$64)+(AL112*'DATA - Awards Matrices'!$E$66))*'DATA - Awards Matrices'!$D$58,0)</f>
        <v>474330</v>
      </c>
      <c r="AR112" s="132">
        <f>ROUND(((+AM112*'DATA - Awards Matrices'!$D$64)+(AM112*'DATA - Awards Matrices'!$E$66))*'DATA - Awards Matrices'!$D$58,0)</f>
        <v>0</v>
      </c>
      <c r="AS112" s="133">
        <f>ROUND(((+AN112*'DATA - Awards Matrices'!$E$64)+(AN112*'DATA - Awards Matrices'!$E$66))*'DATA - Awards Matrices'!$D$58,0)</f>
        <v>0</v>
      </c>
      <c r="AU112" s="729">
        <v>3</v>
      </c>
      <c r="AV112" s="127" t="s">
        <v>136</v>
      </c>
      <c r="AW112" s="128">
        <f>'RAW DATA AY2015-16-EOC SCH'!D41</f>
        <v>1193</v>
      </c>
      <c r="AX112" s="128">
        <f>'RAW DATA AY2015-16-EOC SCH'!E41</f>
        <v>0</v>
      </c>
      <c r="AY112" s="129">
        <f>'RAW DATA AY2015-16-EOC SCH'!F41</f>
        <v>0</v>
      </c>
      <c r="BA112" s="131">
        <v>3</v>
      </c>
      <c r="BB112" s="132">
        <f>ROUND(((+AW112*'DATA - Awards Matrices'!$C$64)+(AW112*'DATA - Awards Matrices'!$E$66))*'DATA - Awards Matrices'!$D$58,0)</f>
        <v>407398</v>
      </c>
      <c r="BC112" s="132">
        <f>ROUND(((+AX112*'DATA - Awards Matrices'!$D$64)+(AX112*'DATA - Awards Matrices'!$E$66))*'DATA - Awards Matrices'!$D$58,0)</f>
        <v>0</v>
      </c>
      <c r="BD112" s="133">
        <f>ROUND(((+AY112*'DATA - Awards Matrices'!$E$64)+(AY112*'DATA - Awards Matrices'!$E$66))*'DATA - Awards Matrices'!$D$58,0)</f>
        <v>0</v>
      </c>
    </row>
    <row r="113" spans="1:56" ht="15" customHeight="1" x14ac:dyDescent="0.3">
      <c r="A113" s="1157"/>
      <c r="C113" s="1149" t="s">
        <v>83</v>
      </c>
      <c r="D113" s="1150"/>
      <c r="E113" s="135">
        <f>E112+E111+E110</f>
        <v>18813.000400000001</v>
      </c>
      <c r="F113" s="135">
        <f>F112+F111+F110</f>
        <v>0</v>
      </c>
      <c r="G113" s="136">
        <f>G112+G111+G110</f>
        <v>0</v>
      </c>
      <c r="H113" s="137"/>
      <c r="I113" s="138" t="s">
        <v>83</v>
      </c>
      <c r="J113" s="132">
        <f>J110+J111+J112</f>
        <v>3318807</v>
      </c>
      <c r="K113" s="132">
        <f>K110+K111+K112</f>
        <v>0</v>
      </c>
      <c r="L113" s="133">
        <f>L110+L111+L112</f>
        <v>0</v>
      </c>
      <c r="M113" s="139"/>
      <c r="N113" s="1149" t="s">
        <v>83</v>
      </c>
      <c r="O113" s="1150"/>
      <c r="P113" s="135">
        <f>P112+P111+P110</f>
        <v>17040.999599999999</v>
      </c>
      <c r="Q113" s="135">
        <f>Q112+Q111+Q110</f>
        <v>0</v>
      </c>
      <c r="R113" s="136">
        <f>R112+R111+R110</f>
        <v>0</v>
      </c>
      <c r="S113" s="137"/>
      <c r="T113" s="138" t="s">
        <v>83</v>
      </c>
      <c r="U113" s="132">
        <f>U110+U111+U112</f>
        <v>2969910</v>
      </c>
      <c r="V113" s="132">
        <f>V110+V111+V112</f>
        <v>0</v>
      </c>
      <c r="W113" s="133">
        <f>W110+W111+W112</f>
        <v>0</v>
      </c>
      <c r="X113" s="139"/>
      <c r="Y113" s="1149" t="s">
        <v>83</v>
      </c>
      <c r="Z113" s="1150"/>
      <c r="AA113" s="135">
        <f>AA112+AA111+AA110</f>
        <v>14491.0002</v>
      </c>
      <c r="AB113" s="135">
        <f>AB112+AB111+AB110</f>
        <v>0</v>
      </c>
      <c r="AC113" s="136">
        <f>AC112+AC111+AC110</f>
        <v>0</v>
      </c>
      <c r="AD113" s="137"/>
      <c r="AE113" s="138" t="s">
        <v>83</v>
      </c>
      <c r="AF113" s="132">
        <f>AF110+AF111+AF112</f>
        <v>2651905</v>
      </c>
      <c r="AG113" s="132">
        <f>AG110+AG111+AG112</f>
        <v>0</v>
      </c>
      <c r="AH113" s="133">
        <f>AH110+AH111+AH112</f>
        <v>0</v>
      </c>
      <c r="AI113" s="722"/>
      <c r="AJ113" s="1149" t="s">
        <v>83</v>
      </c>
      <c r="AK113" s="1150"/>
      <c r="AL113" s="135">
        <f>AL112+AL111+AL110</f>
        <v>12722.9897</v>
      </c>
      <c r="AM113" s="135">
        <f>AM112+AM111+AM110</f>
        <v>0</v>
      </c>
      <c r="AN113" s="136">
        <f>AN112+AN111+AN110</f>
        <v>0</v>
      </c>
      <c r="AO113" s="722"/>
      <c r="AP113" s="138" t="s">
        <v>83</v>
      </c>
      <c r="AQ113" s="132">
        <f>AQ110+AQ111+AQ112</f>
        <v>2331806</v>
      </c>
      <c r="AR113" s="132">
        <f>AR110+AR111+AR112</f>
        <v>0</v>
      </c>
      <c r="AS113" s="133">
        <f>AS110+AS111+AS112</f>
        <v>0</v>
      </c>
      <c r="AU113" s="1149" t="s">
        <v>83</v>
      </c>
      <c r="AV113" s="1150"/>
      <c r="AW113" s="135">
        <f>AW112+AW111+AW110</f>
        <v>11510.000099999999</v>
      </c>
      <c r="AX113" s="135">
        <f>AX112+AX111+AX110</f>
        <v>0</v>
      </c>
      <c r="AY113" s="136">
        <f>AY112+AY111+AY110</f>
        <v>0</v>
      </c>
      <c r="BA113" s="138" t="s">
        <v>83</v>
      </c>
      <c r="BB113" s="132">
        <f>BB110+BB111+BB112</f>
        <v>2097989</v>
      </c>
      <c r="BC113" s="132">
        <f>BC110+BC111+BC112</f>
        <v>0</v>
      </c>
      <c r="BD113" s="133">
        <f>BD110+BD111+BD112</f>
        <v>0</v>
      </c>
    </row>
    <row r="114" spans="1:56" ht="15" customHeight="1" thickBot="1" x14ac:dyDescent="0.35">
      <c r="A114" s="1158"/>
      <c r="C114" s="140"/>
      <c r="D114" s="141"/>
      <c r="E114" s="142" t="s">
        <v>135</v>
      </c>
      <c r="F114" s="142"/>
      <c r="G114" s="143">
        <f>SUM(E113:G113)</f>
        <v>18813.000400000001</v>
      </c>
      <c r="H114" s="144"/>
      <c r="I114" s="145"/>
      <c r="J114" s="146" t="s">
        <v>134</v>
      </c>
      <c r="K114" s="147"/>
      <c r="L114" s="148">
        <f>SUM(J113:L113)</f>
        <v>3318807</v>
      </c>
      <c r="M114" s="139"/>
      <c r="N114" s="140"/>
      <c r="O114" s="141"/>
      <c r="P114" s="142" t="s">
        <v>135</v>
      </c>
      <c r="Q114" s="142"/>
      <c r="R114" s="143">
        <f>SUM(P113:R113)</f>
        <v>17040.999599999999</v>
      </c>
      <c r="S114" s="144"/>
      <c r="T114" s="145"/>
      <c r="U114" s="146" t="s">
        <v>134</v>
      </c>
      <c r="V114" s="147"/>
      <c r="W114" s="148">
        <f>SUM(U113:W113)</f>
        <v>2969910</v>
      </c>
      <c r="X114" s="139"/>
      <c r="Y114" s="140"/>
      <c r="Z114" s="141"/>
      <c r="AA114" s="142" t="s">
        <v>135</v>
      </c>
      <c r="AB114" s="142"/>
      <c r="AC114" s="143">
        <f>SUM(AA113:AC113)</f>
        <v>14491.0002</v>
      </c>
      <c r="AD114" s="144"/>
      <c r="AE114" s="145"/>
      <c r="AF114" s="146" t="s">
        <v>134</v>
      </c>
      <c r="AG114" s="147"/>
      <c r="AH114" s="148">
        <f>SUM(AF113:AH113)</f>
        <v>2651905</v>
      </c>
      <c r="AI114" s="723"/>
      <c r="AJ114" s="140"/>
      <c r="AK114" s="141"/>
      <c r="AL114" s="142" t="s">
        <v>135</v>
      </c>
      <c r="AM114" s="142"/>
      <c r="AN114" s="143">
        <f>SUM(AL113:AN113)</f>
        <v>12722.9897</v>
      </c>
      <c r="AO114" s="723"/>
      <c r="AP114" s="145"/>
      <c r="AQ114" s="146" t="s">
        <v>134</v>
      </c>
      <c r="AR114" s="147"/>
      <c r="AS114" s="148">
        <f>SUM(AQ113:AS113)</f>
        <v>2331806</v>
      </c>
      <c r="AU114" s="140"/>
      <c r="AV114" s="141"/>
      <c r="AW114" s="142" t="s">
        <v>135</v>
      </c>
      <c r="AX114" s="142"/>
      <c r="AY114" s="143">
        <f>SUM(AW113:AY113)</f>
        <v>11510.000099999999</v>
      </c>
      <c r="BA114" s="145"/>
      <c r="BB114" s="146" t="s">
        <v>134</v>
      </c>
      <c r="BC114" s="147"/>
      <c r="BD114" s="148">
        <f>SUM(BB113:BD113)</f>
        <v>2097989</v>
      </c>
    </row>
    <row r="115" spans="1:56" ht="15.75" thickBot="1" x14ac:dyDescent="0.35">
      <c r="I115" s="149"/>
      <c r="J115" s="149"/>
      <c r="K115" s="149"/>
      <c r="L115" s="149"/>
      <c r="T115" s="149"/>
      <c r="U115" s="149"/>
      <c r="V115" s="149"/>
      <c r="W115" s="149"/>
      <c r="AE115" s="149"/>
      <c r="AF115" s="149"/>
      <c r="AG115" s="149"/>
      <c r="AH115" s="149"/>
      <c r="AI115" s="149"/>
      <c r="AO115" s="149"/>
      <c r="AP115" s="149"/>
      <c r="AQ115" s="149"/>
      <c r="AR115" s="149"/>
      <c r="AS115" s="149"/>
      <c r="BA115" s="149"/>
      <c r="BB115" s="149"/>
      <c r="BC115" s="149"/>
      <c r="BD115" s="149"/>
    </row>
    <row r="116" spans="1:56" ht="15.75" customHeight="1" x14ac:dyDescent="0.3">
      <c r="A116" s="1156" t="s">
        <v>62</v>
      </c>
      <c r="C116" s="1147" t="s">
        <v>99</v>
      </c>
      <c r="D116" s="1148"/>
      <c r="E116" s="1131" t="s">
        <v>137</v>
      </c>
      <c r="F116" s="1131"/>
      <c r="G116" s="1132"/>
      <c r="H116" s="116"/>
      <c r="I116" s="117"/>
      <c r="J116" s="1116" t="s">
        <v>137</v>
      </c>
      <c r="K116" s="1117"/>
      <c r="L116" s="1118"/>
      <c r="M116" s="118"/>
      <c r="N116" s="1147" t="s">
        <v>99</v>
      </c>
      <c r="O116" s="1148"/>
      <c r="P116" s="1131" t="s">
        <v>137</v>
      </c>
      <c r="Q116" s="1131"/>
      <c r="R116" s="1132"/>
      <c r="S116" s="116"/>
      <c r="T116" s="117"/>
      <c r="U116" s="1116" t="s">
        <v>137</v>
      </c>
      <c r="V116" s="1117"/>
      <c r="W116" s="1118"/>
      <c r="X116" s="118"/>
      <c r="Y116" s="1147" t="s">
        <v>99</v>
      </c>
      <c r="Z116" s="1148"/>
      <c r="AA116" s="1131" t="s">
        <v>137</v>
      </c>
      <c r="AB116" s="1131"/>
      <c r="AC116" s="1132"/>
      <c r="AD116" s="116"/>
      <c r="AE116" s="117"/>
      <c r="AF116" s="1116" t="s">
        <v>137</v>
      </c>
      <c r="AG116" s="1117"/>
      <c r="AH116" s="1118"/>
      <c r="AI116" s="721"/>
      <c r="AJ116" s="1147" t="s">
        <v>99</v>
      </c>
      <c r="AK116" s="1148"/>
      <c r="AL116" s="1131" t="s">
        <v>137</v>
      </c>
      <c r="AM116" s="1131"/>
      <c r="AN116" s="1132"/>
      <c r="AO116" s="721"/>
      <c r="AP116" s="117"/>
      <c r="AQ116" s="1116" t="s">
        <v>137</v>
      </c>
      <c r="AR116" s="1117"/>
      <c r="AS116" s="1118"/>
      <c r="AU116" s="1147" t="s">
        <v>99</v>
      </c>
      <c r="AV116" s="1148"/>
      <c r="AW116" s="1131" t="s">
        <v>137</v>
      </c>
      <c r="AX116" s="1131"/>
      <c r="AY116" s="1132"/>
      <c r="BA116" s="117"/>
      <c r="BB116" s="1116" t="s">
        <v>137</v>
      </c>
      <c r="BC116" s="1117"/>
      <c r="BD116" s="1118"/>
    </row>
    <row r="117" spans="1:56" ht="15" customHeight="1" x14ac:dyDescent="0.3">
      <c r="A117" s="1157"/>
      <c r="C117" s="1149"/>
      <c r="D117" s="1150"/>
      <c r="E117" s="724" t="s">
        <v>98</v>
      </c>
      <c r="F117" s="725" t="s">
        <v>97</v>
      </c>
      <c r="G117" s="726" t="s">
        <v>96</v>
      </c>
      <c r="H117" s="121"/>
      <c r="I117" s="122" t="s">
        <v>99</v>
      </c>
      <c r="J117" s="123" t="s">
        <v>98</v>
      </c>
      <c r="K117" s="124" t="s">
        <v>97</v>
      </c>
      <c r="L117" s="125" t="s">
        <v>96</v>
      </c>
      <c r="M117" s="126"/>
      <c r="N117" s="1149" t="s">
        <v>99</v>
      </c>
      <c r="O117" s="1150"/>
      <c r="P117" s="724" t="s">
        <v>98</v>
      </c>
      <c r="Q117" s="725" t="s">
        <v>97</v>
      </c>
      <c r="R117" s="726" t="s">
        <v>96</v>
      </c>
      <c r="S117" s="121"/>
      <c r="T117" s="122" t="s">
        <v>99</v>
      </c>
      <c r="U117" s="123" t="s">
        <v>98</v>
      </c>
      <c r="V117" s="124" t="s">
        <v>97</v>
      </c>
      <c r="W117" s="125" t="s">
        <v>96</v>
      </c>
      <c r="X117" s="126"/>
      <c r="Y117" s="1149" t="s">
        <v>99</v>
      </c>
      <c r="Z117" s="1150"/>
      <c r="AA117" s="724" t="s">
        <v>98</v>
      </c>
      <c r="AB117" s="725" t="s">
        <v>97</v>
      </c>
      <c r="AC117" s="726" t="s">
        <v>96</v>
      </c>
      <c r="AD117" s="121"/>
      <c r="AE117" s="122" t="s">
        <v>99</v>
      </c>
      <c r="AF117" s="123" t="s">
        <v>98</v>
      </c>
      <c r="AG117" s="124" t="s">
        <v>97</v>
      </c>
      <c r="AH117" s="125" t="s">
        <v>96</v>
      </c>
      <c r="AI117" s="721"/>
      <c r="AJ117" s="1149" t="s">
        <v>99</v>
      </c>
      <c r="AK117" s="1150"/>
      <c r="AL117" s="724" t="s">
        <v>98</v>
      </c>
      <c r="AM117" s="725" t="s">
        <v>97</v>
      </c>
      <c r="AN117" s="726" t="s">
        <v>96</v>
      </c>
      <c r="AO117" s="721"/>
      <c r="AP117" s="122" t="s">
        <v>99</v>
      </c>
      <c r="AQ117" s="123" t="s">
        <v>98</v>
      </c>
      <c r="AR117" s="124" t="s">
        <v>97</v>
      </c>
      <c r="AS117" s="125" t="s">
        <v>96</v>
      </c>
      <c r="AU117" s="1149" t="s">
        <v>99</v>
      </c>
      <c r="AV117" s="1150"/>
      <c r="AW117" s="724" t="s">
        <v>98</v>
      </c>
      <c r="AX117" s="725" t="s">
        <v>97</v>
      </c>
      <c r="AY117" s="726" t="s">
        <v>96</v>
      </c>
      <c r="BA117" s="122" t="s">
        <v>99</v>
      </c>
      <c r="BB117" s="123" t="s">
        <v>98</v>
      </c>
      <c r="BC117" s="124" t="s">
        <v>97</v>
      </c>
      <c r="BD117" s="125" t="s">
        <v>96</v>
      </c>
    </row>
    <row r="118" spans="1:56" ht="15" customHeight="1" x14ac:dyDescent="0.3">
      <c r="A118" s="1157"/>
      <c r="C118" s="1153">
        <v>1</v>
      </c>
      <c r="D118" s="127" t="s">
        <v>136</v>
      </c>
      <c r="E118" s="128">
        <v>38153.995199999998</v>
      </c>
      <c r="F118" s="128"/>
      <c r="G118" s="129"/>
      <c r="H118" s="130"/>
      <c r="I118" s="131">
        <v>1</v>
      </c>
      <c r="J118" s="132">
        <f>ROUND(((+E118*'DATA - Awards Matrices'!$C$62)+(E118*'DATA - Awards Matrices'!$E$66))*'DATA - Awards Matrices'!$D$58,0)</f>
        <v>5863124</v>
      </c>
      <c r="K118" s="132">
        <f>ROUND(((+F118*'DATA - Awards Matrices'!$D$62)+(F118*'DATA - Awards Matrices'!$E$66))*'DATA - Awards Matrices'!$D$58,0)</f>
        <v>0</v>
      </c>
      <c r="L118" s="133">
        <f>ROUND(((+G118*'DATA - Awards Matrices'!$E$62)+(G118*'DATA - Awards Matrices'!$E$66))*'DATA - Awards Matrices'!$D$58,0)</f>
        <v>0</v>
      </c>
      <c r="M118" s="134"/>
      <c r="N118" s="729">
        <v>1</v>
      </c>
      <c r="O118" s="127" t="s">
        <v>136</v>
      </c>
      <c r="P118" s="128">
        <v>37375.991300000002</v>
      </c>
      <c r="Q118" s="128"/>
      <c r="R118" s="129"/>
      <c r="S118" s="130"/>
      <c r="T118" s="131">
        <v>1</v>
      </c>
      <c r="U118" s="132">
        <f>ROUND(((+P118*'DATA - Awards Matrices'!$C$62)+(P118*'DATA - Awards Matrices'!$E$66))*'DATA - Awards Matrices'!$D$58,0)</f>
        <v>5743569</v>
      </c>
      <c r="V118" s="132">
        <f>ROUND(((+Q118*'DATA - Awards Matrices'!$D$62)+(Q118*'DATA - Awards Matrices'!$E$66))*'DATA - Awards Matrices'!$D$58,0)</f>
        <v>0</v>
      </c>
      <c r="W118" s="133">
        <f>ROUND(((+R118*'DATA - Awards Matrices'!$E$62)+(R118*'DATA - Awards Matrices'!$E$66))*'DATA - Awards Matrices'!$D$58,0)</f>
        <v>0</v>
      </c>
      <c r="X118" s="134"/>
      <c r="Y118" s="729">
        <v>1</v>
      </c>
      <c r="Z118" s="127" t="s">
        <v>136</v>
      </c>
      <c r="AA118" s="128">
        <v>33361.179499999998</v>
      </c>
      <c r="AB118" s="128"/>
      <c r="AC118" s="129"/>
      <c r="AD118" s="130"/>
      <c r="AE118" s="131">
        <v>1</v>
      </c>
      <c r="AF118" s="132">
        <f>ROUND(((+AA118*'DATA - Awards Matrices'!$C$62)+(AA118*'DATA - Awards Matrices'!$E$66))*'DATA - Awards Matrices'!$D$58,0)</f>
        <v>5126612</v>
      </c>
      <c r="AG118" s="132">
        <f>ROUND(((+AB118*'DATA - Awards Matrices'!$D$62)+(AB118*'DATA - Awards Matrices'!$E$66))*'DATA - Awards Matrices'!$D$58,0)</f>
        <v>0</v>
      </c>
      <c r="AH118" s="133">
        <f>ROUND(((+AC118*'DATA - Awards Matrices'!$E$62)+(AC118*'DATA - Awards Matrices'!$E$66))*'DATA - Awards Matrices'!$D$58,0)</f>
        <v>0</v>
      </c>
      <c r="AI118" s="722"/>
      <c r="AJ118" s="729">
        <v>1</v>
      </c>
      <c r="AK118" s="127" t="s">
        <v>136</v>
      </c>
      <c r="AL118" s="128">
        <v>30106.76</v>
      </c>
      <c r="AM118" s="128">
        <v>0</v>
      </c>
      <c r="AN118" s="129">
        <v>0</v>
      </c>
      <c r="AO118" s="722"/>
      <c r="AP118" s="131">
        <v>1</v>
      </c>
      <c r="AQ118" s="132">
        <f>ROUND(((+AL118*'DATA - Awards Matrices'!$C$62)+(AL118*'DATA - Awards Matrices'!$E$66))*'DATA - Awards Matrices'!$D$58,0)</f>
        <v>4626506</v>
      </c>
      <c r="AR118" s="132">
        <f>ROUND(((+AM118*'DATA - Awards Matrices'!$D$62)+(AM118*'DATA - Awards Matrices'!$E$66))*'DATA - Awards Matrices'!$D$58,0)</f>
        <v>0</v>
      </c>
      <c r="AS118" s="133">
        <f>ROUND(((+AN118*'DATA - Awards Matrices'!$E$62)+(AN118*'DATA - Awards Matrices'!$E$66))*'DATA - Awards Matrices'!$D$58,0)</f>
        <v>0</v>
      </c>
      <c r="AU118" s="729">
        <v>1</v>
      </c>
      <c r="AV118" s="127" t="s">
        <v>136</v>
      </c>
      <c r="AW118" s="128">
        <f>'RAW DATA AY2015-16-EOC SCH'!D42</f>
        <v>30491</v>
      </c>
      <c r="AX118" s="128">
        <f>'RAW DATA AY2015-16-EOC SCH'!E42</f>
        <v>0</v>
      </c>
      <c r="AY118" s="129">
        <f>'RAW DATA AY2015-16-EOC SCH'!F42</f>
        <v>0</v>
      </c>
      <c r="BA118" s="131">
        <v>1</v>
      </c>
      <c r="BB118" s="132">
        <f>ROUND(((+AW118*'DATA - Awards Matrices'!$C$62)+(AW118*'DATA - Awards Matrices'!$E$66))*'DATA - Awards Matrices'!$D$58,0)</f>
        <v>4685552</v>
      </c>
      <c r="BC118" s="132">
        <f>ROUND(((+AX118*'DATA - Awards Matrices'!$D$62)+(AX118*'DATA - Awards Matrices'!$E$66))*'DATA - Awards Matrices'!$D$58,0)</f>
        <v>0</v>
      </c>
      <c r="BD118" s="133">
        <f>ROUND(((+AY118*'DATA - Awards Matrices'!$E$62)+(AY118*'DATA - Awards Matrices'!$E$66))*'DATA - Awards Matrices'!$D$58,0)</f>
        <v>0</v>
      </c>
    </row>
    <row r="119" spans="1:56" ht="15" customHeight="1" x14ac:dyDescent="0.3">
      <c r="A119" s="1157"/>
      <c r="C119" s="1153">
        <v>2</v>
      </c>
      <c r="D119" s="127" t="s">
        <v>136</v>
      </c>
      <c r="E119" s="128">
        <v>8806.0499999999993</v>
      </c>
      <c r="F119" s="128"/>
      <c r="G119" s="129"/>
      <c r="H119" s="130"/>
      <c r="I119" s="131">
        <v>2</v>
      </c>
      <c r="J119" s="132">
        <f>ROUND(((+E119*'DATA - Awards Matrices'!$C$63)+(E119*'DATA - Awards Matrices'!$E$66))*'DATA - Awards Matrices'!$D$58,0)</f>
        <v>1933192</v>
      </c>
      <c r="K119" s="132">
        <f>ROUND(((+F119*'DATA - Awards Matrices'!$D$63)+(F119*'DATA - Awards Matrices'!$E$66))*'DATA - Awards Matrices'!$D$58,0)</f>
        <v>0</v>
      </c>
      <c r="L119" s="133">
        <f>ROUND(((+G119*'DATA - Awards Matrices'!$E$63)+(G119*'DATA - Awards Matrices'!$E$66))*'DATA - Awards Matrices'!$D$58,0)</f>
        <v>0</v>
      </c>
      <c r="M119" s="134"/>
      <c r="N119" s="729">
        <v>2</v>
      </c>
      <c r="O119" s="127" t="s">
        <v>136</v>
      </c>
      <c r="P119" s="128">
        <v>8629.99</v>
      </c>
      <c r="Q119" s="128"/>
      <c r="R119" s="129"/>
      <c r="S119" s="130"/>
      <c r="T119" s="131">
        <v>2</v>
      </c>
      <c r="U119" s="132">
        <f>ROUND(((+P119*'DATA - Awards Matrices'!$C$63)+(P119*'DATA - Awards Matrices'!$E$66))*'DATA - Awards Matrices'!$D$58,0)</f>
        <v>1894542</v>
      </c>
      <c r="V119" s="132">
        <f>ROUND(((+Q119*'DATA - Awards Matrices'!$D$63)+(Q119*'DATA - Awards Matrices'!$E$66))*'DATA - Awards Matrices'!$D$58,0)</f>
        <v>0</v>
      </c>
      <c r="W119" s="133">
        <f>ROUND(((+R119*'DATA - Awards Matrices'!$E$63)+(R119*'DATA - Awards Matrices'!$E$66))*'DATA - Awards Matrices'!$D$58,0)</f>
        <v>0</v>
      </c>
      <c r="X119" s="134"/>
      <c r="Y119" s="729">
        <v>2</v>
      </c>
      <c r="Z119" s="127" t="s">
        <v>136</v>
      </c>
      <c r="AA119" s="128">
        <v>8891.06</v>
      </c>
      <c r="AB119" s="128"/>
      <c r="AC119" s="129"/>
      <c r="AD119" s="130"/>
      <c r="AE119" s="131">
        <v>2</v>
      </c>
      <c r="AF119" s="132">
        <f>ROUND(((+AA119*'DATA - Awards Matrices'!$C$63)+(AA119*'DATA - Awards Matrices'!$E$66))*'DATA - Awards Matrices'!$D$58,0)</f>
        <v>1951854</v>
      </c>
      <c r="AG119" s="132">
        <f>ROUND(((+AB119*'DATA - Awards Matrices'!$D$63)+(AB119*'DATA - Awards Matrices'!$E$66))*'DATA - Awards Matrices'!$D$58,0)</f>
        <v>0</v>
      </c>
      <c r="AH119" s="133">
        <f>ROUND(((+AC119*'DATA - Awards Matrices'!$E$63)+(AC119*'DATA - Awards Matrices'!$E$66))*'DATA - Awards Matrices'!$D$58,0)</f>
        <v>0</v>
      </c>
      <c r="AI119" s="722"/>
      <c r="AJ119" s="729">
        <v>2</v>
      </c>
      <c r="AK119" s="127" t="s">
        <v>136</v>
      </c>
      <c r="AL119" s="128">
        <v>8656.07</v>
      </c>
      <c r="AM119" s="128">
        <v>0</v>
      </c>
      <c r="AN119" s="129">
        <v>0</v>
      </c>
      <c r="AO119" s="722"/>
      <c r="AP119" s="131">
        <v>2</v>
      </c>
      <c r="AQ119" s="132">
        <f>ROUND(((+AL119*'DATA - Awards Matrices'!$C$63)+(AL119*'DATA - Awards Matrices'!$E$66))*'DATA - Awards Matrices'!$D$58,0)</f>
        <v>1900267</v>
      </c>
      <c r="AR119" s="132">
        <f>ROUND(((+AM119*'DATA - Awards Matrices'!$D$63)+(AM119*'DATA - Awards Matrices'!$E$66))*'DATA - Awards Matrices'!$D$58,0)</f>
        <v>0</v>
      </c>
      <c r="AS119" s="133">
        <f>ROUND(((+AN119*'DATA - Awards Matrices'!$E$63)+(AN119*'DATA - Awards Matrices'!$E$66))*'DATA - Awards Matrices'!$D$58,0)</f>
        <v>0</v>
      </c>
      <c r="AU119" s="729">
        <v>2</v>
      </c>
      <c r="AV119" s="127" t="s">
        <v>136</v>
      </c>
      <c r="AW119" s="128">
        <f>'RAW DATA AY2015-16-EOC SCH'!D43</f>
        <v>8553</v>
      </c>
      <c r="AX119" s="128">
        <f>'RAW DATA AY2015-16-EOC SCH'!E43</f>
        <v>0</v>
      </c>
      <c r="AY119" s="129">
        <f>'RAW DATA AY2015-16-EOC SCH'!F43</f>
        <v>0</v>
      </c>
      <c r="BA119" s="131">
        <v>2</v>
      </c>
      <c r="BB119" s="132">
        <f>ROUND(((+AW119*'DATA - Awards Matrices'!$C$63)+(AW119*'DATA - Awards Matrices'!$E$66))*'DATA - Awards Matrices'!$D$58,0)</f>
        <v>1877640</v>
      </c>
      <c r="BC119" s="132">
        <f>ROUND(((+AX119*'DATA - Awards Matrices'!$D$63)+(AX119*'DATA - Awards Matrices'!$E$66))*'DATA - Awards Matrices'!$D$58,0)</f>
        <v>0</v>
      </c>
      <c r="BD119" s="133">
        <f>ROUND(((+AY119*'DATA - Awards Matrices'!$E$63)+(AY119*'DATA - Awards Matrices'!$E$66))*'DATA - Awards Matrices'!$D$58,0)</f>
        <v>0</v>
      </c>
    </row>
    <row r="120" spans="1:56" ht="15" customHeight="1" x14ac:dyDescent="0.3">
      <c r="A120" s="1157"/>
      <c r="C120" s="1153">
        <v>3</v>
      </c>
      <c r="D120" s="127" t="s">
        <v>136</v>
      </c>
      <c r="E120" s="128">
        <v>5991</v>
      </c>
      <c r="F120" s="128"/>
      <c r="G120" s="129"/>
      <c r="H120" s="130"/>
      <c r="I120" s="131">
        <v>3</v>
      </c>
      <c r="J120" s="132">
        <f>ROUND(((+E120*'DATA - Awards Matrices'!$C$64)+(E120*'DATA - Awards Matrices'!$E$66))*'DATA - Awards Matrices'!$D$58,0)</f>
        <v>2045867</v>
      </c>
      <c r="K120" s="132">
        <f>ROUND(((+F120*'DATA - Awards Matrices'!$D$64)+(F120*'DATA - Awards Matrices'!$E$66))*'DATA - Awards Matrices'!$D$58,0)</f>
        <v>0</v>
      </c>
      <c r="L120" s="133">
        <f>ROUND(((+G120*'DATA - Awards Matrices'!$E$64)+(G120*'DATA - Awards Matrices'!$E$66))*'DATA - Awards Matrices'!$D$58,0)</f>
        <v>0</v>
      </c>
      <c r="M120" s="134"/>
      <c r="N120" s="729">
        <v>3</v>
      </c>
      <c r="O120" s="127" t="s">
        <v>136</v>
      </c>
      <c r="P120" s="128">
        <v>5519</v>
      </c>
      <c r="Q120" s="128"/>
      <c r="R120" s="129"/>
      <c r="S120" s="130"/>
      <c r="T120" s="131">
        <v>3</v>
      </c>
      <c r="U120" s="132">
        <f>ROUND(((+P120*'DATA - Awards Matrices'!$C$64)+(P120*'DATA - Awards Matrices'!$E$66))*'DATA - Awards Matrices'!$D$58,0)</f>
        <v>1884683</v>
      </c>
      <c r="V120" s="132">
        <f>ROUND(((+Q120*'DATA - Awards Matrices'!$D$64)+(Q120*'DATA - Awards Matrices'!$E$66))*'DATA - Awards Matrices'!$D$58,0)</f>
        <v>0</v>
      </c>
      <c r="W120" s="133">
        <f>ROUND(((+R120*'DATA - Awards Matrices'!$E$64)+(R120*'DATA - Awards Matrices'!$E$66))*'DATA - Awards Matrices'!$D$58,0)</f>
        <v>0</v>
      </c>
      <c r="X120" s="134"/>
      <c r="Y120" s="729">
        <v>3</v>
      </c>
      <c r="Z120" s="127" t="s">
        <v>136</v>
      </c>
      <c r="AA120" s="128">
        <v>6063</v>
      </c>
      <c r="AB120" s="128"/>
      <c r="AC120" s="129"/>
      <c r="AD120" s="130"/>
      <c r="AE120" s="131">
        <v>3</v>
      </c>
      <c r="AF120" s="132">
        <f>ROUND(((+AA120*'DATA - Awards Matrices'!$C$64)+(AA120*'DATA - Awards Matrices'!$E$66))*'DATA - Awards Matrices'!$D$58,0)</f>
        <v>2070454</v>
      </c>
      <c r="AG120" s="132">
        <f>ROUND(((+AB120*'DATA - Awards Matrices'!$D$64)+(AB120*'DATA - Awards Matrices'!$E$66))*'DATA - Awards Matrices'!$D$58,0)</f>
        <v>0</v>
      </c>
      <c r="AH120" s="133">
        <f>ROUND(((+AC120*'DATA - Awards Matrices'!$E$64)+(AC120*'DATA - Awards Matrices'!$E$66))*'DATA - Awards Matrices'!$D$58,0)</f>
        <v>0</v>
      </c>
      <c r="AI120" s="722"/>
      <c r="AJ120" s="729">
        <v>3</v>
      </c>
      <c r="AK120" s="127" t="s">
        <v>136</v>
      </c>
      <c r="AL120" s="128">
        <v>5455</v>
      </c>
      <c r="AM120" s="128">
        <v>0</v>
      </c>
      <c r="AN120" s="129">
        <v>0</v>
      </c>
      <c r="AO120" s="722"/>
      <c r="AP120" s="131">
        <v>3</v>
      </c>
      <c r="AQ120" s="132">
        <f>ROUND(((+AL120*'DATA - Awards Matrices'!$C$64)+(AL120*'DATA - Awards Matrices'!$E$66))*'DATA - Awards Matrices'!$D$58,0)</f>
        <v>1862828</v>
      </c>
      <c r="AR120" s="132">
        <f>ROUND(((+AM120*'DATA - Awards Matrices'!$D$64)+(AM120*'DATA - Awards Matrices'!$E$66))*'DATA - Awards Matrices'!$D$58,0)</f>
        <v>0</v>
      </c>
      <c r="AS120" s="133">
        <f>ROUND(((+AN120*'DATA - Awards Matrices'!$E$64)+(AN120*'DATA - Awards Matrices'!$E$66))*'DATA - Awards Matrices'!$D$58,0)</f>
        <v>0</v>
      </c>
      <c r="AU120" s="729">
        <v>3</v>
      </c>
      <c r="AV120" s="127" t="s">
        <v>136</v>
      </c>
      <c r="AW120" s="128">
        <f>'RAW DATA AY2015-16-EOC SCH'!D44</f>
        <v>5549</v>
      </c>
      <c r="AX120" s="128">
        <f>'RAW DATA AY2015-16-EOC SCH'!E44</f>
        <v>0</v>
      </c>
      <c r="AY120" s="129">
        <f>'RAW DATA AY2015-16-EOC SCH'!F44</f>
        <v>0</v>
      </c>
      <c r="BA120" s="131">
        <v>3</v>
      </c>
      <c r="BB120" s="132">
        <f>ROUND(((+AW120*'DATA - Awards Matrices'!$C$64)+(AW120*'DATA - Awards Matrices'!$E$66))*'DATA - Awards Matrices'!$D$58,0)</f>
        <v>1894928</v>
      </c>
      <c r="BC120" s="132">
        <f>ROUND(((+AX120*'DATA - Awards Matrices'!$D$64)+(AX120*'DATA - Awards Matrices'!$E$66))*'DATA - Awards Matrices'!$D$58,0)</f>
        <v>0</v>
      </c>
      <c r="BD120" s="133">
        <f>ROUND(((+AY120*'DATA - Awards Matrices'!$E$64)+(AY120*'DATA - Awards Matrices'!$E$66))*'DATA - Awards Matrices'!$D$58,0)</f>
        <v>0</v>
      </c>
    </row>
    <row r="121" spans="1:56" ht="15" customHeight="1" x14ac:dyDescent="0.3">
      <c r="A121" s="1157"/>
      <c r="C121" s="1149" t="s">
        <v>83</v>
      </c>
      <c r="D121" s="1150"/>
      <c r="E121" s="135">
        <f>E120+E119+E118</f>
        <v>52951.045199999993</v>
      </c>
      <c r="F121" s="135">
        <f>F120+F119+F118</f>
        <v>0</v>
      </c>
      <c r="G121" s="136">
        <f>G120+G119+G118</f>
        <v>0</v>
      </c>
      <c r="H121" s="137"/>
      <c r="I121" s="138" t="s">
        <v>83</v>
      </c>
      <c r="J121" s="132">
        <f>J118+J119+J120</f>
        <v>9842183</v>
      </c>
      <c r="K121" s="132">
        <f>K118+K119+K120</f>
        <v>0</v>
      </c>
      <c r="L121" s="133">
        <f>L118+L119+L120</f>
        <v>0</v>
      </c>
      <c r="M121" s="139"/>
      <c r="N121" s="1149" t="s">
        <v>83</v>
      </c>
      <c r="O121" s="1150"/>
      <c r="P121" s="135">
        <f>P120+P119+P118</f>
        <v>51524.981299999999</v>
      </c>
      <c r="Q121" s="135">
        <f>Q120+Q119+Q118</f>
        <v>0</v>
      </c>
      <c r="R121" s="136">
        <f>R120+R119+R118</f>
        <v>0</v>
      </c>
      <c r="S121" s="137"/>
      <c r="T121" s="138" t="s">
        <v>83</v>
      </c>
      <c r="U121" s="132">
        <f>U118+U119+U120</f>
        <v>9522794</v>
      </c>
      <c r="V121" s="132">
        <f>V118+V119+V120</f>
        <v>0</v>
      </c>
      <c r="W121" s="133">
        <f>W118+W119+W120</f>
        <v>0</v>
      </c>
      <c r="X121" s="139"/>
      <c r="Y121" s="1149" t="s">
        <v>83</v>
      </c>
      <c r="Z121" s="1150"/>
      <c r="AA121" s="135">
        <f>AA120+AA119+AA118</f>
        <v>48315.239499999996</v>
      </c>
      <c r="AB121" s="135">
        <f>AB120+AB119+AB118</f>
        <v>0</v>
      </c>
      <c r="AC121" s="136">
        <f>AC120+AC119+AC118</f>
        <v>0</v>
      </c>
      <c r="AD121" s="137"/>
      <c r="AE121" s="138" t="s">
        <v>83</v>
      </c>
      <c r="AF121" s="132">
        <f>AF118+AF119+AF120</f>
        <v>9148920</v>
      </c>
      <c r="AG121" s="132">
        <f>AG118+AG119+AG120</f>
        <v>0</v>
      </c>
      <c r="AH121" s="133">
        <f>AH118+AH119+AH120</f>
        <v>0</v>
      </c>
      <c r="AI121" s="722"/>
      <c r="AJ121" s="1149" t="s">
        <v>83</v>
      </c>
      <c r="AK121" s="1150"/>
      <c r="AL121" s="135">
        <f>AL120+AL119+AL118</f>
        <v>44217.83</v>
      </c>
      <c r="AM121" s="135">
        <f>AM120+AM119+AM118</f>
        <v>0</v>
      </c>
      <c r="AN121" s="136">
        <f>AN120+AN119+AN118</f>
        <v>0</v>
      </c>
      <c r="AO121" s="722"/>
      <c r="AP121" s="138" t="s">
        <v>83</v>
      </c>
      <c r="AQ121" s="132">
        <f>AQ118+AQ119+AQ120</f>
        <v>8389601</v>
      </c>
      <c r="AR121" s="132">
        <f>AR118+AR119+AR120</f>
        <v>0</v>
      </c>
      <c r="AS121" s="133">
        <f>AS118+AS119+AS120</f>
        <v>0</v>
      </c>
      <c r="AU121" s="1149" t="s">
        <v>83</v>
      </c>
      <c r="AV121" s="1150"/>
      <c r="AW121" s="135">
        <f>AW120+AW119+AW118</f>
        <v>44593</v>
      </c>
      <c r="AX121" s="135">
        <f>AX120+AX119+AX118</f>
        <v>0</v>
      </c>
      <c r="AY121" s="136">
        <f>AY120+AY119+AY118</f>
        <v>0</v>
      </c>
      <c r="BA121" s="138" t="s">
        <v>83</v>
      </c>
      <c r="BB121" s="132">
        <f>BB118+BB119+BB120</f>
        <v>8458120</v>
      </c>
      <c r="BC121" s="132">
        <f>BC118+BC119+BC120</f>
        <v>0</v>
      </c>
      <c r="BD121" s="133">
        <f>BD118+BD119+BD120</f>
        <v>0</v>
      </c>
    </row>
    <row r="122" spans="1:56" ht="15" customHeight="1" thickBot="1" x14ac:dyDescent="0.35">
      <c r="A122" s="1158"/>
      <c r="C122" s="140"/>
      <c r="D122" s="141"/>
      <c r="E122" s="142" t="s">
        <v>135</v>
      </c>
      <c r="F122" s="142"/>
      <c r="G122" s="143">
        <f>SUM(E121:G121)</f>
        <v>52951.045199999993</v>
      </c>
      <c r="H122" s="144"/>
      <c r="I122" s="145"/>
      <c r="J122" s="146" t="s">
        <v>134</v>
      </c>
      <c r="K122" s="147"/>
      <c r="L122" s="148">
        <f>SUM(J121:L121)</f>
        <v>9842183</v>
      </c>
      <c r="M122" s="139"/>
      <c r="N122" s="140"/>
      <c r="O122" s="141"/>
      <c r="P122" s="142" t="s">
        <v>135</v>
      </c>
      <c r="Q122" s="142"/>
      <c r="R122" s="143">
        <f>SUM(P121:R121)</f>
        <v>51524.981299999999</v>
      </c>
      <c r="S122" s="144"/>
      <c r="T122" s="145"/>
      <c r="U122" s="146" t="s">
        <v>134</v>
      </c>
      <c r="V122" s="147"/>
      <c r="W122" s="148">
        <f>SUM(U121:W121)</f>
        <v>9522794</v>
      </c>
      <c r="X122" s="139"/>
      <c r="Y122" s="140"/>
      <c r="Z122" s="141"/>
      <c r="AA122" s="142" t="s">
        <v>135</v>
      </c>
      <c r="AB122" s="142"/>
      <c r="AC122" s="143">
        <f>SUM(AA121:AC121)</f>
        <v>48315.239499999996</v>
      </c>
      <c r="AD122" s="144"/>
      <c r="AE122" s="145"/>
      <c r="AF122" s="146" t="s">
        <v>134</v>
      </c>
      <c r="AG122" s="147"/>
      <c r="AH122" s="148">
        <f>SUM(AF121:AH121)</f>
        <v>9148920</v>
      </c>
      <c r="AI122" s="723"/>
      <c r="AJ122" s="140"/>
      <c r="AK122" s="141"/>
      <c r="AL122" s="142" t="s">
        <v>135</v>
      </c>
      <c r="AM122" s="142"/>
      <c r="AN122" s="143">
        <f>SUM(AL121:AN121)</f>
        <v>44217.83</v>
      </c>
      <c r="AO122" s="723"/>
      <c r="AP122" s="145"/>
      <c r="AQ122" s="146" t="s">
        <v>134</v>
      </c>
      <c r="AR122" s="147"/>
      <c r="AS122" s="148">
        <f>SUM(AQ121:AS121)</f>
        <v>8389601</v>
      </c>
      <c r="AU122" s="140"/>
      <c r="AV122" s="141"/>
      <c r="AW122" s="142" t="s">
        <v>135</v>
      </c>
      <c r="AX122" s="142"/>
      <c r="AY122" s="143">
        <f>SUM(AW121:AY121)</f>
        <v>44593</v>
      </c>
      <c r="BA122" s="145"/>
      <c r="BB122" s="146" t="s">
        <v>134</v>
      </c>
      <c r="BC122" s="147"/>
      <c r="BD122" s="148">
        <f>SUM(BB121:BD121)</f>
        <v>8458120</v>
      </c>
    </row>
    <row r="123" spans="1:56" ht="15.75" thickBot="1" x14ac:dyDescent="0.35">
      <c r="I123" s="149"/>
      <c r="J123" s="149"/>
      <c r="K123" s="149"/>
      <c r="L123" s="149"/>
      <c r="T123" s="149"/>
      <c r="U123" s="149"/>
      <c r="V123" s="149"/>
      <c r="W123" s="149"/>
      <c r="AE123" s="149"/>
      <c r="AF123" s="149"/>
      <c r="AG123" s="149"/>
      <c r="AH123" s="149"/>
      <c r="AI123" s="149"/>
      <c r="AO123" s="149"/>
      <c r="AP123" s="149"/>
      <c r="AQ123" s="149"/>
      <c r="AR123" s="149"/>
      <c r="AS123" s="149"/>
      <c r="BA123" s="149"/>
      <c r="BB123" s="149"/>
      <c r="BC123" s="149"/>
      <c r="BD123" s="149"/>
    </row>
    <row r="124" spans="1:56" ht="15.75" customHeight="1" x14ac:dyDescent="0.3">
      <c r="A124" s="1156" t="s">
        <v>64</v>
      </c>
      <c r="C124" s="1147" t="s">
        <v>99</v>
      </c>
      <c r="D124" s="1148"/>
      <c r="E124" s="1131" t="s">
        <v>137</v>
      </c>
      <c r="F124" s="1131"/>
      <c r="G124" s="1132"/>
      <c r="H124" s="116"/>
      <c r="I124" s="117"/>
      <c r="J124" s="1116" t="s">
        <v>137</v>
      </c>
      <c r="K124" s="1117"/>
      <c r="L124" s="1118"/>
      <c r="M124" s="118"/>
      <c r="N124" s="1147" t="s">
        <v>99</v>
      </c>
      <c r="O124" s="1148"/>
      <c r="P124" s="1131" t="s">
        <v>137</v>
      </c>
      <c r="Q124" s="1131"/>
      <c r="R124" s="1132"/>
      <c r="S124" s="116"/>
      <c r="T124" s="117"/>
      <c r="U124" s="1116" t="s">
        <v>137</v>
      </c>
      <c r="V124" s="1117"/>
      <c r="W124" s="1118"/>
      <c r="X124" s="118"/>
      <c r="Y124" s="1147" t="s">
        <v>99</v>
      </c>
      <c r="Z124" s="1148"/>
      <c r="AA124" s="1131" t="s">
        <v>137</v>
      </c>
      <c r="AB124" s="1131"/>
      <c r="AC124" s="1132"/>
      <c r="AD124" s="116"/>
      <c r="AE124" s="117"/>
      <c r="AF124" s="1116" t="s">
        <v>137</v>
      </c>
      <c r="AG124" s="1117"/>
      <c r="AH124" s="1118"/>
      <c r="AI124" s="721"/>
      <c r="AJ124" s="1147" t="s">
        <v>99</v>
      </c>
      <c r="AK124" s="1148"/>
      <c r="AL124" s="1131" t="s">
        <v>137</v>
      </c>
      <c r="AM124" s="1131"/>
      <c r="AN124" s="1132"/>
      <c r="AO124" s="721"/>
      <c r="AP124" s="117"/>
      <c r="AQ124" s="1116" t="s">
        <v>137</v>
      </c>
      <c r="AR124" s="1117"/>
      <c r="AS124" s="1118"/>
      <c r="AU124" s="1147" t="s">
        <v>99</v>
      </c>
      <c r="AV124" s="1148"/>
      <c r="AW124" s="1131" t="s">
        <v>137</v>
      </c>
      <c r="AX124" s="1131"/>
      <c r="AY124" s="1132"/>
      <c r="BA124" s="117"/>
      <c r="BB124" s="1116" t="s">
        <v>137</v>
      </c>
      <c r="BC124" s="1117"/>
      <c r="BD124" s="1118"/>
    </row>
    <row r="125" spans="1:56" ht="15" customHeight="1" x14ac:dyDescent="0.3">
      <c r="A125" s="1157"/>
      <c r="C125" s="1149"/>
      <c r="D125" s="1150"/>
      <c r="E125" s="724" t="s">
        <v>98</v>
      </c>
      <c r="F125" s="725" t="s">
        <v>97</v>
      </c>
      <c r="G125" s="726" t="s">
        <v>96</v>
      </c>
      <c r="H125" s="121"/>
      <c r="I125" s="122" t="s">
        <v>99</v>
      </c>
      <c r="J125" s="123" t="s">
        <v>98</v>
      </c>
      <c r="K125" s="124" t="s">
        <v>97</v>
      </c>
      <c r="L125" s="125" t="s">
        <v>96</v>
      </c>
      <c r="M125" s="126"/>
      <c r="N125" s="1149" t="s">
        <v>99</v>
      </c>
      <c r="O125" s="1150"/>
      <c r="P125" s="724" t="s">
        <v>98</v>
      </c>
      <c r="Q125" s="725" t="s">
        <v>97</v>
      </c>
      <c r="R125" s="726" t="s">
        <v>96</v>
      </c>
      <c r="S125" s="121"/>
      <c r="T125" s="122" t="s">
        <v>99</v>
      </c>
      <c r="U125" s="123" t="s">
        <v>98</v>
      </c>
      <c r="V125" s="124" t="s">
        <v>97</v>
      </c>
      <c r="W125" s="125" t="s">
        <v>96</v>
      </c>
      <c r="X125" s="126"/>
      <c r="Y125" s="1149" t="s">
        <v>99</v>
      </c>
      <c r="Z125" s="1150"/>
      <c r="AA125" s="724" t="s">
        <v>98</v>
      </c>
      <c r="AB125" s="725" t="s">
        <v>97</v>
      </c>
      <c r="AC125" s="726" t="s">
        <v>96</v>
      </c>
      <c r="AD125" s="121"/>
      <c r="AE125" s="122" t="s">
        <v>99</v>
      </c>
      <c r="AF125" s="123" t="s">
        <v>98</v>
      </c>
      <c r="AG125" s="124" t="s">
        <v>97</v>
      </c>
      <c r="AH125" s="125" t="s">
        <v>96</v>
      </c>
      <c r="AI125" s="721"/>
      <c r="AJ125" s="1149" t="s">
        <v>99</v>
      </c>
      <c r="AK125" s="1150"/>
      <c r="AL125" s="724" t="s">
        <v>98</v>
      </c>
      <c r="AM125" s="725" t="s">
        <v>97</v>
      </c>
      <c r="AN125" s="726" t="s">
        <v>96</v>
      </c>
      <c r="AO125" s="721"/>
      <c r="AP125" s="122" t="s">
        <v>99</v>
      </c>
      <c r="AQ125" s="123" t="s">
        <v>98</v>
      </c>
      <c r="AR125" s="124" t="s">
        <v>97</v>
      </c>
      <c r="AS125" s="125" t="s">
        <v>96</v>
      </c>
      <c r="AU125" s="1149" t="s">
        <v>99</v>
      </c>
      <c r="AV125" s="1150"/>
      <c r="AW125" s="724" t="s">
        <v>98</v>
      </c>
      <c r="AX125" s="725" t="s">
        <v>97</v>
      </c>
      <c r="AY125" s="726" t="s">
        <v>96</v>
      </c>
      <c r="BA125" s="122" t="s">
        <v>99</v>
      </c>
      <c r="BB125" s="123" t="s">
        <v>98</v>
      </c>
      <c r="BC125" s="124" t="s">
        <v>97</v>
      </c>
      <c r="BD125" s="125" t="s">
        <v>96</v>
      </c>
    </row>
    <row r="126" spans="1:56" ht="15" customHeight="1" x14ac:dyDescent="0.3">
      <c r="A126" s="1157"/>
      <c r="C126" s="1153">
        <v>1</v>
      </c>
      <c r="D126" s="127" t="s">
        <v>136</v>
      </c>
      <c r="E126" s="128">
        <v>8702.9796650000008</v>
      </c>
      <c r="F126" s="128"/>
      <c r="G126" s="129"/>
      <c r="H126" s="130"/>
      <c r="I126" s="131">
        <v>1</v>
      </c>
      <c r="J126" s="132">
        <f>ROUND(((+E126*'DATA - Awards Matrices'!$C$62)+(E126*'DATA - Awards Matrices'!$E$66))*'DATA - Awards Matrices'!$D$58,0)</f>
        <v>1337387</v>
      </c>
      <c r="K126" s="132">
        <f>ROUND(((+F126*'DATA - Awards Matrices'!$D$62)+(F126*'DATA - Awards Matrices'!$E$66))*'DATA - Awards Matrices'!$D$58,0)</f>
        <v>0</v>
      </c>
      <c r="L126" s="133">
        <f>ROUND(((+G126*'DATA - Awards Matrices'!$E$62)+(G126*'DATA - Awards Matrices'!$E$66))*'DATA - Awards Matrices'!$D$58,0)</f>
        <v>0</v>
      </c>
      <c r="M126" s="134"/>
      <c r="N126" s="729">
        <v>1</v>
      </c>
      <c r="O126" s="127" t="s">
        <v>136</v>
      </c>
      <c r="P126" s="128">
        <v>8362.5001549999997</v>
      </c>
      <c r="Q126" s="128"/>
      <c r="R126" s="129"/>
      <c r="S126" s="130"/>
      <c r="T126" s="131">
        <v>1</v>
      </c>
      <c r="U126" s="132">
        <f>ROUND(((+P126*'DATA - Awards Matrices'!$C$62)+(P126*'DATA - Awards Matrices'!$E$66))*'DATA - Awards Matrices'!$D$58,0)</f>
        <v>1285065</v>
      </c>
      <c r="V126" s="132">
        <f>ROUND(((+Q126*'DATA - Awards Matrices'!$D$62)+(Q126*'DATA - Awards Matrices'!$E$66))*'DATA - Awards Matrices'!$D$58,0)</f>
        <v>0</v>
      </c>
      <c r="W126" s="133">
        <f>ROUND(((+R126*'DATA - Awards Matrices'!$E$62)+(R126*'DATA - Awards Matrices'!$E$66))*'DATA - Awards Matrices'!$D$58,0)</f>
        <v>0</v>
      </c>
      <c r="X126" s="134"/>
      <c r="Y126" s="729">
        <v>1</v>
      </c>
      <c r="Z126" s="127" t="s">
        <v>136</v>
      </c>
      <c r="AA126" s="128">
        <v>9163.01</v>
      </c>
      <c r="AB126" s="128"/>
      <c r="AC126" s="129"/>
      <c r="AD126" s="130"/>
      <c r="AE126" s="131">
        <v>1</v>
      </c>
      <c r="AF126" s="132">
        <f>ROUND(((+AA126*'DATA - Awards Matrices'!$C$62)+(AA126*'DATA - Awards Matrices'!$E$66))*'DATA - Awards Matrices'!$D$58,0)</f>
        <v>1408080</v>
      </c>
      <c r="AG126" s="132">
        <f>ROUND(((+AB126*'DATA - Awards Matrices'!$D$62)+(AB126*'DATA - Awards Matrices'!$E$66))*'DATA - Awards Matrices'!$D$58,0)</f>
        <v>0</v>
      </c>
      <c r="AH126" s="133">
        <f>ROUND(((+AC126*'DATA - Awards Matrices'!$E$62)+(AC126*'DATA - Awards Matrices'!$E$66))*'DATA - Awards Matrices'!$D$58,0)</f>
        <v>0</v>
      </c>
      <c r="AI126" s="722"/>
      <c r="AJ126" s="729">
        <v>1</v>
      </c>
      <c r="AK126" s="127" t="s">
        <v>136</v>
      </c>
      <c r="AL126" s="128">
        <v>9230</v>
      </c>
      <c r="AM126" s="128">
        <v>0</v>
      </c>
      <c r="AN126" s="129">
        <v>0</v>
      </c>
      <c r="AO126" s="722"/>
      <c r="AP126" s="131">
        <v>1</v>
      </c>
      <c r="AQ126" s="132">
        <f>ROUND(((+AL126*'DATA - Awards Matrices'!$C$62)+(AL126*'DATA - Awards Matrices'!$E$66))*'DATA - Awards Matrices'!$D$58,0)</f>
        <v>1418374</v>
      </c>
      <c r="AR126" s="132">
        <f>ROUND(((+AM126*'DATA - Awards Matrices'!$D$62)+(AM126*'DATA - Awards Matrices'!$E$66))*'DATA - Awards Matrices'!$D$58,0)</f>
        <v>0</v>
      </c>
      <c r="AS126" s="133">
        <f>ROUND(((+AN126*'DATA - Awards Matrices'!$E$62)+(AN126*'DATA - Awards Matrices'!$E$66))*'DATA - Awards Matrices'!$D$58,0)</f>
        <v>0</v>
      </c>
      <c r="AU126" s="729">
        <v>1</v>
      </c>
      <c r="AV126" s="127" t="s">
        <v>136</v>
      </c>
      <c r="AW126" s="128">
        <f>'RAW DATA AY2015-16-EOC SCH'!D45</f>
        <v>9294.0300000000007</v>
      </c>
      <c r="AX126" s="128">
        <f>'RAW DATA AY2015-16-EOC SCH'!E45</f>
        <v>0</v>
      </c>
      <c r="AY126" s="129">
        <f>'RAW DATA AY2015-16-EOC SCH'!F45</f>
        <v>0</v>
      </c>
      <c r="BA126" s="131">
        <v>1</v>
      </c>
      <c r="BB126" s="132">
        <f>ROUND(((+AW126*'DATA - Awards Matrices'!$C$62)+(AW126*'DATA - Awards Matrices'!$E$66))*'DATA - Awards Matrices'!$D$58,0)</f>
        <v>1428214</v>
      </c>
      <c r="BC126" s="132">
        <f>ROUND(((+AX126*'DATA - Awards Matrices'!$D$62)+(AX126*'DATA - Awards Matrices'!$E$66))*'DATA - Awards Matrices'!$D$58,0)</f>
        <v>0</v>
      </c>
      <c r="BD126" s="133">
        <f>ROUND(((+AY126*'DATA - Awards Matrices'!$E$62)+(AY126*'DATA - Awards Matrices'!$E$66))*'DATA - Awards Matrices'!$D$58,0)</f>
        <v>0</v>
      </c>
    </row>
    <row r="127" spans="1:56" ht="15" customHeight="1" x14ac:dyDescent="0.3">
      <c r="A127" s="1157"/>
      <c r="C127" s="1153">
        <v>2</v>
      </c>
      <c r="D127" s="127" t="s">
        <v>136</v>
      </c>
      <c r="E127" s="128">
        <v>1245</v>
      </c>
      <c r="F127" s="128"/>
      <c r="G127" s="129"/>
      <c r="H127" s="130"/>
      <c r="I127" s="131">
        <v>2</v>
      </c>
      <c r="J127" s="132">
        <f>ROUND(((+E127*'DATA - Awards Matrices'!$C$63)+(E127*'DATA - Awards Matrices'!$E$66))*'DATA - Awards Matrices'!$D$58,0)</f>
        <v>273315</v>
      </c>
      <c r="K127" s="132">
        <f>ROUND(((+F127*'DATA - Awards Matrices'!$D$63)+(F127*'DATA - Awards Matrices'!$E$66))*'DATA - Awards Matrices'!$D$58,0)</f>
        <v>0</v>
      </c>
      <c r="L127" s="133">
        <f>ROUND(((+G127*'DATA - Awards Matrices'!$E$63)+(G127*'DATA - Awards Matrices'!$E$66))*'DATA - Awards Matrices'!$D$58,0)</f>
        <v>0</v>
      </c>
      <c r="M127" s="134"/>
      <c r="N127" s="729">
        <v>2</v>
      </c>
      <c r="O127" s="127" t="s">
        <v>136</v>
      </c>
      <c r="P127" s="128">
        <v>1275</v>
      </c>
      <c r="Q127" s="128"/>
      <c r="R127" s="129"/>
      <c r="S127" s="130"/>
      <c r="T127" s="131">
        <v>2</v>
      </c>
      <c r="U127" s="132">
        <f>ROUND(((+P127*'DATA - Awards Matrices'!$C$63)+(P127*'DATA - Awards Matrices'!$E$66))*'DATA - Awards Matrices'!$D$58,0)</f>
        <v>279901</v>
      </c>
      <c r="V127" s="132">
        <f>ROUND(((+Q127*'DATA - Awards Matrices'!$D$63)+(Q127*'DATA - Awards Matrices'!$E$66))*'DATA - Awards Matrices'!$D$58,0)</f>
        <v>0</v>
      </c>
      <c r="W127" s="133">
        <f>ROUND(((+R127*'DATA - Awards Matrices'!$E$63)+(R127*'DATA - Awards Matrices'!$E$66))*'DATA - Awards Matrices'!$D$58,0)</f>
        <v>0</v>
      </c>
      <c r="X127" s="134"/>
      <c r="Y127" s="729">
        <v>2</v>
      </c>
      <c r="Z127" s="127" t="s">
        <v>136</v>
      </c>
      <c r="AA127" s="128">
        <v>1442</v>
      </c>
      <c r="AB127" s="128"/>
      <c r="AC127" s="129"/>
      <c r="AD127" s="130"/>
      <c r="AE127" s="131">
        <v>2</v>
      </c>
      <c r="AF127" s="132">
        <f>ROUND(((+AA127*'DATA - Awards Matrices'!$C$63)+(AA127*'DATA - Awards Matrices'!$E$66))*'DATA - Awards Matrices'!$D$58,0)</f>
        <v>316562</v>
      </c>
      <c r="AG127" s="132">
        <f>ROUND(((+AB127*'DATA - Awards Matrices'!$D$63)+(AB127*'DATA - Awards Matrices'!$E$66))*'DATA - Awards Matrices'!$D$58,0)</f>
        <v>0</v>
      </c>
      <c r="AH127" s="133">
        <f>ROUND(((+AC127*'DATA - Awards Matrices'!$E$63)+(AC127*'DATA - Awards Matrices'!$E$66))*'DATA - Awards Matrices'!$D$58,0)</f>
        <v>0</v>
      </c>
      <c r="AI127" s="722"/>
      <c r="AJ127" s="729">
        <v>2</v>
      </c>
      <c r="AK127" s="127" t="s">
        <v>136</v>
      </c>
      <c r="AL127" s="128">
        <v>1633</v>
      </c>
      <c r="AM127" s="128">
        <v>0</v>
      </c>
      <c r="AN127" s="129">
        <v>0</v>
      </c>
      <c r="AO127" s="722"/>
      <c r="AP127" s="131">
        <v>2</v>
      </c>
      <c r="AQ127" s="132">
        <f>ROUND(((+AL127*'DATA - Awards Matrices'!$C$63)+(AL127*'DATA - Awards Matrices'!$E$66))*'DATA - Awards Matrices'!$D$58,0)</f>
        <v>358492</v>
      </c>
      <c r="AR127" s="132">
        <f>ROUND(((+AM127*'DATA - Awards Matrices'!$D$63)+(AM127*'DATA - Awards Matrices'!$E$66))*'DATA - Awards Matrices'!$D$58,0)</f>
        <v>0</v>
      </c>
      <c r="AS127" s="133">
        <f>ROUND(((+AN127*'DATA - Awards Matrices'!$E$63)+(AN127*'DATA - Awards Matrices'!$E$66))*'DATA - Awards Matrices'!$D$58,0)</f>
        <v>0</v>
      </c>
      <c r="AU127" s="729">
        <v>2</v>
      </c>
      <c r="AV127" s="127" t="s">
        <v>136</v>
      </c>
      <c r="AW127" s="128">
        <f>'RAW DATA AY2015-16-EOC SCH'!D46</f>
        <v>1684</v>
      </c>
      <c r="AX127" s="128">
        <f>'RAW DATA AY2015-16-EOC SCH'!E46</f>
        <v>0</v>
      </c>
      <c r="AY127" s="129">
        <f>'RAW DATA AY2015-16-EOC SCH'!F46</f>
        <v>0</v>
      </c>
      <c r="BA127" s="131">
        <v>2</v>
      </c>
      <c r="BB127" s="132">
        <f>ROUND(((+AW127*'DATA - Awards Matrices'!$C$63)+(AW127*'DATA - Awards Matrices'!$E$66))*'DATA - Awards Matrices'!$D$58,0)</f>
        <v>369689</v>
      </c>
      <c r="BC127" s="132">
        <f>ROUND(((+AX127*'DATA - Awards Matrices'!$D$63)+(AX127*'DATA - Awards Matrices'!$E$66))*'DATA - Awards Matrices'!$D$58,0)</f>
        <v>0</v>
      </c>
      <c r="BD127" s="133">
        <f>ROUND(((+AY127*'DATA - Awards Matrices'!$E$63)+(AY127*'DATA - Awards Matrices'!$E$66))*'DATA - Awards Matrices'!$D$58,0)</f>
        <v>0</v>
      </c>
    </row>
    <row r="128" spans="1:56" ht="15" customHeight="1" x14ac:dyDescent="0.3">
      <c r="A128" s="1157"/>
      <c r="C128" s="1153">
        <v>3</v>
      </c>
      <c r="D128" s="127" t="s">
        <v>136</v>
      </c>
      <c r="E128" s="128">
        <v>181</v>
      </c>
      <c r="F128" s="128"/>
      <c r="G128" s="129"/>
      <c r="H128" s="130"/>
      <c r="I128" s="131">
        <v>3</v>
      </c>
      <c r="J128" s="132">
        <f>ROUND(((+E128*'DATA - Awards Matrices'!$C$64)+(E128*'DATA - Awards Matrices'!$E$66))*'DATA - Awards Matrices'!$D$58,0)</f>
        <v>61810</v>
      </c>
      <c r="K128" s="132">
        <f>ROUND(((+F128*'DATA - Awards Matrices'!$D$64)+(F128*'DATA - Awards Matrices'!$E$66))*'DATA - Awards Matrices'!$D$58,0)</f>
        <v>0</v>
      </c>
      <c r="L128" s="133">
        <f>ROUND(((+G128*'DATA - Awards Matrices'!$E$64)+(G128*'DATA - Awards Matrices'!$E$66))*'DATA - Awards Matrices'!$D$58,0)</f>
        <v>0</v>
      </c>
      <c r="M128" s="134"/>
      <c r="N128" s="729">
        <v>3</v>
      </c>
      <c r="O128" s="127" t="s">
        <v>136</v>
      </c>
      <c r="P128" s="128">
        <v>311</v>
      </c>
      <c r="Q128" s="128"/>
      <c r="R128" s="129"/>
      <c r="S128" s="130"/>
      <c r="T128" s="131">
        <v>3</v>
      </c>
      <c r="U128" s="132">
        <f>ROUND(((+P128*'DATA - Awards Matrices'!$C$64)+(P128*'DATA - Awards Matrices'!$E$66))*'DATA - Awards Matrices'!$D$58,0)</f>
        <v>106203</v>
      </c>
      <c r="V128" s="132">
        <f>ROUND(((+Q128*'DATA - Awards Matrices'!$D$64)+(Q128*'DATA - Awards Matrices'!$E$66))*'DATA - Awards Matrices'!$D$58,0)</f>
        <v>0</v>
      </c>
      <c r="W128" s="133">
        <f>ROUND(((+R128*'DATA - Awards Matrices'!$E$64)+(R128*'DATA - Awards Matrices'!$E$66))*'DATA - Awards Matrices'!$D$58,0)</f>
        <v>0</v>
      </c>
      <c r="X128" s="134"/>
      <c r="Y128" s="729">
        <v>3</v>
      </c>
      <c r="Z128" s="127" t="s">
        <v>136</v>
      </c>
      <c r="AA128" s="128">
        <v>512</v>
      </c>
      <c r="AB128" s="128"/>
      <c r="AC128" s="129"/>
      <c r="AD128" s="130"/>
      <c r="AE128" s="131">
        <v>3</v>
      </c>
      <c r="AF128" s="132">
        <f>ROUND(((+AA128*'DATA - Awards Matrices'!$C$64)+(AA128*'DATA - Awards Matrices'!$E$66))*'DATA - Awards Matrices'!$D$58,0)</f>
        <v>174843</v>
      </c>
      <c r="AG128" s="132">
        <f>ROUND(((+AB128*'DATA - Awards Matrices'!$D$64)+(AB128*'DATA - Awards Matrices'!$E$66))*'DATA - Awards Matrices'!$D$58,0)</f>
        <v>0</v>
      </c>
      <c r="AH128" s="133">
        <f>ROUND(((+AC128*'DATA - Awards Matrices'!$E$64)+(AC128*'DATA - Awards Matrices'!$E$66))*'DATA - Awards Matrices'!$D$58,0)</f>
        <v>0</v>
      </c>
      <c r="AI128" s="722"/>
      <c r="AJ128" s="729">
        <v>3</v>
      </c>
      <c r="AK128" s="127" t="s">
        <v>136</v>
      </c>
      <c r="AL128" s="128">
        <v>312</v>
      </c>
      <c r="AM128" s="128">
        <v>0</v>
      </c>
      <c r="AN128" s="129">
        <v>0</v>
      </c>
      <c r="AO128" s="722"/>
      <c r="AP128" s="131">
        <v>3</v>
      </c>
      <c r="AQ128" s="132">
        <f>ROUND(((+AL128*'DATA - Awards Matrices'!$C$64)+(AL128*'DATA - Awards Matrices'!$E$66))*'DATA - Awards Matrices'!$D$58,0)</f>
        <v>106545</v>
      </c>
      <c r="AR128" s="132">
        <f>ROUND(((+AM128*'DATA - Awards Matrices'!$D$64)+(AM128*'DATA - Awards Matrices'!$E$66))*'DATA - Awards Matrices'!$D$58,0)</f>
        <v>0</v>
      </c>
      <c r="AS128" s="133">
        <f>ROUND(((+AN128*'DATA - Awards Matrices'!$E$64)+(AN128*'DATA - Awards Matrices'!$E$66))*'DATA - Awards Matrices'!$D$58,0)</f>
        <v>0</v>
      </c>
      <c r="AU128" s="729">
        <v>3</v>
      </c>
      <c r="AV128" s="127" t="s">
        <v>136</v>
      </c>
      <c r="AW128" s="128">
        <f>'RAW DATA AY2015-16-EOC SCH'!D47</f>
        <v>734</v>
      </c>
      <c r="AX128" s="128">
        <f>'RAW DATA AY2015-16-EOC SCH'!E47</f>
        <v>0</v>
      </c>
      <c r="AY128" s="129">
        <f>'RAW DATA AY2015-16-EOC SCH'!F47</f>
        <v>0</v>
      </c>
      <c r="BA128" s="131">
        <v>3</v>
      </c>
      <c r="BB128" s="132">
        <f>ROUND(((+AW128*'DATA - Awards Matrices'!$C$64)+(AW128*'DATA - Awards Matrices'!$E$66))*'DATA - Awards Matrices'!$D$58,0)</f>
        <v>250654</v>
      </c>
      <c r="BC128" s="132">
        <f>ROUND(((+AX128*'DATA - Awards Matrices'!$D$64)+(AX128*'DATA - Awards Matrices'!$E$66))*'DATA - Awards Matrices'!$D$58,0)</f>
        <v>0</v>
      </c>
      <c r="BD128" s="133">
        <f>ROUND(((+AY128*'DATA - Awards Matrices'!$E$64)+(AY128*'DATA - Awards Matrices'!$E$66))*'DATA - Awards Matrices'!$D$58,0)</f>
        <v>0</v>
      </c>
    </row>
    <row r="129" spans="1:56" ht="15" customHeight="1" x14ac:dyDescent="0.3">
      <c r="A129" s="1157"/>
      <c r="C129" s="1149" t="s">
        <v>83</v>
      </c>
      <c r="D129" s="1150"/>
      <c r="E129" s="135">
        <f>E128+E127+E126</f>
        <v>10128.979665000001</v>
      </c>
      <c r="F129" s="135">
        <f>F128+F127+F126</f>
        <v>0</v>
      </c>
      <c r="G129" s="136">
        <f>G128+G127+G126</f>
        <v>0</v>
      </c>
      <c r="H129" s="137"/>
      <c r="I129" s="138" t="s">
        <v>83</v>
      </c>
      <c r="J129" s="132">
        <f>J126+J127+J128</f>
        <v>1672512</v>
      </c>
      <c r="K129" s="132">
        <f>K126+K127+K128</f>
        <v>0</v>
      </c>
      <c r="L129" s="133">
        <f>L126+L127+L128</f>
        <v>0</v>
      </c>
      <c r="M129" s="139"/>
      <c r="N129" s="1149" t="s">
        <v>83</v>
      </c>
      <c r="O129" s="1150"/>
      <c r="P129" s="135">
        <f>P128+P127+P126</f>
        <v>9948.5001549999997</v>
      </c>
      <c r="Q129" s="135">
        <f>Q128+Q127+Q126</f>
        <v>0</v>
      </c>
      <c r="R129" s="136">
        <f>R128+R127+R126</f>
        <v>0</v>
      </c>
      <c r="S129" s="137"/>
      <c r="T129" s="138" t="s">
        <v>83</v>
      </c>
      <c r="U129" s="132">
        <f>U126+U127+U128</f>
        <v>1671169</v>
      </c>
      <c r="V129" s="132">
        <f>V126+V127+V128</f>
        <v>0</v>
      </c>
      <c r="W129" s="133">
        <f>W126+W127+W128</f>
        <v>0</v>
      </c>
      <c r="X129" s="139"/>
      <c r="Y129" s="1149" t="s">
        <v>83</v>
      </c>
      <c r="Z129" s="1150"/>
      <c r="AA129" s="135">
        <f>AA128+AA127+AA126</f>
        <v>11117.01</v>
      </c>
      <c r="AB129" s="135">
        <f>AB128+AB127+AB126</f>
        <v>0</v>
      </c>
      <c r="AC129" s="136">
        <f>AC128+AC127+AC126</f>
        <v>0</v>
      </c>
      <c r="AD129" s="137"/>
      <c r="AE129" s="138" t="s">
        <v>83</v>
      </c>
      <c r="AF129" s="132">
        <f>AF126+AF127+AF128</f>
        <v>1899485</v>
      </c>
      <c r="AG129" s="132">
        <f>AG126+AG127+AG128</f>
        <v>0</v>
      </c>
      <c r="AH129" s="133">
        <f>AH126+AH127+AH128</f>
        <v>0</v>
      </c>
      <c r="AI129" s="722"/>
      <c r="AJ129" s="1149" t="s">
        <v>83</v>
      </c>
      <c r="AK129" s="1150"/>
      <c r="AL129" s="135">
        <f>AL128+AL127+AL126</f>
        <v>11175</v>
      </c>
      <c r="AM129" s="135">
        <f>AM128+AM127+AM126</f>
        <v>0</v>
      </c>
      <c r="AN129" s="136">
        <f>AN128+AN127+AN126</f>
        <v>0</v>
      </c>
      <c r="AO129" s="722"/>
      <c r="AP129" s="138" t="s">
        <v>83</v>
      </c>
      <c r="AQ129" s="132">
        <f>AQ126+AQ127+AQ128</f>
        <v>1883411</v>
      </c>
      <c r="AR129" s="132">
        <f>AR126+AR127+AR128</f>
        <v>0</v>
      </c>
      <c r="AS129" s="133">
        <f>AS126+AS127+AS128</f>
        <v>0</v>
      </c>
      <c r="AU129" s="1149" t="s">
        <v>83</v>
      </c>
      <c r="AV129" s="1150"/>
      <c r="AW129" s="135">
        <f>AW128+AW127+AW126</f>
        <v>11712.03</v>
      </c>
      <c r="AX129" s="135">
        <f>AX128+AX127+AX126</f>
        <v>0</v>
      </c>
      <c r="AY129" s="136">
        <f>AY128+AY127+AY126</f>
        <v>0</v>
      </c>
      <c r="BA129" s="138" t="s">
        <v>83</v>
      </c>
      <c r="BB129" s="132">
        <f>BB126+BB127+BB128</f>
        <v>2048557</v>
      </c>
      <c r="BC129" s="132">
        <f>BC126+BC127+BC128</f>
        <v>0</v>
      </c>
      <c r="BD129" s="133">
        <f>BD126+BD127+BD128</f>
        <v>0</v>
      </c>
    </row>
    <row r="130" spans="1:56" ht="15" customHeight="1" thickBot="1" x14ac:dyDescent="0.35">
      <c r="A130" s="1158"/>
      <c r="C130" s="140"/>
      <c r="D130" s="141"/>
      <c r="E130" s="142" t="s">
        <v>135</v>
      </c>
      <c r="F130" s="142"/>
      <c r="G130" s="143">
        <f>SUM(E129:G129)</f>
        <v>10128.979665000001</v>
      </c>
      <c r="H130" s="144"/>
      <c r="I130" s="145"/>
      <c r="J130" s="146" t="s">
        <v>134</v>
      </c>
      <c r="K130" s="147"/>
      <c r="L130" s="148">
        <f>SUM(J129:L129)</f>
        <v>1672512</v>
      </c>
      <c r="M130" s="139"/>
      <c r="N130" s="140"/>
      <c r="O130" s="141"/>
      <c r="P130" s="142" t="s">
        <v>135</v>
      </c>
      <c r="Q130" s="142"/>
      <c r="R130" s="143">
        <f>SUM(P129:R129)</f>
        <v>9948.5001549999997</v>
      </c>
      <c r="S130" s="144"/>
      <c r="T130" s="145"/>
      <c r="U130" s="146" t="s">
        <v>134</v>
      </c>
      <c r="V130" s="147"/>
      <c r="W130" s="148">
        <f>SUM(U129:W129)</f>
        <v>1671169</v>
      </c>
      <c r="X130" s="139"/>
      <c r="Y130" s="140"/>
      <c r="Z130" s="141"/>
      <c r="AA130" s="142" t="s">
        <v>135</v>
      </c>
      <c r="AB130" s="142"/>
      <c r="AC130" s="143">
        <f>SUM(AA129:AC129)</f>
        <v>11117.01</v>
      </c>
      <c r="AD130" s="144"/>
      <c r="AE130" s="145"/>
      <c r="AF130" s="146" t="s">
        <v>134</v>
      </c>
      <c r="AG130" s="147"/>
      <c r="AH130" s="148">
        <f>SUM(AF129:AH129)</f>
        <v>1899485</v>
      </c>
      <c r="AI130" s="723"/>
      <c r="AJ130" s="140"/>
      <c r="AK130" s="141"/>
      <c r="AL130" s="142" t="s">
        <v>135</v>
      </c>
      <c r="AM130" s="142"/>
      <c r="AN130" s="143">
        <f>SUM(AL129:AN129)</f>
        <v>11175</v>
      </c>
      <c r="AO130" s="723"/>
      <c r="AP130" s="145"/>
      <c r="AQ130" s="146" t="s">
        <v>134</v>
      </c>
      <c r="AR130" s="147"/>
      <c r="AS130" s="148">
        <f>SUM(AQ129:AS129)</f>
        <v>1883411</v>
      </c>
      <c r="AU130" s="140"/>
      <c r="AV130" s="141"/>
      <c r="AW130" s="142" t="s">
        <v>135</v>
      </c>
      <c r="AX130" s="142"/>
      <c r="AY130" s="143">
        <f>SUM(AW129:AY129)</f>
        <v>11712.03</v>
      </c>
      <c r="BA130" s="145"/>
      <c r="BB130" s="146" t="s">
        <v>134</v>
      </c>
      <c r="BC130" s="147"/>
      <c r="BD130" s="148">
        <f>SUM(BB129:BD129)</f>
        <v>2048557</v>
      </c>
    </row>
    <row r="131" spans="1:56" ht="15.75" thickBot="1" x14ac:dyDescent="0.35">
      <c r="I131" s="149"/>
      <c r="J131" s="149"/>
      <c r="K131" s="149"/>
      <c r="L131" s="149"/>
      <c r="T131" s="149"/>
      <c r="U131" s="149"/>
      <c r="V131" s="149"/>
      <c r="W131" s="149"/>
      <c r="AE131" s="149"/>
      <c r="AF131" s="149"/>
      <c r="AG131" s="149"/>
      <c r="AH131" s="149"/>
      <c r="AI131" s="149"/>
      <c r="AO131" s="149"/>
      <c r="AP131" s="149"/>
      <c r="AQ131" s="149"/>
      <c r="AR131" s="149"/>
      <c r="AS131" s="149"/>
      <c r="BA131" s="149"/>
      <c r="BB131" s="149"/>
      <c r="BC131" s="149"/>
      <c r="BD131" s="149"/>
    </row>
    <row r="132" spans="1:56" ht="15.75" customHeight="1" x14ac:dyDescent="0.3">
      <c r="A132" s="1156" t="s">
        <v>66</v>
      </c>
      <c r="C132" s="1147" t="s">
        <v>99</v>
      </c>
      <c r="D132" s="1148"/>
      <c r="E132" s="1131" t="s">
        <v>137</v>
      </c>
      <c r="F132" s="1131"/>
      <c r="G132" s="1132"/>
      <c r="H132" s="116"/>
      <c r="I132" s="117"/>
      <c r="J132" s="1116" t="s">
        <v>137</v>
      </c>
      <c r="K132" s="1117"/>
      <c r="L132" s="1118"/>
      <c r="M132" s="118"/>
      <c r="N132" s="1147" t="s">
        <v>99</v>
      </c>
      <c r="O132" s="1148"/>
      <c r="P132" s="1131" t="s">
        <v>137</v>
      </c>
      <c r="Q132" s="1131"/>
      <c r="R132" s="1132"/>
      <c r="S132" s="116"/>
      <c r="T132" s="117"/>
      <c r="U132" s="1116" t="s">
        <v>137</v>
      </c>
      <c r="V132" s="1117"/>
      <c r="W132" s="1118"/>
      <c r="X132" s="118"/>
      <c r="Y132" s="1147" t="s">
        <v>99</v>
      </c>
      <c r="Z132" s="1148"/>
      <c r="AA132" s="1131" t="s">
        <v>137</v>
      </c>
      <c r="AB132" s="1131"/>
      <c r="AC132" s="1132"/>
      <c r="AD132" s="116"/>
      <c r="AE132" s="117"/>
      <c r="AF132" s="1116" t="s">
        <v>137</v>
      </c>
      <c r="AG132" s="1117"/>
      <c r="AH132" s="1118"/>
      <c r="AI132" s="721"/>
      <c r="AJ132" s="1147" t="s">
        <v>99</v>
      </c>
      <c r="AK132" s="1148"/>
      <c r="AL132" s="1131" t="s">
        <v>137</v>
      </c>
      <c r="AM132" s="1131"/>
      <c r="AN132" s="1132"/>
      <c r="AO132" s="721"/>
      <c r="AP132" s="117"/>
      <c r="AQ132" s="1116" t="s">
        <v>137</v>
      </c>
      <c r="AR132" s="1117"/>
      <c r="AS132" s="1118"/>
      <c r="AU132" s="1147" t="s">
        <v>99</v>
      </c>
      <c r="AV132" s="1148"/>
      <c r="AW132" s="1131" t="s">
        <v>137</v>
      </c>
      <c r="AX132" s="1131"/>
      <c r="AY132" s="1132"/>
      <c r="BA132" s="117"/>
      <c r="BB132" s="1116" t="s">
        <v>137</v>
      </c>
      <c r="BC132" s="1117"/>
      <c r="BD132" s="1118"/>
    </row>
    <row r="133" spans="1:56" ht="15" customHeight="1" x14ac:dyDescent="0.3">
      <c r="A133" s="1157"/>
      <c r="C133" s="1149"/>
      <c r="D133" s="1150"/>
      <c r="E133" s="724" t="s">
        <v>98</v>
      </c>
      <c r="F133" s="725" t="s">
        <v>97</v>
      </c>
      <c r="G133" s="726" t="s">
        <v>96</v>
      </c>
      <c r="H133" s="121"/>
      <c r="I133" s="122" t="s">
        <v>99</v>
      </c>
      <c r="J133" s="123" t="s">
        <v>98</v>
      </c>
      <c r="K133" s="124" t="s">
        <v>97</v>
      </c>
      <c r="L133" s="125" t="s">
        <v>96</v>
      </c>
      <c r="M133" s="126"/>
      <c r="N133" s="1149" t="s">
        <v>99</v>
      </c>
      <c r="O133" s="1150"/>
      <c r="P133" s="724" t="s">
        <v>98</v>
      </c>
      <c r="Q133" s="725" t="s">
        <v>97</v>
      </c>
      <c r="R133" s="726" t="s">
        <v>96</v>
      </c>
      <c r="S133" s="121"/>
      <c r="T133" s="122" t="s">
        <v>99</v>
      </c>
      <c r="U133" s="123" t="s">
        <v>98</v>
      </c>
      <c r="V133" s="124" t="s">
        <v>97</v>
      </c>
      <c r="W133" s="125" t="s">
        <v>96</v>
      </c>
      <c r="X133" s="126"/>
      <c r="Y133" s="1149" t="s">
        <v>99</v>
      </c>
      <c r="Z133" s="1150"/>
      <c r="AA133" s="724" t="s">
        <v>98</v>
      </c>
      <c r="AB133" s="725" t="s">
        <v>97</v>
      </c>
      <c r="AC133" s="726" t="s">
        <v>96</v>
      </c>
      <c r="AD133" s="121"/>
      <c r="AE133" s="122" t="s">
        <v>99</v>
      </c>
      <c r="AF133" s="123" t="s">
        <v>98</v>
      </c>
      <c r="AG133" s="124" t="s">
        <v>97</v>
      </c>
      <c r="AH133" s="125" t="s">
        <v>96</v>
      </c>
      <c r="AI133" s="721"/>
      <c r="AJ133" s="1149" t="s">
        <v>99</v>
      </c>
      <c r="AK133" s="1150"/>
      <c r="AL133" s="724" t="s">
        <v>98</v>
      </c>
      <c r="AM133" s="725" t="s">
        <v>97</v>
      </c>
      <c r="AN133" s="726" t="s">
        <v>96</v>
      </c>
      <c r="AO133" s="721"/>
      <c r="AP133" s="122" t="s">
        <v>99</v>
      </c>
      <c r="AQ133" s="123" t="s">
        <v>98</v>
      </c>
      <c r="AR133" s="124" t="s">
        <v>97</v>
      </c>
      <c r="AS133" s="125" t="s">
        <v>96</v>
      </c>
      <c r="AU133" s="1149" t="s">
        <v>99</v>
      </c>
      <c r="AV133" s="1150"/>
      <c r="AW133" s="724" t="s">
        <v>98</v>
      </c>
      <c r="AX133" s="725" t="s">
        <v>97</v>
      </c>
      <c r="AY133" s="726" t="s">
        <v>96</v>
      </c>
      <c r="BA133" s="122" t="s">
        <v>99</v>
      </c>
      <c r="BB133" s="123" t="s">
        <v>98</v>
      </c>
      <c r="BC133" s="124" t="s">
        <v>97</v>
      </c>
      <c r="BD133" s="125" t="s">
        <v>96</v>
      </c>
    </row>
    <row r="134" spans="1:56" ht="15" customHeight="1" x14ac:dyDescent="0.3">
      <c r="A134" s="1157"/>
      <c r="C134" s="1153">
        <v>1</v>
      </c>
      <c r="D134" s="127" t="s">
        <v>136</v>
      </c>
      <c r="E134" s="128">
        <v>16897</v>
      </c>
      <c r="F134" s="128"/>
      <c r="G134" s="129"/>
      <c r="H134" s="130"/>
      <c r="I134" s="131">
        <v>1</v>
      </c>
      <c r="J134" s="132">
        <f>ROUND(((+E134*'DATA - Awards Matrices'!$C$62)+(E134*'DATA - Awards Matrices'!$E$66))*'DATA - Awards Matrices'!$D$58,0)</f>
        <v>2596562</v>
      </c>
      <c r="K134" s="132">
        <f>ROUND(((+F134*'DATA - Awards Matrices'!$D$62)+(F134*'DATA - Awards Matrices'!$E$66))*'DATA - Awards Matrices'!$D$58,0)</f>
        <v>0</v>
      </c>
      <c r="L134" s="133">
        <f>ROUND(((+G134*'DATA - Awards Matrices'!$E$62)+(G134*'DATA - Awards Matrices'!$E$66))*'DATA - Awards Matrices'!$D$58,0)</f>
        <v>0</v>
      </c>
      <c r="M134" s="134"/>
      <c r="N134" s="729">
        <v>1</v>
      </c>
      <c r="O134" s="127" t="s">
        <v>136</v>
      </c>
      <c r="P134" s="128">
        <v>17650</v>
      </c>
      <c r="Q134" s="128"/>
      <c r="R134" s="129"/>
      <c r="S134" s="130"/>
      <c r="T134" s="131">
        <v>1</v>
      </c>
      <c r="U134" s="132">
        <f>ROUND(((+P134*'DATA - Awards Matrices'!$C$62)+(P134*'DATA - Awards Matrices'!$E$66))*'DATA - Awards Matrices'!$D$58,0)</f>
        <v>2712276</v>
      </c>
      <c r="V134" s="132">
        <f>ROUND(((+Q134*'DATA - Awards Matrices'!$D$62)+(Q134*'DATA - Awards Matrices'!$E$66))*'DATA - Awards Matrices'!$D$58,0)</f>
        <v>0</v>
      </c>
      <c r="W134" s="133">
        <f>ROUND(((+R134*'DATA - Awards Matrices'!$E$62)+(R134*'DATA - Awards Matrices'!$E$66))*'DATA - Awards Matrices'!$D$58,0)</f>
        <v>0</v>
      </c>
      <c r="X134" s="134"/>
      <c r="Y134" s="729">
        <v>1</v>
      </c>
      <c r="Z134" s="127" t="s">
        <v>136</v>
      </c>
      <c r="AA134" s="128">
        <v>17427</v>
      </c>
      <c r="AB134" s="128"/>
      <c r="AC134" s="129"/>
      <c r="AD134" s="130"/>
      <c r="AE134" s="131">
        <v>1</v>
      </c>
      <c r="AF134" s="132">
        <f>ROUND(((+AA134*'DATA - Awards Matrices'!$C$62)+(AA134*'DATA - Awards Matrices'!$E$66))*'DATA - Awards Matrices'!$D$58,0)</f>
        <v>2678007</v>
      </c>
      <c r="AG134" s="132">
        <f>ROUND(((+AB134*'DATA - Awards Matrices'!$D$62)+(AB134*'DATA - Awards Matrices'!$E$66))*'DATA - Awards Matrices'!$D$58,0)</f>
        <v>0</v>
      </c>
      <c r="AH134" s="133">
        <f>ROUND(((+AC134*'DATA - Awards Matrices'!$E$62)+(AC134*'DATA - Awards Matrices'!$E$66))*'DATA - Awards Matrices'!$D$58,0)</f>
        <v>0</v>
      </c>
      <c r="AI134" s="722"/>
      <c r="AJ134" s="729">
        <v>1</v>
      </c>
      <c r="AK134" s="127" t="s">
        <v>136</v>
      </c>
      <c r="AL134" s="128">
        <v>16806.349999999999</v>
      </c>
      <c r="AM134" s="128">
        <v>0</v>
      </c>
      <c r="AN134" s="129">
        <v>0</v>
      </c>
      <c r="AO134" s="722"/>
      <c r="AP134" s="131">
        <v>1</v>
      </c>
      <c r="AQ134" s="132">
        <f>ROUND(((+AL134*'DATA - Awards Matrices'!$C$62)+(AL134*'DATA - Awards Matrices'!$E$66))*'DATA - Awards Matrices'!$D$58,0)</f>
        <v>2582632</v>
      </c>
      <c r="AR134" s="132">
        <f>ROUND(((+AM134*'DATA - Awards Matrices'!$D$62)+(AM134*'DATA - Awards Matrices'!$E$66))*'DATA - Awards Matrices'!$D$58,0)</f>
        <v>0</v>
      </c>
      <c r="AS134" s="133">
        <f>ROUND(((+AN134*'DATA - Awards Matrices'!$E$62)+(AN134*'DATA - Awards Matrices'!$E$66))*'DATA - Awards Matrices'!$D$58,0)</f>
        <v>0</v>
      </c>
      <c r="AU134" s="729">
        <v>1</v>
      </c>
      <c r="AV134" s="127" t="s">
        <v>136</v>
      </c>
      <c r="AW134" s="128">
        <f>'RAW DATA AY2015-16-EOC SCH'!D48</f>
        <v>15924</v>
      </c>
      <c r="AX134" s="128">
        <f>'RAW DATA AY2015-16-EOC SCH'!E48</f>
        <v>0</v>
      </c>
      <c r="AY134" s="129">
        <f>'RAW DATA AY2015-16-EOC SCH'!F48</f>
        <v>0</v>
      </c>
      <c r="BA134" s="131">
        <v>1</v>
      </c>
      <c r="BB134" s="132">
        <f>ROUND(((+AW134*'DATA - Awards Matrices'!$C$62)+(AW134*'DATA - Awards Matrices'!$E$66))*'DATA - Awards Matrices'!$D$58,0)</f>
        <v>2447041</v>
      </c>
      <c r="BC134" s="132">
        <f>ROUND(((+AX134*'DATA - Awards Matrices'!$D$62)+(AX134*'DATA - Awards Matrices'!$E$66))*'DATA - Awards Matrices'!$D$58,0)</f>
        <v>0</v>
      </c>
      <c r="BD134" s="133">
        <f>ROUND(((+AY134*'DATA - Awards Matrices'!$E$62)+(AY134*'DATA - Awards Matrices'!$E$66))*'DATA - Awards Matrices'!$D$58,0)</f>
        <v>0</v>
      </c>
    </row>
    <row r="135" spans="1:56" ht="15" customHeight="1" x14ac:dyDescent="0.3">
      <c r="A135" s="1157"/>
      <c r="C135" s="1153">
        <v>2</v>
      </c>
      <c r="D135" s="127" t="s">
        <v>136</v>
      </c>
      <c r="E135" s="128">
        <v>6311</v>
      </c>
      <c r="F135" s="128"/>
      <c r="G135" s="129"/>
      <c r="H135" s="130"/>
      <c r="I135" s="131">
        <v>2</v>
      </c>
      <c r="J135" s="132">
        <f>ROUND(((+E135*'DATA - Awards Matrices'!$C$63)+(E135*'DATA - Awards Matrices'!$E$66))*'DATA - Awards Matrices'!$D$58,0)</f>
        <v>1385454</v>
      </c>
      <c r="K135" s="132">
        <f>ROUND(((+F135*'DATA - Awards Matrices'!$D$63)+(F135*'DATA - Awards Matrices'!$E$66))*'DATA - Awards Matrices'!$D$58,0)</f>
        <v>0</v>
      </c>
      <c r="L135" s="133">
        <f>ROUND(((+G135*'DATA - Awards Matrices'!$E$63)+(G135*'DATA - Awards Matrices'!$E$66))*'DATA - Awards Matrices'!$D$58,0)</f>
        <v>0</v>
      </c>
      <c r="M135" s="134"/>
      <c r="N135" s="729">
        <v>2</v>
      </c>
      <c r="O135" s="127" t="s">
        <v>136</v>
      </c>
      <c r="P135" s="128">
        <v>5619.98</v>
      </c>
      <c r="Q135" s="128"/>
      <c r="R135" s="129"/>
      <c r="S135" s="130"/>
      <c r="T135" s="131">
        <v>2</v>
      </c>
      <c r="U135" s="132">
        <f>ROUND(((+P135*'DATA - Awards Matrices'!$C$63)+(P135*'DATA - Awards Matrices'!$E$66))*'DATA - Awards Matrices'!$D$58,0)</f>
        <v>1233754</v>
      </c>
      <c r="V135" s="132">
        <f>ROUND(((+Q135*'DATA - Awards Matrices'!$D$63)+(Q135*'DATA - Awards Matrices'!$E$66))*'DATA - Awards Matrices'!$D$58,0)</f>
        <v>0</v>
      </c>
      <c r="W135" s="133">
        <f>ROUND(((+R135*'DATA - Awards Matrices'!$E$63)+(R135*'DATA - Awards Matrices'!$E$66))*'DATA - Awards Matrices'!$D$58,0)</f>
        <v>0</v>
      </c>
      <c r="X135" s="134"/>
      <c r="Y135" s="729">
        <v>2</v>
      </c>
      <c r="Z135" s="127" t="s">
        <v>136</v>
      </c>
      <c r="AA135" s="128">
        <v>5499</v>
      </c>
      <c r="AB135" s="128"/>
      <c r="AC135" s="129"/>
      <c r="AD135" s="130"/>
      <c r="AE135" s="131">
        <v>2</v>
      </c>
      <c r="AF135" s="132">
        <f>ROUND(((+AA135*'DATA - Awards Matrices'!$C$63)+(AA135*'DATA - Awards Matrices'!$E$66))*'DATA - Awards Matrices'!$D$58,0)</f>
        <v>1207195</v>
      </c>
      <c r="AG135" s="132">
        <f>ROUND(((+AB135*'DATA - Awards Matrices'!$D$63)+(AB135*'DATA - Awards Matrices'!$E$66))*'DATA - Awards Matrices'!$D$58,0)</f>
        <v>0</v>
      </c>
      <c r="AH135" s="133">
        <f>ROUND(((+AC135*'DATA - Awards Matrices'!$E$63)+(AC135*'DATA - Awards Matrices'!$E$66))*'DATA - Awards Matrices'!$D$58,0)</f>
        <v>0</v>
      </c>
      <c r="AI135" s="722"/>
      <c r="AJ135" s="729">
        <v>2</v>
      </c>
      <c r="AK135" s="127" t="s">
        <v>136</v>
      </c>
      <c r="AL135" s="128">
        <v>4719</v>
      </c>
      <c r="AM135" s="128">
        <v>0</v>
      </c>
      <c r="AN135" s="129">
        <v>0</v>
      </c>
      <c r="AO135" s="722"/>
      <c r="AP135" s="131">
        <v>2</v>
      </c>
      <c r="AQ135" s="132">
        <f>ROUND(((+AL135*'DATA - Awards Matrices'!$C$63)+(AL135*'DATA - Awards Matrices'!$E$66))*'DATA - Awards Matrices'!$D$58,0)</f>
        <v>1035962</v>
      </c>
      <c r="AR135" s="132">
        <f>ROUND(((+AM135*'DATA - Awards Matrices'!$D$63)+(AM135*'DATA - Awards Matrices'!$E$66))*'DATA - Awards Matrices'!$D$58,0)</f>
        <v>0</v>
      </c>
      <c r="AS135" s="133">
        <f>ROUND(((+AN135*'DATA - Awards Matrices'!$E$63)+(AN135*'DATA - Awards Matrices'!$E$66))*'DATA - Awards Matrices'!$D$58,0)</f>
        <v>0</v>
      </c>
      <c r="AU135" s="729">
        <v>2</v>
      </c>
      <c r="AV135" s="127" t="s">
        <v>136</v>
      </c>
      <c r="AW135" s="128">
        <f>'RAW DATA AY2015-16-EOC SCH'!D49</f>
        <v>4339</v>
      </c>
      <c r="AX135" s="128">
        <f>'RAW DATA AY2015-16-EOC SCH'!E49</f>
        <v>0</v>
      </c>
      <c r="AY135" s="129">
        <f>'RAW DATA AY2015-16-EOC SCH'!F49</f>
        <v>0</v>
      </c>
      <c r="BA135" s="131">
        <v>2</v>
      </c>
      <c r="BB135" s="132">
        <f>ROUND(((+AW135*'DATA - Awards Matrices'!$C$63)+(AW135*'DATA - Awards Matrices'!$E$66))*'DATA - Awards Matrices'!$D$58,0)</f>
        <v>952541</v>
      </c>
      <c r="BC135" s="132">
        <f>ROUND(((+AX135*'DATA - Awards Matrices'!$D$63)+(AX135*'DATA - Awards Matrices'!$E$66))*'DATA - Awards Matrices'!$D$58,0)</f>
        <v>0</v>
      </c>
      <c r="BD135" s="133">
        <f>ROUND(((+AY135*'DATA - Awards Matrices'!$E$63)+(AY135*'DATA - Awards Matrices'!$E$66))*'DATA - Awards Matrices'!$D$58,0)</f>
        <v>0</v>
      </c>
    </row>
    <row r="136" spans="1:56" ht="15" customHeight="1" x14ac:dyDescent="0.3">
      <c r="A136" s="1157"/>
      <c r="C136" s="1153">
        <v>3</v>
      </c>
      <c r="D136" s="127" t="s">
        <v>136</v>
      </c>
      <c r="E136" s="128">
        <v>2675</v>
      </c>
      <c r="F136" s="128"/>
      <c r="G136" s="129"/>
      <c r="H136" s="130"/>
      <c r="I136" s="131">
        <v>3</v>
      </c>
      <c r="J136" s="132">
        <f>ROUND(((+E136*'DATA - Awards Matrices'!$C$64)+(E136*'DATA - Awards Matrices'!$E$66))*'DATA - Awards Matrices'!$D$58,0)</f>
        <v>913486</v>
      </c>
      <c r="K136" s="132">
        <f>ROUND(((+F136*'DATA - Awards Matrices'!$D$64)+(F136*'DATA - Awards Matrices'!$E$66))*'DATA - Awards Matrices'!$D$58,0)</f>
        <v>0</v>
      </c>
      <c r="L136" s="133">
        <f>ROUND(((+G136*'DATA - Awards Matrices'!$E$64)+(G136*'DATA - Awards Matrices'!$E$66))*'DATA - Awards Matrices'!$D$58,0)</f>
        <v>0</v>
      </c>
      <c r="M136" s="134"/>
      <c r="N136" s="729">
        <v>3</v>
      </c>
      <c r="O136" s="127" t="s">
        <v>136</v>
      </c>
      <c r="P136" s="128">
        <v>2218</v>
      </c>
      <c r="Q136" s="128"/>
      <c r="R136" s="129"/>
      <c r="S136" s="130"/>
      <c r="T136" s="131">
        <v>3</v>
      </c>
      <c r="U136" s="132">
        <f>ROUND(((+P136*'DATA - Awards Matrices'!$C$64)+(P136*'DATA - Awards Matrices'!$E$66))*'DATA - Awards Matrices'!$D$58,0)</f>
        <v>757425</v>
      </c>
      <c r="V136" s="132">
        <f>ROUND(((+Q136*'DATA - Awards Matrices'!$D$64)+(Q136*'DATA - Awards Matrices'!$E$66))*'DATA - Awards Matrices'!$D$58,0)</f>
        <v>0</v>
      </c>
      <c r="W136" s="133">
        <f>ROUND(((+R136*'DATA - Awards Matrices'!$E$64)+(R136*'DATA - Awards Matrices'!$E$66))*'DATA - Awards Matrices'!$D$58,0)</f>
        <v>0</v>
      </c>
      <c r="X136" s="134"/>
      <c r="Y136" s="729">
        <v>3</v>
      </c>
      <c r="Z136" s="127" t="s">
        <v>136</v>
      </c>
      <c r="AA136" s="128">
        <v>2176</v>
      </c>
      <c r="AB136" s="128"/>
      <c r="AC136" s="129"/>
      <c r="AD136" s="130"/>
      <c r="AE136" s="131">
        <v>3</v>
      </c>
      <c r="AF136" s="132">
        <f>ROUND(((+AA136*'DATA - Awards Matrices'!$C$64)+(AA136*'DATA - Awards Matrices'!$E$66))*'DATA - Awards Matrices'!$D$58,0)</f>
        <v>743082</v>
      </c>
      <c r="AG136" s="132">
        <f>ROUND(((+AB136*'DATA - Awards Matrices'!$D$64)+(AB136*'DATA - Awards Matrices'!$E$66))*'DATA - Awards Matrices'!$D$58,0)</f>
        <v>0</v>
      </c>
      <c r="AH136" s="133">
        <f>ROUND(((+AC136*'DATA - Awards Matrices'!$E$64)+(AC136*'DATA - Awards Matrices'!$E$66))*'DATA - Awards Matrices'!$D$58,0)</f>
        <v>0</v>
      </c>
      <c r="AI136" s="722"/>
      <c r="AJ136" s="729">
        <v>3</v>
      </c>
      <c r="AK136" s="127" t="s">
        <v>136</v>
      </c>
      <c r="AL136" s="128">
        <v>2085</v>
      </c>
      <c r="AM136" s="128">
        <v>0</v>
      </c>
      <c r="AN136" s="129">
        <v>0</v>
      </c>
      <c r="AO136" s="722"/>
      <c r="AP136" s="131">
        <v>3</v>
      </c>
      <c r="AQ136" s="132">
        <f>ROUND(((+AL136*'DATA - Awards Matrices'!$C$64)+(AL136*'DATA - Awards Matrices'!$E$66))*'DATA - Awards Matrices'!$D$58,0)</f>
        <v>712007</v>
      </c>
      <c r="AR136" s="132">
        <f>ROUND(((+AM136*'DATA - Awards Matrices'!$D$64)+(AM136*'DATA - Awards Matrices'!$E$66))*'DATA - Awards Matrices'!$D$58,0)</f>
        <v>0</v>
      </c>
      <c r="AS136" s="133">
        <f>ROUND(((+AN136*'DATA - Awards Matrices'!$E$64)+(AN136*'DATA - Awards Matrices'!$E$66))*'DATA - Awards Matrices'!$D$58,0)</f>
        <v>0</v>
      </c>
      <c r="AU136" s="729">
        <v>3</v>
      </c>
      <c r="AV136" s="127" t="s">
        <v>136</v>
      </c>
      <c r="AW136" s="128">
        <f>'RAW DATA AY2015-16-EOC SCH'!D50</f>
        <v>2002</v>
      </c>
      <c r="AX136" s="128">
        <f>'RAW DATA AY2015-16-EOC SCH'!E50</f>
        <v>0</v>
      </c>
      <c r="AY136" s="129">
        <f>'RAW DATA AY2015-16-EOC SCH'!F50</f>
        <v>0</v>
      </c>
      <c r="BA136" s="131">
        <v>3</v>
      </c>
      <c r="BB136" s="132">
        <f>ROUND(((+AW136*'DATA - Awards Matrices'!$C$64)+(AW136*'DATA - Awards Matrices'!$E$66))*'DATA - Awards Matrices'!$D$58,0)</f>
        <v>683663</v>
      </c>
      <c r="BC136" s="132">
        <f>ROUND(((+AX136*'DATA - Awards Matrices'!$D$64)+(AX136*'DATA - Awards Matrices'!$E$66))*'DATA - Awards Matrices'!$D$58,0)</f>
        <v>0</v>
      </c>
      <c r="BD136" s="133">
        <f>ROUND(((+AY136*'DATA - Awards Matrices'!$E$64)+(AY136*'DATA - Awards Matrices'!$E$66))*'DATA - Awards Matrices'!$D$58,0)</f>
        <v>0</v>
      </c>
    </row>
    <row r="137" spans="1:56" ht="15" customHeight="1" x14ac:dyDescent="0.3">
      <c r="A137" s="1157"/>
      <c r="C137" s="1149" t="s">
        <v>83</v>
      </c>
      <c r="D137" s="1150"/>
      <c r="E137" s="135">
        <f>E136+E135+E134</f>
        <v>25883</v>
      </c>
      <c r="F137" s="135">
        <f>F136+F135+F134</f>
        <v>0</v>
      </c>
      <c r="G137" s="136">
        <f>G136+G135+G134</f>
        <v>0</v>
      </c>
      <c r="H137" s="137"/>
      <c r="I137" s="138" t="s">
        <v>83</v>
      </c>
      <c r="J137" s="132">
        <f>J134+J135+J136</f>
        <v>4895502</v>
      </c>
      <c r="K137" s="132">
        <f>K134+K135+K136</f>
        <v>0</v>
      </c>
      <c r="L137" s="133">
        <f>L134+L135+L136</f>
        <v>0</v>
      </c>
      <c r="M137" s="139"/>
      <c r="N137" s="1149" t="s">
        <v>83</v>
      </c>
      <c r="O137" s="1150"/>
      <c r="P137" s="135">
        <f>P136+P135+P134</f>
        <v>25487.98</v>
      </c>
      <c r="Q137" s="135">
        <f>Q136+Q135+Q134</f>
        <v>0</v>
      </c>
      <c r="R137" s="136">
        <f>R136+R135+R134</f>
        <v>0</v>
      </c>
      <c r="S137" s="137"/>
      <c r="T137" s="138" t="s">
        <v>83</v>
      </c>
      <c r="U137" s="132">
        <f>U134+U135+U136</f>
        <v>4703455</v>
      </c>
      <c r="V137" s="132">
        <f>V134+V135+V136</f>
        <v>0</v>
      </c>
      <c r="W137" s="133">
        <f>W134+W135+W136</f>
        <v>0</v>
      </c>
      <c r="X137" s="139"/>
      <c r="Y137" s="1149" t="s">
        <v>83</v>
      </c>
      <c r="Z137" s="1150"/>
      <c r="AA137" s="135">
        <f>AA136+AA135+AA134</f>
        <v>25102</v>
      </c>
      <c r="AB137" s="135">
        <f>AB136+AB135+AB134</f>
        <v>0</v>
      </c>
      <c r="AC137" s="136">
        <f>AC136+AC135+AC134</f>
        <v>0</v>
      </c>
      <c r="AD137" s="137"/>
      <c r="AE137" s="138" t="s">
        <v>83</v>
      </c>
      <c r="AF137" s="132">
        <f>AF134+AF135+AF136</f>
        <v>4628284</v>
      </c>
      <c r="AG137" s="132">
        <f>AG134+AG135+AG136</f>
        <v>0</v>
      </c>
      <c r="AH137" s="133">
        <f>AH134+AH135+AH136</f>
        <v>0</v>
      </c>
      <c r="AI137" s="722"/>
      <c r="AJ137" s="1149" t="s">
        <v>83</v>
      </c>
      <c r="AK137" s="1150"/>
      <c r="AL137" s="135">
        <f>AL136+AL135+AL134</f>
        <v>23610.35</v>
      </c>
      <c r="AM137" s="135">
        <f>AM136+AM135+AM134</f>
        <v>0</v>
      </c>
      <c r="AN137" s="136">
        <f>AN136+AN135+AN134</f>
        <v>0</v>
      </c>
      <c r="AO137" s="722"/>
      <c r="AP137" s="138" t="s">
        <v>83</v>
      </c>
      <c r="AQ137" s="132">
        <f>AQ134+AQ135+AQ136</f>
        <v>4330601</v>
      </c>
      <c r="AR137" s="132">
        <f>AR134+AR135+AR136</f>
        <v>0</v>
      </c>
      <c r="AS137" s="133">
        <f>AS134+AS135+AS136</f>
        <v>0</v>
      </c>
      <c r="AU137" s="1149" t="s">
        <v>83</v>
      </c>
      <c r="AV137" s="1150"/>
      <c r="AW137" s="135">
        <f>AW136+AW135+AW134</f>
        <v>22265</v>
      </c>
      <c r="AX137" s="135">
        <f>AX136+AX135+AX134</f>
        <v>0</v>
      </c>
      <c r="AY137" s="136">
        <f>AY136+AY135+AY134</f>
        <v>0</v>
      </c>
      <c r="BA137" s="138" t="s">
        <v>83</v>
      </c>
      <c r="BB137" s="132">
        <f>BB134+BB135+BB136</f>
        <v>4083245</v>
      </c>
      <c r="BC137" s="132">
        <f>BC134+BC135+BC136</f>
        <v>0</v>
      </c>
      <c r="BD137" s="133">
        <f>BD134+BD135+BD136</f>
        <v>0</v>
      </c>
    </row>
    <row r="138" spans="1:56" ht="15" customHeight="1" thickBot="1" x14ac:dyDescent="0.35">
      <c r="A138" s="1158"/>
      <c r="C138" s="140"/>
      <c r="D138" s="141"/>
      <c r="E138" s="728" t="s">
        <v>135</v>
      </c>
      <c r="F138" s="728"/>
      <c r="G138" s="143">
        <f>SUM(E137:G137)</f>
        <v>25883</v>
      </c>
      <c r="H138" s="144"/>
      <c r="I138" s="145"/>
      <c r="J138" s="146" t="s">
        <v>134</v>
      </c>
      <c r="K138" s="147"/>
      <c r="L138" s="148">
        <f>SUM(J137:L137)</f>
        <v>4895502</v>
      </c>
      <c r="M138" s="139"/>
      <c r="N138" s="140"/>
      <c r="O138" s="141"/>
      <c r="P138" s="728" t="s">
        <v>135</v>
      </c>
      <c r="Q138" s="728"/>
      <c r="R138" s="143">
        <f>SUM(P137:R137)</f>
        <v>25487.98</v>
      </c>
      <c r="S138" s="144"/>
      <c r="T138" s="145"/>
      <c r="U138" s="146" t="s">
        <v>134</v>
      </c>
      <c r="V138" s="147"/>
      <c r="W138" s="148">
        <f>SUM(U137:W137)</f>
        <v>4703455</v>
      </c>
      <c r="X138" s="139"/>
      <c r="Y138" s="140"/>
      <c r="Z138" s="141"/>
      <c r="AA138" s="728" t="s">
        <v>135</v>
      </c>
      <c r="AB138" s="728"/>
      <c r="AC138" s="143">
        <f>SUM(AA137:AC137)</f>
        <v>25102</v>
      </c>
      <c r="AD138" s="144"/>
      <c r="AE138" s="145"/>
      <c r="AF138" s="146" t="s">
        <v>134</v>
      </c>
      <c r="AG138" s="147"/>
      <c r="AH138" s="148">
        <f>SUM(AF137:AH137)</f>
        <v>4628284</v>
      </c>
      <c r="AI138" s="723"/>
      <c r="AJ138" s="140"/>
      <c r="AK138" s="141"/>
      <c r="AL138" s="728" t="s">
        <v>135</v>
      </c>
      <c r="AM138" s="728"/>
      <c r="AN138" s="143">
        <f>SUM(AL137:AN137)</f>
        <v>23610.35</v>
      </c>
      <c r="AO138" s="723"/>
      <c r="AP138" s="145"/>
      <c r="AQ138" s="146" t="s">
        <v>134</v>
      </c>
      <c r="AR138" s="147"/>
      <c r="AS138" s="148">
        <f>SUM(AQ137:AS137)</f>
        <v>4330601</v>
      </c>
      <c r="AU138" s="140"/>
      <c r="AV138" s="141"/>
      <c r="AW138" s="728" t="s">
        <v>135</v>
      </c>
      <c r="AX138" s="728"/>
      <c r="AY138" s="143">
        <f>SUM(AW137:AY137)</f>
        <v>22265</v>
      </c>
      <c r="BA138" s="145"/>
      <c r="BB138" s="146" t="s">
        <v>134</v>
      </c>
      <c r="BC138" s="147"/>
      <c r="BD138" s="148">
        <f>SUM(BB137:BD137)</f>
        <v>4083245</v>
      </c>
    </row>
    <row r="139" spans="1:56" ht="15.75" thickBot="1" x14ac:dyDescent="0.35">
      <c r="I139" s="149"/>
      <c r="J139" s="149"/>
      <c r="K139" s="149"/>
      <c r="L139" s="149"/>
      <c r="T139" s="149"/>
      <c r="U139" s="149"/>
      <c r="V139" s="149"/>
      <c r="W139" s="149"/>
      <c r="AE139" s="149"/>
      <c r="AF139" s="149"/>
      <c r="AG139" s="149"/>
      <c r="AH139" s="149"/>
      <c r="AI139" s="149"/>
      <c r="AO139" s="149"/>
      <c r="AP139" s="149"/>
      <c r="AQ139" s="149"/>
      <c r="AR139" s="149"/>
      <c r="AS139" s="149"/>
      <c r="BA139" s="149"/>
      <c r="BB139" s="149"/>
      <c r="BC139" s="149"/>
      <c r="BD139" s="149"/>
    </row>
    <row r="140" spans="1:56" ht="15.75" customHeight="1" x14ac:dyDescent="0.3">
      <c r="A140" s="1156" t="s">
        <v>68</v>
      </c>
      <c r="C140" s="1147" t="s">
        <v>99</v>
      </c>
      <c r="D140" s="1148"/>
      <c r="E140" s="1131" t="s">
        <v>137</v>
      </c>
      <c r="F140" s="1131"/>
      <c r="G140" s="1132"/>
      <c r="H140" s="116"/>
      <c r="I140" s="117"/>
      <c r="J140" s="1116" t="s">
        <v>137</v>
      </c>
      <c r="K140" s="1117"/>
      <c r="L140" s="1118"/>
      <c r="M140" s="118"/>
      <c r="N140" s="1147" t="s">
        <v>99</v>
      </c>
      <c r="O140" s="1148"/>
      <c r="P140" s="1131" t="s">
        <v>137</v>
      </c>
      <c r="Q140" s="1131"/>
      <c r="R140" s="1132"/>
      <c r="S140" s="116"/>
      <c r="T140" s="117"/>
      <c r="U140" s="1116" t="s">
        <v>137</v>
      </c>
      <c r="V140" s="1117"/>
      <c r="W140" s="1118"/>
      <c r="X140" s="118"/>
      <c r="Y140" s="1147" t="s">
        <v>99</v>
      </c>
      <c r="Z140" s="1148"/>
      <c r="AA140" s="1131" t="s">
        <v>137</v>
      </c>
      <c r="AB140" s="1131"/>
      <c r="AC140" s="1132"/>
      <c r="AD140" s="116"/>
      <c r="AE140" s="117"/>
      <c r="AF140" s="1116" t="s">
        <v>137</v>
      </c>
      <c r="AG140" s="1117"/>
      <c r="AH140" s="1118"/>
      <c r="AI140" s="721"/>
      <c r="AJ140" s="1147" t="s">
        <v>99</v>
      </c>
      <c r="AK140" s="1148"/>
      <c r="AL140" s="1131" t="s">
        <v>137</v>
      </c>
      <c r="AM140" s="1131"/>
      <c r="AN140" s="1132"/>
      <c r="AO140" s="721"/>
      <c r="AP140" s="117"/>
      <c r="AQ140" s="1116" t="s">
        <v>137</v>
      </c>
      <c r="AR140" s="1117"/>
      <c r="AS140" s="1118"/>
      <c r="AU140" s="1147" t="s">
        <v>99</v>
      </c>
      <c r="AV140" s="1148"/>
      <c r="AW140" s="1131" t="s">
        <v>137</v>
      </c>
      <c r="AX140" s="1131"/>
      <c r="AY140" s="1132"/>
      <c r="BA140" s="117"/>
      <c r="BB140" s="1116" t="s">
        <v>137</v>
      </c>
      <c r="BC140" s="1117"/>
      <c r="BD140" s="1118"/>
    </row>
    <row r="141" spans="1:56" x14ac:dyDescent="0.3">
      <c r="A141" s="1157"/>
      <c r="C141" s="1149"/>
      <c r="D141" s="1150"/>
      <c r="E141" s="724" t="s">
        <v>98</v>
      </c>
      <c r="F141" s="725" t="s">
        <v>97</v>
      </c>
      <c r="G141" s="726" t="s">
        <v>96</v>
      </c>
      <c r="H141" s="121"/>
      <c r="I141" s="122" t="s">
        <v>99</v>
      </c>
      <c r="J141" s="123" t="s">
        <v>98</v>
      </c>
      <c r="K141" s="124" t="s">
        <v>97</v>
      </c>
      <c r="L141" s="125" t="s">
        <v>96</v>
      </c>
      <c r="M141" s="126"/>
      <c r="N141" s="1149" t="s">
        <v>99</v>
      </c>
      <c r="O141" s="1150"/>
      <c r="P141" s="724" t="s">
        <v>98</v>
      </c>
      <c r="Q141" s="725" t="s">
        <v>97</v>
      </c>
      <c r="R141" s="726" t="s">
        <v>96</v>
      </c>
      <c r="S141" s="121"/>
      <c r="T141" s="122" t="s">
        <v>99</v>
      </c>
      <c r="U141" s="123" t="s">
        <v>98</v>
      </c>
      <c r="V141" s="124" t="s">
        <v>97</v>
      </c>
      <c r="W141" s="125" t="s">
        <v>96</v>
      </c>
      <c r="X141" s="126"/>
      <c r="Y141" s="1149" t="s">
        <v>99</v>
      </c>
      <c r="Z141" s="1150"/>
      <c r="AA141" s="724" t="s">
        <v>98</v>
      </c>
      <c r="AB141" s="725" t="s">
        <v>97</v>
      </c>
      <c r="AC141" s="726" t="s">
        <v>96</v>
      </c>
      <c r="AD141" s="121"/>
      <c r="AE141" s="122" t="s">
        <v>99</v>
      </c>
      <c r="AF141" s="123" t="s">
        <v>98</v>
      </c>
      <c r="AG141" s="124" t="s">
        <v>97</v>
      </c>
      <c r="AH141" s="125" t="s">
        <v>96</v>
      </c>
      <c r="AI141" s="721"/>
      <c r="AJ141" s="1149" t="s">
        <v>99</v>
      </c>
      <c r="AK141" s="1150"/>
      <c r="AL141" s="724" t="s">
        <v>98</v>
      </c>
      <c r="AM141" s="725" t="s">
        <v>97</v>
      </c>
      <c r="AN141" s="726" t="s">
        <v>96</v>
      </c>
      <c r="AO141" s="721"/>
      <c r="AP141" s="122" t="s">
        <v>99</v>
      </c>
      <c r="AQ141" s="123" t="s">
        <v>98</v>
      </c>
      <c r="AR141" s="124" t="s">
        <v>97</v>
      </c>
      <c r="AS141" s="125" t="s">
        <v>96</v>
      </c>
      <c r="AU141" s="1149" t="s">
        <v>99</v>
      </c>
      <c r="AV141" s="1150"/>
      <c r="AW141" s="724" t="s">
        <v>98</v>
      </c>
      <c r="AX141" s="725" t="s">
        <v>97</v>
      </c>
      <c r="AY141" s="726" t="s">
        <v>96</v>
      </c>
      <c r="BA141" s="122" t="s">
        <v>99</v>
      </c>
      <c r="BB141" s="123" t="s">
        <v>98</v>
      </c>
      <c r="BC141" s="124" t="s">
        <v>97</v>
      </c>
      <c r="BD141" s="125" t="s">
        <v>96</v>
      </c>
    </row>
    <row r="142" spans="1:56" x14ac:dyDescent="0.3">
      <c r="A142" s="1157"/>
      <c r="C142" s="1153">
        <v>1</v>
      </c>
      <c r="D142" s="127" t="s">
        <v>136</v>
      </c>
      <c r="E142" s="128">
        <v>34836.0026</v>
      </c>
      <c r="F142" s="128"/>
      <c r="G142" s="129"/>
      <c r="H142" s="130"/>
      <c r="I142" s="131">
        <v>1</v>
      </c>
      <c r="J142" s="132">
        <f>ROUND(((+E142*'DATA - Awards Matrices'!$C$62)+(E142*'DATA - Awards Matrices'!$E$66))*'DATA - Awards Matrices'!$D$58,0)</f>
        <v>5353249</v>
      </c>
      <c r="K142" s="132">
        <f>ROUND(((+F142*'DATA - Awards Matrices'!$D$62)+(F142*'DATA - Awards Matrices'!$E$66))*'DATA - Awards Matrices'!$D$58,0)</f>
        <v>0</v>
      </c>
      <c r="L142" s="133">
        <f>ROUND(((+G142*'DATA - Awards Matrices'!$E$62)+(G142*'DATA - Awards Matrices'!$E$66))*'DATA - Awards Matrices'!$D$58,0)</f>
        <v>0</v>
      </c>
      <c r="M142" s="134"/>
      <c r="N142" s="729">
        <v>1</v>
      </c>
      <c r="O142" s="127" t="s">
        <v>136</v>
      </c>
      <c r="P142" s="128">
        <v>32231</v>
      </c>
      <c r="Q142" s="128"/>
      <c r="R142" s="129"/>
      <c r="S142" s="130"/>
      <c r="T142" s="131">
        <v>1</v>
      </c>
      <c r="U142" s="132">
        <f>ROUND(((+P142*'DATA - Awards Matrices'!$C$62)+(P142*'DATA - Awards Matrices'!$E$66))*'DATA - Awards Matrices'!$D$58,0)</f>
        <v>4952938</v>
      </c>
      <c r="V142" s="132">
        <f>ROUND(((+Q142*'DATA - Awards Matrices'!$D$62)+(Q142*'DATA - Awards Matrices'!$E$66))*'DATA - Awards Matrices'!$D$58,0)</f>
        <v>0</v>
      </c>
      <c r="W142" s="133">
        <f>ROUND(((+R142*'DATA - Awards Matrices'!$E$62)+(R142*'DATA - Awards Matrices'!$E$66))*'DATA - Awards Matrices'!$D$58,0)</f>
        <v>0</v>
      </c>
      <c r="X142" s="134"/>
      <c r="Y142" s="729">
        <v>1</v>
      </c>
      <c r="Z142" s="127" t="s">
        <v>136</v>
      </c>
      <c r="AA142" s="128">
        <v>29514.000599999999</v>
      </c>
      <c r="AB142" s="128"/>
      <c r="AC142" s="129"/>
      <c r="AD142" s="130"/>
      <c r="AE142" s="131">
        <v>1</v>
      </c>
      <c r="AF142" s="132">
        <f>ROUND(((+AA142*'DATA - Awards Matrices'!$C$62)+(AA142*'DATA - Awards Matrices'!$E$66))*'DATA - Awards Matrices'!$D$58,0)</f>
        <v>4535416</v>
      </c>
      <c r="AG142" s="132">
        <f>ROUND(((+AB142*'DATA - Awards Matrices'!$D$62)+(AB142*'DATA - Awards Matrices'!$E$66))*'DATA - Awards Matrices'!$D$58,0)</f>
        <v>0</v>
      </c>
      <c r="AH142" s="133">
        <f>ROUND(((+AC142*'DATA - Awards Matrices'!$E$62)+(AC142*'DATA - Awards Matrices'!$E$66))*'DATA - Awards Matrices'!$D$58,0)</f>
        <v>0</v>
      </c>
      <c r="AI142" s="722"/>
      <c r="AJ142" s="729">
        <v>1</v>
      </c>
      <c r="AK142" s="127" t="s">
        <v>136</v>
      </c>
      <c r="AL142" s="128">
        <v>27170</v>
      </c>
      <c r="AM142" s="128">
        <v>0</v>
      </c>
      <c r="AN142" s="129">
        <v>0</v>
      </c>
      <c r="AO142" s="722"/>
      <c r="AP142" s="131">
        <v>1</v>
      </c>
      <c r="AQ142" s="132">
        <f>ROUND(((+AL142*'DATA - Awards Matrices'!$C$62)+(AL142*'DATA - Awards Matrices'!$E$66))*'DATA - Awards Matrices'!$D$58,0)</f>
        <v>4175214</v>
      </c>
      <c r="AR142" s="132">
        <f>ROUND(((+AM142*'DATA - Awards Matrices'!$D$62)+(AM142*'DATA - Awards Matrices'!$E$66))*'DATA - Awards Matrices'!$D$58,0)</f>
        <v>0</v>
      </c>
      <c r="AS142" s="133">
        <f>ROUND(((+AN142*'DATA - Awards Matrices'!$E$62)+(AN142*'DATA - Awards Matrices'!$E$66))*'DATA - Awards Matrices'!$D$58,0)</f>
        <v>0</v>
      </c>
      <c r="AU142" s="729">
        <v>1</v>
      </c>
      <c r="AV142" s="127" t="s">
        <v>136</v>
      </c>
      <c r="AW142" s="128">
        <f>'RAW DATA AY2015-16-EOC SCH'!D51</f>
        <v>26378</v>
      </c>
      <c r="AX142" s="128">
        <f>'RAW DATA AY2015-16-EOC SCH'!E51</f>
        <v>0</v>
      </c>
      <c r="AY142" s="129">
        <f>'RAW DATA AY2015-16-EOC SCH'!F51</f>
        <v>0</v>
      </c>
      <c r="BA142" s="131">
        <v>1</v>
      </c>
      <c r="BB142" s="132">
        <f>ROUND(((+AW142*'DATA - Awards Matrices'!$C$62)+(AW142*'DATA - Awards Matrices'!$E$66))*'DATA - Awards Matrices'!$D$58,0)</f>
        <v>4053507</v>
      </c>
      <c r="BC142" s="132">
        <f>ROUND(((+AX142*'DATA - Awards Matrices'!$D$62)+(AX142*'DATA - Awards Matrices'!$E$66))*'DATA - Awards Matrices'!$D$58,0)</f>
        <v>0</v>
      </c>
      <c r="BD142" s="133">
        <f>ROUND(((+AY142*'DATA - Awards Matrices'!$E$62)+(AY142*'DATA - Awards Matrices'!$E$66))*'DATA - Awards Matrices'!$D$58,0)</f>
        <v>0</v>
      </c>
    </row>
    <row r="143" spans="1:56" x14ac:dyDescent="0.3">
      <c r="A143" s="1157"/>
      <c r="C143" s="1153">
        <v>2</v>
      </c>
      <c r="D143" s="127" t="s">
        <v>136</v>
      </c>
      <c r="E143" s="128">
        <v>3199</v>
      </c>
      <c r="F143" s="128"/>
      <c r="G143" s="129"/>
      <c r="H143" s="130"/>
      <c r="I143" s="131">
        <v>2</v>
      </c>
      <c r="J143" s="132">
        <f>ROUND(((+E143*'DATA - Awards Matrices'!$C$63)+(E143*'DATA - Awards Matrices'!$E$66))*'DATA - Awards Matrices'!$D$58,0)</f>
        <v>702276</v>
      </c>
      <c r="K143" s="132">
        <f>ROUND(((+F143*'DATA - Awards Matrices'!$D$63)+(F143*'DATA - Awards Matrices'!$E$66))*'DATA - Awards Matrices'!$D$58,0)</f>
        <v>0</v>
      </c>
      <c r="L143" s="133">
        <f>ROUND(((+G143*'DATA - Awards Matrices'!$E$63)+(G143*'DATA - Awards Matrices'!$E$66))*'DATA - Awards Matrices'!$D$58,0)</f>
        <v>0</v>
      </c>
      <c r="M143" s="134"/>
      <c r="N143" s="729">
        <v>2</v>
      </c>
      <c r="O143" s="127" t="s">
        <v>136</v>
      </c>
      <c r="P143" s="128">
        <v>3182</v>
      </c>
      <c r="Q143" s="128"/>
      <c r="R143" s="129"/>
      <c r="S143" s="130"/>
      <c r="T143" s="131">
        <v>2</v>
      </c>
      <c r="U143" s="132">
        <f>ROUND(((+P143*'DATA - Awards Matrices'!$C$63)+(P143*'DATA - Awards Matrices'!$E$66))*'DATA - Awards Matrices'!$D$58,0)</f>
        <v>698544</v>
      </c>
      <c r="V143" s="132">
        <f>ROUND(((+Q143*'DATA - Awards Matrices'!$D$63)+(Q143*'DATA - Awards Matrices'!$E$66))*'DATA - Awards Matrices'!$D$58,0)</f>
        <v>0</v>
      </c>
      <c r="W143" s="133">
        <f>ROUND(((+R143*'DATA - Awards Matrices'!$E$63)+(R143*'DATA - Awards Matrices'!$E$66))*'DATA - Awards Matrices'!$D$58,0)</f>
        <v>0</v>
      </c>
      <c r="X143" s="134"/>
      <c r="Y143" s="729">
        <v>2</v>
      </c>
      <c r="Z143" s="127" t="s">
        <v>136</v>
      </c>
      <c r="AA143" s="128">
        <v>3836</v>
      </c>
      <c r="AB143" s="128"/>
      <c r="AC143" s="129"/>
      <c r="AD143" s="130"/>
      <c r="AE143" s="131">
        <v>2</v>
      </c>
      <c r="AF143" s="132">
        <f>ROUND(((+AA143*'DATA - Awards Matrices'!$C$63)+(AA143*'DATA - Awards Matrices'!$E$66))*'DATA - Awards Matrices'!$D$58,0)</f>
        <v>842117</v>
      </c>
      <c r="AG143" s="132">
        <f>ROUND(((+AB143*'DATA - Awards Matrices'!$D$63)+(AB143*'DATA - Awards Matrices'!$E$66))*'DATA - Awards Matrices'!$D$58,0)</f>
        <v>0</v>
      </c>
      <c r="AH143" s="133">
        <f>ROUND(((+AC143*'DATA - Awards Matrices'!$E$63)+(AC143*'DATA - Awards Matrices'!$E$66))*'DATA - Awards Matrices'!$D$58,0)</f>
        <v>0</v>
      </c>
      <c r="AI143" s="722"/>
      <c r="AJ143" s="729">
        <v>2</v>
      </c>
      <c r="AK143" s="127" t="s">
        <v>136</v>
      </c>
      <c r="AL143" s="128">
        <v>3646</v>
      </c>
      <c r="AM143" s="128">
        <v>0</v>
      </c>
      <c r="AN143" s="129">
        <v>0</v>
      </c>
      <c r="AO143" s="722"/>
      <c r="AP143" s="131">
        <v>2</v>
      </c>
      <c r="AQ143" s="132">
        <f>ROUND(((+AL143*'DATA - Awards Matrices'!$C$63)+(AL143*'DATA - Awards Matrices'!$E$66))*'DATA - Awards Matrices'!$D$58,0)</f>
        <v>800406</v>
      </c>
      <c r="AR143" s="132">
        <f>ROUND(((+AM143*'DATA - Awards Matrices'!$D$63)+(AM143*'DATA - Awards Matrices'!$E$66))*'DATA - Awards Matrices'!$D$58,0)</f>
        <v>0</v>
      </c>
      <c r="AS143" s="133">
        <f>ROUND(((+AN143*'DATA - Awards Matrices'!$E$63)+(AN143*'DATA - Awards Matrices'!$E$66))*'DATA - Awards Matrices'!$D$58,0)</f>
        <v>0</v>
      </c>
      <c r="AU143" s="729">
        <v>2</v>
      </c>
      <c r="AV143" s="127" t="s">
        <v>136</v>
      </c>
      <c r="AW143" s="128">
        <f>'RAW DATA AY2015-16-EOC SCH'!D52</f>
        <v>3921</v>
      </c>
      <c r="AX143" s="128">
        <f>'RAW DATA AY2015-16-EOC SCH'!E52</f>
        <v>0</v>
      </c>
      <c r="AY143" s="129">
        <f>'RAW DATA AY2015-16-EOC SCH'!F52</f>
        <v>0</v>
      </c>
      <c r="BA143" s="131">
        <v>2</v>
      </c>
      <c r="BB143" s="132">
        <f>ROUND(((+AW143*'DATA - Awards Matrices'!$C$63)+(AW143*'DATA - Awards Matrices'!$E$66))*'DATA - Awards Matrices'!$D$58,0)</f>
        <v>860777</v>
      </c>
      <c r="BC143" s="132">
        <f>ROUND(((+AX143*'DATA - Awards Matrices'!$D$63)+(AX143*'DATA - Awards Matrices'!$E$66))*'DATA - Awards Matrices'!$D$58,0)</f>
        <v>0</v>
      </c>
      <c r="BD143" s="133">
        <f>ROUND(((+AY143*'DATA - Awards Matrices'!$E$63)+(AY143*'DATA - Awards Matrices'!$E$66))*'DATA - Awards Matrices'!$D$58,0)</f>
        <v>0</v>
      </c>
    </row>
    <row r="144" spans="1:56" x14ac:dyDescent="0.3">
      <c r="A144" s="1157"/>
      <c r="C144" s="1153">
        <v>3</v>
      </c>
      <c r="D144" s="127" t="s">
        <v>136</v>
      </c>
      <c r="E144" s="128">
        <v>2609</v>
      </c>
      <c r="F144" s="128"/>
      <c r="G144" s="129"/>
      <c r="H144" s="130"/>
      <c r="I144" s="131">
        <v>3</v>
      </c>
      <c r="J144" s="132">
        <f>ROUND(((+E144*'DATA - Awards Matrices'!$C$64)+(E144*'DATA - Awards Matrices'!$E$66))*'DATA - Awards Matrices'!$D$58,0)</f>
        <v>890947</v>
      </c>
      <c r="K144" s="132">
        <f>ROUND(((+F144*'DATA - Awards Matrices'!$D$64)+(F144*'DATA - Awards Matrices'!$E$66))*'DATA - Awards Matrices'!$D$58,0)</f>
        <v>0</v>
      </c>
      <c r="L144" s="133">
        <f>ROUND(((+G144*'DATA - Awards Matrices'!$E$64)+(G144*'DATA - Awards Matrices'!$E$66))*'DATA - Awards Matrices'!$D$58,0)</f>
        <v>0</v>
      </c>
      <c r="M144" s="134"/>
      <c r="N144" s="729">
        <v>3</v>
      </c>
      <c r="O144" s="127" t="s">
        <v>136</v>
      </c>
      <c r="P144" s="128">
        <v>2394</v>
      </c>
      <c r="Q144" s="128"/>
      <c r="R144" s="129"/>
      <c r="S144" s="130"/>
      <c r="T144" s="131">
        <v>3</v>
      </c>
      <c r="U144" s="132">
        <f>ROUND(((+P144*'DATA - Awards Matrices'!$C$64)+(P144*'DATA - Awards Matrices'!$E$66))*'DATA - Awards Matrices'!$D$58,0)</f>
        <v>817527</v>
      </c>
      <c r="V144" s="132">
        <f>ROUND(((+Q144*'DATA - Awards Matrices'!$D$64)+(Q144*'DATA - Awards Matrices'!$E$66))*'DATA - Awards Matrices'!$D$58,0)</f>
        <v>0</v>
      </c>
      <c r="W144" s="133">
        <f>ROUND(((+R144*'DATA - Awards Matrices'!$E$64)+(R144*'DATA - Awards Matrices'!$E$66))*'DATA - Awards Matrices'!$D$58,0)</f>
        <v>0</v>
      </c>
      <c r="X144" s="134"/>
      <c r="Y144" s="729">
        <v>3</v>
      </c>
      <c r="Z144" s="127" t="s">
        <v>136</v>
      </c>
      <c r="AA144" s="128">
        <v>2555</v>
      </c>
      <c r="AB144" s="128"/>
      <c r="AC144" s="129"/>
      <c r="AD144" s="130"/>
      <c r="AE144" s="131">
        <v>3</v>
      </c>
      <c r="AF144" s="132">
        <f>ROUND(((+AA144*'DATA - Awards Matrices'!$C$64)+(AA144*'DATA - Awards Matrices'!$E$66))*'DATA - Awards Matrices'!$D$58,0)</f>
        <v>872507</v>
      </c>
      <c r="AG144" s="132">
        <f>ROUND(((+AB144*'DATA - Awards Matrices'!$D$64)+(AB144*'DATA - Awards Matrices'!$E$66))*'DATA - Awards Matrices'!$D$58,0)</f>
        <v>0</v>
      </c>
      <c r="AH144" s="133">
        <f>ROUND(((+AC144*'DATA - Awards Matrices'!$E$64)+(AC144*'DATA - Awards Matrices'!$E$66))*'DATA - Awards Matrices'!$D$58,0)</f>
        <v>0</v>
      </c>
      <c r="AI144" s="722"/>
      <c r="AJ144" s="729">
        <v>3</v>
      </c>
      <c r="AK144" s="127" t="s">
        <v>136</v>
      </c>
      <c r="AL144" s="128">
        <v>2553</v>
      </c>
      <c r="AM144" s="128">
        <v>0</v>
      </c>
      <c r="AN144" s="129">
        <v>0</v>
      </c>
      <c r="AO144" s="722"/>
      <c r="AP144" s="131">
        <v>3</v>
      </c>
      <c r="AQ144" s="132">
        <f>ROUND(((+AL144*'DATA - Awards Matrices'!$C$64)+(AL144*'DATA - Awards Matrices'!$E$66))*'DATA - Awards Matrices'!$D$58,0)</f>
        <v>871824</v>
      </c>
      <c r="AR144" s="132">
        <f>ROUND(((+AM144*'DATA - Awards Matrices'!$D$64)+(AM144*'DATA - Awards Matrices'!$E$66))*'DATA - Awards Matrices'!$D$58,0)</f>
        <v>0</v>
      </c>
      <c r="AS144" s="133">
        <f>ROUND(((+AN144*'DATA - Awards Matrices'!$E$64)+(AN144*'DATA - Awards Matrices'!$E$66))*'DATA - Awards Matrices'!$D$58,0)</f>
        <v>0</v>
      </c>
      <c r="AU144" s="729">
        <v>3</v>
      </c>
      <c r="AV144" s="127" t="s">
        <v>136</v>
      </c>
      <c r="AW144" s="128">
        <f>'RAW DATA AY2015-16-EOC SCH'!D53</f>
        <v>2532</v>
      </c>
      <c r="AX144" s="128">
        <f>'RAW DATA AY2015-16-EOC SCH'!E53</f>
        <v>0</v>
      </c>
      <c r="AY144" s="129">
        <f>'RAW DATA AY2015-16-EOC SCH'!F53</f>
        <v>0</v>
      </c>
      <c r="BA144" s="131">
        <v>3</v>
      </c>
      <c r="BB144" s="132">
        <f>ROUND(((+AW144*'DATA - Awards Matrices'!$C$64)+(AW144*'DATA - Awards Matrices'!$E$66))*'DATA - Awards Matrices'!$D$58,0)</f>
        <v>864653</v>
      </c>
      <c r="BC144" s="132">
        <f>ROUND(((+AX144*'DATA - Awards Matrices'!$D$64)+(AX144*'DATA - Awards Matrices'!$E$66))*'DATA - Awards Matrices'!$D$58,0)</f>
        <v>0</v>
      </c>
      <c r="BD144" s="133">
        <f>ROUND(((+AY144*'DATA - Awards Matrices'!$E$64)+(AY144*'DATA - Awards Matrices'!$E$66))*'DATA - Awards Matrices'!$D$58,0)</f>
        <v>0</v>
      </c>
    </row>
    <row r="145" spans="1:56" ht="15" customHeight="1" x14ac:dyDescent="0.3">
      <c r="A145" s="1157"/>
      <c r="C145" s="1149" t="s">
        <v>83</v>
      </c>
      <c r="D145" s="1150"/>
      <c r="E145" s="135">
        <f>E144+E143+E142</f>
        <v>40644.0026</v>
      </c>
      <c r="F145" s="135">
        <f>F144+F143+F142</f>
        <v>0</v>
      </c>
      <c r="G145" s="136">
        <f>G144+G143+G142</f>
        <v>0</v>
      </c>
      <c r="H145" s="137"/>
      <c r="I145" s="138" t="s">
        <v>83</v>
      </c>
      <c r="J145" s="132">
        <f>J142+J143+J144</f>
        <v>6946472</v>
      </c>
      <c r="K145" s="132">
        <f>K142+K143+K144</f>
        <v>0</v>
      </c>
      <c r="L145" s="133">
        <f>L142+L143+L144</f>
        <v>0</v>
      </c>
      <c r="M145" s="139"/>
      <c r="N145" s="1149" t="s">
        <v>83</v>
      </c>
      <c r="O145" s="1150"/>
      <c r="P145" s="135">
        <f>P144+P143+P142</f>
        <v>37807</v>
      </c>
      <c r="Q145" s="135">
        <f>Q144+Q143+Q142</f>
        <v>0</v>
      </c>
      <c r="R145" s="136">
        <f>R144+R143+R142</f>
        <v>0</v>
      </c>
      <c r="S145" s="137"/>
      <c r="T145" s="138" t="s">
        <v>83</v>
      </c>
      <c r="U145" s="132">
        <f>U142+U143+U144</f>
        <v>6469009</v>
      </c>
      <c r="V145" s="132">
        <f>V142+V143+V144</f>
        <v>0</v>
      </c>
      <c r="W145" s="133">
        <f>W142+W143+W144</f>
        <v>0</v>
      </c>
      <c r="X145" s="139"/>
      <c r="Y145" s="1149" t="s">
        <v>83</v>
      </c>
      <c r="Z145" s="1150"/>
      <c r="AA145" s="135">
        <f>AA144+AA143+AA142</f>
        <v>35905.000599999999</v>
      </c>
      <c r="AB145" s="135">
        <f>AB144+AB143+AB142</f>
        <v>0</v>
      </c>
      <c r="AC145" s="136">
        <f>AC144+AC143+AC142</f>
        <v>0</v>
      </c>
      <c r="AD145" s="137"/>
      <c r="AE145" s="138" t="s">
        <v>83</v>
      </c>
      <c r="AF145" s="132">
        <f>AF142+AF143+AF144</f>
        <v>6250040</v>
      </c>
      <c r="AG145" s="132">
        <f>AG142+AG143+AG144</f>
        <v>0</v>
      </c>
      <c r="AH145" s="133">
        <f>AH142+AH143+AH144</f>
        <v>0</v>
      </c>
      <c r="AI145" s="722"/>
      <c r="AJ145" s="1149" t="s">
        <v>83</v>
      </c>
      <c r="AK145" s="1150"/>
      <c r="AL145" s="135">
        <f>AL144+AL143+AL142</f>
        <v>33369</v>
      </c>
      <c r="AM145" s="135">
        <f>AM144+AM143+AM142</f>
        <v>0</v>
      </c>
      <c r="AN145" s="136">
        <f>AN144+AN143+AN142</f>
        <v>0</v>
      </c>
      <c r="AO145" s="722"/>
      <c r="AP145" s="138" t="s">
        <v>83</v>
      </c>
      <c r="AQ145" s="132">
        <f>AQ142+AQ143+AQ144</f>
        <v>5847444</v>
      </c>
      <c r="AR145" s="132">
        <f>AR142+AR143+AR144</f>
        <v>0</v>
      </c>
      <c r="AS145" s="133">
        <f>AS142+AS143+AS144</f>
        <v>0</v>
      </c>
      <c r="AU145" s="1149" t="s">
        <v>83</v>
      </c>
      <c r="AV145" s="1150"/>
      <c r="AW145" s="135">
        <f>AW144+AW143+AW142</f>
        <v>32831</v>
      </c>
      <c r="AX145" s="135">
        <f>AX144+AX143+AX142</f>
        <v>0</v>
      </c>
      <c r="AY145" s="136">
        <f>AY144+AY143+AY142</f>
        <v>0</v>
      </c>
      <c r="BA145" s="138" t="s">
        <v>83</v>
      </c>
      <c r="BB145" s="132">
        <f>BB142+BB143+BB144</f>
        <v>5778937</v>
      </c>
      <c r="BC145" s="132">
        <f>BC142+BC143+BC144</f>
        <v>0</v>
      </c>
      <c r="BD145" s="133">
        <f>BD142+BD143+BD144</f>
        <v>0</v>
      </c>
    </row>
    <row r="146" spans="1:56" ht="15.75" thickBot="1" x14ac:dyDescent="0.35">
      <c r="A146" s="1158"/>
      <c r="C146" s="140"/>
      <c r="D146" s="141"/>
      <c r="E146" s="142" t="s">
        <v>135</v>
      </c>
      <c r="F146" s="142"/>
      <c r="G146" s="143">
        <f>SUM(E145:G145)</f>
        <v>40644.0026</v>
      </c>
      <c r="H146" s="144"/>
      <c r="I146" s="145"/>
      <c r="J146" s="146" t="s">
        <v>134</v>
      </c>
      <c r="K146" s="147"/>
      <c r="L146" s="148">
        <f>SUM(J145:L145)</f>
        <v>6946472</v>
      </c>
      <c r="M146" s="139"/>
      <c r="N146" s="140"/>
      <c r="O146" s="141"/>
      <c r="P146" s="142" t="s">
        <v>135</v>
      </c>
      <c r="Q146" s="142"/>
      <c r="R146" s="143">
        <f>SUM(P145:R145)</f>
        <v>37807</v>
      </c>
      <c r="S146" s="144"/>
      <c r="T146" s="145"/>
      <c r="U146" s="146" t="s">
        <v>134</v>
      </c>
      <c r="V146" s="147"/>
      <c r="W146" s="148">
        <f>SUM(U145:W145)</f>
        <v>6469009</v>
      </c>
      <c r="X146" s="139"/>
      <c r="Y146" s="140"/>
      <c r="Z146" s="141"/>
      <c r="AA146" s="142" t="s">
        <v>135</v>
      </c>
      <c r="AB146" s="142"/>
      <c r="AC146" s="143">
        <f>SUM(AA145:AC145)</f>
        <v>35905.000599999999</v>
      </c>
      <c r="AD146" s="144"/>
      <c r="AE146" s="145"/>
      <c r="AF146" s="146" t="s">
        <v>134</v>
      </c>
      <c r="AG146" s="147"/>
      <c r="AH146" s="148">
        <f>SUM(AF145:AH145)</f>
        <v>6250040</v>
      </c>
      <c r="AI146" s="723"/>
      <c r="AJ146" s="140"/>
      <c r="AK146" s="141"/>
      <c r="AL146" s="142" t="s">
        <v>135</v>
      </c>
      <c r="AM146" s="142"/>
      <c r="AN146" s="143">
        <f>SUM(AL145:AN145)</f>
        <v>33369</v>
      </c>
      <c r="AO146" s="723"/>
      <c r="AP146" s="145"/>
      <c r="AQ146" s="146" t="s">
        <v>134</v>
      </c>
      <c r="AR146" s="147"/>
      <c r="AS146" s="148">
        <f>SUM(AQ145:AS145)</f>
        <v>5847444</v>
      </c>
      <c r="AU146" s="140"/>
      <c r="AV146" s="141"/>
      <c r="AW146" s="142" t="s">
        <v>135</v>
      </c>
      <c r="AX146" s="142"/>
      <c r="AY146" s="143">
        <f>SUM(AW145:AY145)</f>
        <v>32831</v>
      </c>
      <c r="BA146" s="145"/>
      <c r="BB146" s="146" t="s">
        <v>134</v>
      </c>
      <c r="BC146" s="147"/>
      <c r="BD146" s="148">
        <f>SUM(BB145:BD145)</f>
        <v>5778937</v>
      </c>
    </row>
    <row r="147" spans="1:56" ht="15.75" thickBot="1" x14ac:dyDescent="0.35">
      <c r="I147" s="149"/>
      <c r="J147" s="149"/>
      <c r="K147" s="149"/>
      <c r="L147" s="149"/>
      <c r="T147" s="149"/>
      <c r="U147" s="149"/>
      <c r="V147" s="149"/>
      <c r="W147" s="149"/>
      <c r="AE147" s="149"/>
      <c r="AF147" s="149"/>
      <c r="AG147" s="149"/>
      <c r="AH147" s="149"/>
      <c r="AI147" s="149"/>
      <c r="AO147" s="149"/>
      <c r="AP147" s="149"/>
      <c r="AQ147" s="149"/>
      <c r="AR147" s="149"/>
      <c r="AS147" s="149"/>
      <c r="BA147" s="149"/>
      <c r="BB147" s="149"/>
      <c r="BC147" s="149"/>
      <c r="BD147" s="149"/>
    </row>
    <row r="148" spans="1:56" ht="15.75" customHeight="1" x14ac:dyDescent="0.3">
      <c r="A148" s="1156" t="s">
        <v>70</v>
      </c>
      <c r="C148" s="1147" t="s">
        <v>99</v>
      </c>
      <c r="D148" s="1148"/>
      <c r="E148" s="1131" t="s">
        <v>137</v>
      </c>
      <c r="F148" s="1131"/>
      <c r="G148" s="1132"/>
      <c r="H148" s="116"/>
      <c r="I148" s="117"/>
      <c r="J148" s="1116" t="s">
        <v>137</v>
      </c>
      <c r="K148" s="1117"/>
      <c r="L148" s="1118"/>
      <c r="M148" s="118"/>
      <c r="N148" s="1147" t="s">
        <v>99</v>
      </c>
      <c r="O148" s="1148"/>
      <c r="P148" s="1131" t="s">
        <v>137</v>
      </c>
      <c r="Q148" s="1131"/>
      <c r="R148" s="1132"/>
      <c r="S148" s="116"/>
      <c r="T148" s="117"/>
      <c r="U148" s="1116" t="s">
        <v>137</v>
      </c>
      <c r="V148" s="1117"/>
      <c r="W148" s="1118"/>
      <c r="X148" s="118"/>
      <c r="Y148" s="1147" t="s">
        <v>99</v>
      </c>
      <c r="Z148" s="1148"/>
      <c r="AA148" s="1131" t="s">
        <v>137</v>
      </c>
      <c r="AB148" s="1131"/>
      <c r="AC148" s="1132"/>
      <c r="AD148" s="116"/>
      <c r="AE148" s="117"/>
      <c r="AF148" s="1116" t="s">
        <v>137</v>
      </c>
      <c r="AG148" s="1117"/>
      <c r="AH148" s="1118"/>
      <c r="AI148" s="721"/>
      <c r="AJ148" s="1147" t="s">
        <v>99</v>
      </c>
      <c r="AK148" s="1148"/>
      <c r="AL148" s="1131" t="s">
        <v>137</v>
      </c>
      <c r="AM148" s="1131"/>
      <c r="AN148" s="1132"/>
      <c r="AO148" s="721"/>
      <c r="AP148" s="117"/>
      <c r="AQ148" s="1116" t="s">
        <v>137</v>
      </c>
      <c r="AR148" s="1117"/>
      <c r="AS148" s="1118"/>
      <c r="AU148" s="1147" t="s">
        <v>99</v>
      </c>
      <c r="AV148" s="1148"/>
      <c r="AW148" s="1131" t="s">
        <v>137</v>
      </c>
      <c r="AX148" s="1131"/>
      <c r="AY148" s="1132"/>
      <c r="BA148" s="117"/>
      <c r="BB148" s="1116" t="s">
        <v>137</v>
      </c>
      <c r="BC148" s="1117"/>
      <c r="BD148" s="1118"/>
    </row>
    <row r="149" spans="1:56" ht="15" customHeight="1" x14ac:dyDescent="0.3">
      <c r="A149" s="1157"/>
      <c r="C149" s="1149"/>
      <c r="D149" s="1150"/>
      <c r="E149" s="724" t="s">
        <v>98</v>
      </c>
      <c r="F149" s="725" t="s">
        <v>97</v>
      </c>
      <c r="G149" s="726" t="s">
        <v>96</v>
      </c>
      <c r="H149" s="121"/>
      <c r="I149" s="122" t="s">
        <v>99</v>
      </c>
      <c r="J149" s="123" t="s">
        <v>98</v>
      </c>
      <c r="K149" s="124" t="s">
        <v>97</v>
      </c>
      <c r="L149" s="125" t="s">
        <v>96</v>
      </c>
      <c r="M149" s="126"/>
      <c r="N149" s="1149" t="s">
        <v>99</v>
      </c>
      <c r="O149" s="1150"/>
      <c r="P149" s="724" t="s">
        <v>98</v>
      </c>
      <c r="Q149" s="725" t="s">
        <v>97</v>
      </c>
      <c r="R149" s="726" t="s">
        <v>96</v>
      </c>
      <c r="S149" s="121"/>
      <c r="T149" s="122" t="s">
        <v>99</v>
      </c>
      <c r="U149" s="123" t="s">
        <v>98</v>
      </c>
      <c r="V149" s="124" t="s">
        <v>97</v>
      </c>
      <c r="W149" s="125" t="s">
        <v>96</v>
      </c>
      <c r="X149" s="126"/>
      <c r="Y149" s="1149" t="s">
        <v>99</v>
      </c>
      <c r="Z149" s="1150"/>
      <c r="AA149" s="724" t="s">
        <v>98</v>
      </c>
      <c r="AB149" s="725" t="s">
        <v>97</v>
      </c>
      <c r="AC149" s="726" t="s">
        <v>96</v>
      </c>
      <c r="AD149" s="121"/>
      <c r="AE149" s="122" t="s">
        <v>99</v>
      </c>
      <c r="AF149" s="123" t="s">
        <v>98</v>
      </c>
      <c r="AG149" s="124" t="s">
        <v>97</v>
      </c>
      <c r="AH149" s="125" t="s">
        <v>96</v>
      </c>
      <c r="AI149" s="721"/>
      <c r="AJ149" s="1149" t="s">
        <v>99</v>
      </c>
      <c r="AK149" s="1150"/>
      <c r="AL149" s="724" t="s">
        <v>98</v>
      </c>
      <c r="AM149" s="725" t="s">
        <v>97</v>
      </c>
      <c r="AN149" s="726" t="s">
        <v>96</v>
      </c>
      <c r="AO149" s="721"/>
      <c r="AP149" s="122" t="s">
        <v>99</v>
      </c>
      <c r="AQ149" s="123" t="s">
        <v>98</v>
      </c>
      <c r="AR149" s="124" t="s">
        <v>97</v>
      </c>
      <c r="AS149" s="125" t="s">
        <v>96</v>
      </c>
      <c r="AU149" s="1149" t="s">
        <v>99</v>
      </c>
      <c r="AV149" s="1150"/>
      <c r="AW149" s="724" t="s">
        <v>98</v>
      </c>
      <c r="AX149" s="725" t="s">
        <v>97</v>
      </c>
      <c r="AY149" s="726" t="s">
        <v>96</v>
      </c>
      <c r="BA149" s="122" t="s">
        <v>99</v>
      </c>
      <c r="BB149" s="123" t="s">
        <v>98</v>
      </c>
      <c r="BC149" s="124" t="s">
        <v>97</v>
      </c>
      <c r="BD149" s="125" t="s">
        <v>96</v>
      </c>
    </row>
    <row r="150" spans="1:56" ht="15" customHeight="1" x14ac:dyDescent="0.3">
      <c r="A150" s="1157"/>
      <c r="C150" s="1153">
        <v>1</v>
      </c>
      <c r="D150" s="127" t="s">
        <v>136</v>
      </c>
      <c r="E150" s="128">
        <v>410957.0086</v>
      </c>
      <c r="F150" s="128"/>
      <c r="G150" s="129"/>
      <c r="H150" s="130"/>
      <c r="I150" s="131">
        <v>1</v>
      </c>
      <c r="J150" s="132">
        <f>ROUND(((+E150*'DATA - Awards Matrices'!$C$62)+(E150*'DATA - Awards Matrices'!$E$66))*'DATA - Awards Matrices'!$D$58,0)</f>
        <v>63151764</v>
      </c>
      <c r="K150" s="132">
        <f>ROUND(((+F150*'DATA - Awards Matrices'!$D$62)+(F150*'DATA - Awards Matrices'!$E$66))*'DATA - Awards Matrices'!$D$58,0)</f>
        <v>0</v>
      </c>
      <c r="L150" s="133">
        <f>ROUND(((+G150*'DATA - Awards Matrices'!$E$62)+(G150*'DATA - Awards Matrices'!$E$66))*'DATA - Awards Matrices'!$D$58,0)</f>
        <v>0</v>
      </c>
      <c r="M150" s="134"/>
      <c r="N150" s="729">
        <v>1</v>
      </c>
      <c r="O150" s="127" t="s">
        <v>136</v>
      </c>
      <c r="P150" s="128">
        <v>412587</v>
      </c>
      <c r="Q150" s="128"/>
      <c r="R150" s="129"/>
      <c r="S150" s="130"/>
      <c r="T150" s="131">
        <v>1</v>
      </c>
      <c r="U150" s="132">
        <f>ROUND(((+P150*'DATA - Awards Matrices'!$C$62)+(P150*'DATA - Awards Matrices'!$E$66))*'DATA - Awards Matrices'!$D$58,0)</f>
        <v>63402244</v>
      </c>
      <c r="V150" s="132">
        <f>ROUND(((+Q150*'DATA - Awards Matrices'!$D$62)+(Q150*'DATA - Awards Matrices'!$E$66))*'DATA - Awards Matrices'!$D$58,0)</f>
        <v>0</v>
      </c>
      <c r="W150" s="133">
        <f>ROUND(((+R150*'DATA - Awards Matrices'!$E$62)+(R150*'DATA - Awards Matrices'!$E$66))*'DATA - Awards Matrices'!$D$58,0)</f>
        <v>0</v>
      </c>
      <c r="X150" s="134"/>
      <c r="Y150" s="729">
        <v>1</v>
      </c>
      <c r="Z150" s="127" t="s">
        <v>136</v>
      </c>
      <c r="AA150" s="128">
        <v>399229.00030000001</v>
      </c>
      <c r="AB150" s="128"/>
      <c r="AC150" s="129"/>
      <c r="AD150" s="130"/>
      <c r="AE150" s="131">
        <v>1</v>
      </c>
      <c r="AF150" s="132">
        <f>ROUND(((+AA150*'DATA - Awards Matrices'!$C$62)+(AA150*'DATA - Awards Matrices'!$E$66))*'DATA - Awards Matrices'!$D$58,0)</f>
        <v>61349520</v>
      </c>
      <c r="AG150" s="132">
        <f>ROUND(((+AB150*'DATA - Awards Matrices'!$D$62)+(AB150*'DATA - Awards Matrices'!$E$66))*'DATA - Awards Matrices'!$D$58,0)</f>
        <v>0</v>
      </c>
      <c r="AH150" s="133">
        <f>ROUND(((+AC150*'DATA - Awards Matrices'!$E$62)+(AC150*'DATA - Awards Matrices'!$E$66))*'DATA - Awards Matrices'!$D$58,0)</f>
        <v>0</v>
      </c>
      <c r="AI150" s="722"/>
      <c r="AJ150" s="729">
        <v>1</v>
      </c>
      <c r="AK150" s="127" t="s">
        <v>136</v>
      </c>
      <c r="AL150" s="128">
        <v>367145.00050000002</v>
      </c>
      <c r="AM150" s="128">
        <v>0</v>
      </c>
      <c r="AN150" s="129">
        <v>0</v>
      </c>
      <c r="AO150" s="722"/>
      <c r="AP150" s="131">
        <v>1</v>
      </c>
      <c r="AQ150" s="132">
        <f>ROUND(((+AL150*'DATA - Awards Matrices'!$C$62)+(AL150*'DATA - Awards Matrices'!$E$66))*'DATA - Awards Matrices'!$D$58,0)</f>
        <v>56419172</v>
      </c>
      <c r="AR150" s="132">
        <f>ROUND(((+AM150*'DATA - Awards Matrices'!$D$62)+(AM150*'DATA - Awards Matrices'!$E$66))*'DATA - Awards Matrices'!$D$58,0)</f>
        <v>0</v>
      </c>
      <c r="AS150" s="133">
        <f>ROUND(((+AN150*'DATA - Awards Matrices'!$E$62)+(AN150*'DATA - Awards Matrices'!$E$66))*'DATA - Awards Matrices'!$D$58,0)</f>
        <v>0</v>
      </c>
      <c r="AU150" s="729">
        <v>1</v>
      </c>
      <c r="AV150" s="127" t="s">
        <v>136</v>
      </c>
      <c r="AW150" s="128">
        <f>'RAW DATA AY2015-16-EOC SCH'!D54</f>
        <v>341496.83409999998</v>
      </c>
      <c r="AX150" s="128">
        <f>'RAW DATA AY2015-16-EOC SCH'!E54</f>
        <v>0</v>
      </c>
      <c r="AY150" s="129">
        <f>'RAW DATA AY2015-16-EOC SCH'!F54</f>
        <v>0</v>
      </c>
      <c r="BA150" s="131">
        <v>1</v>
      </c>
      <c r="BB150" s="132">
        <f>ROUND(((+AW150*'DATA - Awards Matrices'!$C$62)+(AW150*'DATA - Awards Matrices'!$E$66))*'DATA - Awards Matrices'!$D$58,0)</f>
        <v>52477818</v>
      </c>
      <c r="BC150" s="132">
        <f>ROUND(((+AX150*'DATA - Awards Matrices'!$D$62)+(AX150*'DATA - Awards Matrices'!$E$66))*'DATA - Awards Matrices'!$D$58,0)</f>
        <v>0</v>
      </c>
      <c r="BD150" s="133">
        <f>ROUND(((+AY150*'DATA - Awards Matrices'!$E$62)+(AY150*'DATA - Awards Matrices'!$E$66))*'DATA - Awards Matrices'!$D$58,0)</f>
        <v>0</v>
      </c>
    </row>
    <row r="151" spans="1:56" ht="15" customHeight="1" x14ac:dyDescent="0.3">
      <c r="A151" s="1157"/>
      <c r="C151" s="1153">
        <v>2</v>
      </c>
      <c r="D151" s="127" t="s">
        <v>136</v>
      </c>
      <c r="E151" s="128">
        <v>70704</v>
      </c>
      <c r="F151" s="128"/>
      <c r="G151" s="129"/>
      <c r="H151" s="130"/>
      <c r="I151" s="131">
        <v>2</v>
      </c>
      <c r="J151" s="132">
        <f>ROUND(((+E151*'DATA - Awards Matrices'!$C$63)+(E151*'DATA - Awards Matrices'!$E$66))*'DATA - Awards Matrices'!$D$58,0)</f>
        <v>15521649</v>
      </c>
      <c r="K151" s="132">
        <f>ROUND(((+F151*'DATA - Awards Matrices'!$D$63)+(F151*'DATA - Awards Matrices'!$E$66))*'DATA - Awards Matrices'!$D$58,0)</f>
        <v>0</v>
      </c>
      <c r="L151" s="133">
        <f>ROUND(((+G151*'DATA - Awards Matrices'!$E$63)+(G151*'DATA - Awards Matrices'!$E$66))*'DATA - Awards Matrices'!$D$58,0)</f>
        <v>0</v>
      </c>
      <c r="M151" s="134"/>
      <c r="N151" s="729">
        <v>2</v>
      </c>
      <c r="O151" s="127" t="s">
        <v>136</v>
      </c>
      <c r="P151" s="128">
        <v>63818</v>
      </c>
      <c r="Q151" s="128"/>
      <c r="R151" s="129"/>
      <c r="S151" s="130"/>
      <c r="T151" s="131">
        <v>2</v>
      </c>
      <c r="U151" s="132">
        <f>ROUND(((+P151*'DATA - Awards Matrices'!$C$63)+(P151*'DATA - Awards Matrices'!$E$66))*'DATA - Awards Matrices'!$D$58,0)</f>
        <v>14009966</v>
      </c>
      <c r="V151" s="132">
        <f>ROUND(((+Q151*'DATA - Awards Matrices'!$D$63)+(Q151*'DATA - Awards Matrices'!$E$66))*'DATA - Awards Matrices'!$D$58,0)</f>
        <v>0</v>
      </c>
      <c r="W151" s="133">
        <f>ROUND(((+R151*'DATA - Awards Matrices'!$E$63)+(R151*'DATA - Awards Matrices'!$E$66))*'DATA - Awards Matrices'!$D$58,0)</f>
        <v>0</v>
      </c>
      <c r="X151" s="134"/>
      <c r="Y151" s="729">
        <v>2</v>
      </c>
      <c r="Z151" s="127" t="s">
        <v>136</v>
      </c>
      <c r="AA151" s="128">
        <v>65713</v>
      </c>
      <c r="AB151" s="128"/>
      <c r="AC151" s="129"/>
      <c r="AD151" s="130"/>
      <c r="AE151" s="131">
        <v>2</v>
      </c>
      <c r="AF151" s="132">
        <f>ROUND(((+AA151*'DATA - Awards Matrices'!$C$63)+(AA151*'DATA - Awards Matrices'!$E$66))*'DATA - Awards Matrices'!$D$58,0)</f>
        <v>14425975</v>
      </c>
      <c r="AG151" s="132">
        <f>ROUND(((+AB151*'DATA - Awards Matrices'!$D$63)+(AB151*'DATA - Awards Matrices'!$E$66))*'DATA - Awards Matrices'!$D$58,0)</f>
        <v>0</v>
      </c>
      <c r="AH151" s="133">
        <f>ROUND(((+AC151*'DATA - Awards Matrices'!$E$63)+(AC151*'DATA - Awards Matrices'!$E$66))*'DATA - Awards Matrices'!$D$58,0)</f>
        <v>0</v>
      </c>
      <c r="AI151" s="722"/>
      <c r="AJ151" s="729">
        <v>2</v>
      </c>
      <c r="AK151" s="127" t="s">
        <v>136</v>
      </c>
      <c r="AL151" s="128">
        <v>64192</v>
      </c>
      <c r="AM151" s="128">
        <v>0</v>
      </c>
      <c r="AN151" s="129">
        <v>0</v>
      </c>
      <c r="AO151" s="722"/>
      <c r="AP151" s="131">
        <v>2</v>
      </c>
      <c r="AQ151" s="132">
        <f>ROUND(((+AL151*'DATA - Awards Matrices'!$C$63)+(AL151*'DATA - Awards Matrices'!$E$66))*'DATA - Awards Matrices'!$D$58,0)</f>
        <v>14092070</v>
      </c>
      <c r="AR151" s="132">
        <f>ROUND(((+AM151*'DATA - Awards Matrices'!$D$63)+(AM151*'DATA - Awards Matrices'!$E$66))*'DATA - Awards Matrices'!$D$58,0)</f>
        <v>0</v>
      </c>
      <c r="AS151" s="133">
        <f>ROUND(((+AN151*'DATA - Awards Matrices'!$E$63)+(AN151*'DATA - Awards Matrices'!$E$66))*'DATA - Awards Matrices'!$D$58,0)</f>
        <v>0</v>
      </c>
      <c r="AU151" s="729">
        <v>2</v>
      </c>
      <c r="AV151" s="127" t="s">
        <v>136</v>
      </c>
      <c r="AW151" s="128">
        <f>'RAW DATA AY2015-16-EOC SCH'!D55</f>
        <v>62321</v>
      </c>
      <c r="AX151" s="128">
        <f>'RAW DATA AY2015-16-EOC SCH'!E55</f>
        <v>0</v>
      </c>
      <c r="AY151" s="129">
        <f>'RAW DATA AY2015-16-EOC SCH'!F55</f>
        <v>0</v>
      </c>
      <c r="BA151" s="131">
        <v>2</v>
      </c>
      <c r="BB151" s="132">
        <f>ROUND(((+AW151*'DATA - Awards Matrices'!$C$63)+(AW151*'DATA - Awards Matrices'!$E$66))*'DATA - Awards Matrices'!$D$58,0)</f>
        <v>13681329</v>
      </c>
      <c r="BC151" s="132">
        <f>ROUND(((+AX151*'DATA - Awards Matrices'!$D$63)+(AX151*'DATA - Awards Matrices'!$E$66))*'DATA - Awards Matrices'!$D$58,0)</f>
        <v>0</v>
      </c>
      <c r="BD151" s="133">
        <f>ROUND(((+AY151*'DATA - Awards Matrices'!$E$63)+(AY151*'DATA - Awards Matrices'!$E$66))*'DATA - Awards Matrices'!$D$58,0)</f>
        <v>0</v>
      </c>
    </row>
    <row r="152" spans="1:56" ht="15" customHeight="1" x14ac:dyDescent="0.3">
      <c r="A152" s="1157"/>
      <c r="C152" s="1153">
        <v>3</v>
      </c>
      <c r="D152" s="127" t="s">
        <v>136</v>
      </c>
      <c r="E152" s="128">
        <v>33150</v>
      </c>
      <c r="F152" s="128"/>
      <c r="G152" s="129"/>
      <c r="H152" s="130"/>
      <c r="I152" s="131">
        <v>3</v>
      </c>
      <c r="J152" s="132">
        <f>ROUND(((+E152*'DATA - Awards Matrices'!$C$64)+(E152*'DATA - Awards Matrices'!$E$66))*'DATA - Awards Matrices'!$D$58,0)</f>
        <v>11320394</v>
      </c>
      <c r="K152" s="132">
        <f>ROUND(((+F152*'DATA - Awards Matrices'!$D$64)+(F152*'DATA - Awards Matrices'!$E$66))*'DATA - Awards Matrices'!$D$58,0)</f>
        <v>0</v>
      </c>
      <c r="L152" s="133">
        <f>ROUND(((+G152*'DATA - Awards Matrices'!$E$64)+(G152*'DATA - Awards Matrices'!$E$66))*'DATA - Awards Matrices'!$D$58,0)</f>
        <v>0</v>
      </c>
      <c r="M152" s="134"/>
      <c r="N152" s="729">
        <v>3</v>
      </c>
      <c r="O152" s="127" t="s">
        <v>136</v>
      </c>
      <c r="P152" s="128">
        <v>28931</v>
      </c>
      <c r="Q152" s="128"/>
      <c r="R152" s="129"/>
      <c r="S152" s="130"/>
      <c r="T152" s="131">
        <v>3</v>
      </c>
      <c r="U152" s="132">
        <f>ROUND(((+P152*'DATA - Awards Matrices'!$C$64)+(P152*'DATA - Awards Matrices'!$E$66))*'DATA - Awards Matrices'!$D$58,0)</f>
        <v>9879647</v>
      </c>
      <c r="V152" s="132">
        <f>ROUND(((+Q152*'DATA - Awards Matrices'!$D$64)+(Q152*'DATA - Awards Matrices'!$E$66))*'DATA - Awards Matrices'!$D$58,0)</f>
        <v>0</v>
      </c>
      <c r="W152" s="133">
        <f>ROUND(((+R152*'DATA - Awards Matrices'!$E$64)+(R152*'DATA - Awards Matrices'!$E$66))*'DATA - Awards Matrices'!$D$58,0)</f>
        <v>0</v>
      </c>
      <c r="X152" s="134"/>
      <c r="Y152" s="729">
        <v>3</v>
      </c>
      <c r="Z152" s="127" t="s">
        <v>136</v>
      </c>
      <c r="AA152" s="128">
        <v>27310</v>
      </c>
      <c r="AB152" s="128"/>
      <c r="AC152" s="129"/>
      <c r="AD152" s="130"/>
      <c r="AE152" s="131">
        <v>3</v>
      </c>
      <c r="AF152" s="132">
        <f>ROUND(((+AA152*'DATA - Awards Matrices'!$C$64)+(AA152*'DATA - Awards Matrices'!$E$66))*'DATA - Awards Matrices'!$D$58,0)</f>
        <v>9326092</v>
      </c>
      <c r="AG152" s="132">
        <f>ROUND(((+AB152*'DATA - Awards Matrices'!$D$64)+(AB152*'DATA - Awards Matrices'!$E$66))*'DATA - Awards Matrices'!$D$58,0)</f>
        <v>0</v>
      </c>
      <c r="AH152" s="133">
        <f>ROUND(((+AC152*'DATA - Awards Matrices'!$E$64)+(AC152*'DATA - Awards Matrices'!$E$66))*'DATA - Awards Matrices'!$D$58,0)</f>
        <v>0</v>
      </c>
      <c r="AI152" s="722"/>
      <c r="AJ152" s="729">
        <v>3</v>
      </c>
      <c r="AK152" s="127" t="s">
        <v>136</v>
      </c>
      <c r="AL152" s="128">
        <v>29425</v>
      </c>
      <c r="AM152" s="128">
        <v>0</v>
      </c>
      <c r="AN152" s="129">
        <v>0</v>
      </c>
      <c r="AO152" s="722"/>
      <c r="AP152" s="131">
        <v>3</v>
      </c>
      <c r="AQ152" s="132">
        <f>ROUND(((+AL152*'DATA - Awards Matrices'!$C$64)+(AL152*'DATA - Awards Matrices'!$E$66))*'DATA - Awards Matrices'!$D$58,0)</f>
        <v>10048343</v>
      </c>
      <c r="AR152" s="132">
        <f>ROUND(((+AM152*'DATA - Awards Matrices'!$D$64)+(AM152*'DATA - Awards Matrices'!$E$66))*'DATA - Awards Matrices'!$D$58,0)</f>
        <v>0</v>
      </c>
      <c r="AS152" s="133">
        <f>ROUND(((+AN152*'DATA - Awards Matrices'!$E$64)+(AN152*'DATA - Awards Matrices'!$E$66))*'DATA - Awards Matrices'!$D$58,0)</f>
        <v>0</v>
      </c>
      <c r="AU152" s="729">
        <v>3</v>
      </c>
      <c r="AV152" s="127" t="s">
        <v>136</v>
      </c>
      <c r="AW152" s="128">
        <f>'RAW DATA AY2015-16-EOC SCH'!D56</f>
        <v>30581</v>
      </c>
      <c r="AX152" s="128">
        <f>'RAW DATA AY2015-16-EOC SCH'!E56</f>
        <v>0</v>
      </c>
      <c r="AY152" s="129">
        <f>'RAW DATA AY2015-16-EOC SCH'!F56</f>
        <v>0</v>
      </c>
      <c r="BA152" s="131">
        <v>3</v>
      </c>
      <c r="BB152" s="132">
        <f>ROUND(((+AW152*'DATA - Awards Matrices'!$C$64)+(AW152*'DATA - Awards Matrices'!$E$66))*'DATA - Awards Matrices'!$D$58,0)</f>
        <v>10443106</v>
      </c>
      <c r="BC152" s="132">
        <f>ROUND(((+AX152*'DATA - Awards Matrices'!$D$64)+(AX152*'DATA - Awards Matrices'!$E$66))*'DATA - Awards Matrices'!$D$58,0)</f>
        <v>0</v>
      </c>
      <c r="BD152" s="133">
        <f>ROUND(((+AY152*'DATA - Awards Matrices'!$E$64)+(AY152*'DATA - Awards Matrices'!$E$66))*'DATA - Awards Matrices'!$D$58,0)</f>
        <v>0</v>
      </c>
    </row>
    <row r="153" spans="1:56" ht="15" customHeight="1" x14ac:dyDescent="0.3">
      <c r="A153" s="1157"/>
      <c r="C153" s="1149" t="s">
        <v>83</v>
      </c>
      <c r="D153" s="1150"/>
      <c r="E153" s="135">
        <f>E152+E151+E150</f>
        <v>514811.0086</v>
      </c>
      <c r="F153" s="135">
        <f>F152+F151+F150</f>
        <v>0</v>
      </c>
      <c r="G153" s="136">
        <f>G152+G151+G150</f>
        <v>0</v>
      </c>
      <c r="H153" s="137"/>
      <c r="I153" s="138" t="s">
        <v>83</v>
      </c>
      <c r="J153" s="132">
        <f>J150+J151+J152</f>
        <v>89993807</v>
      </c>
      <c r="K153" s="132">
        <f>K150+K151+K152</f>
        <v>0</v>
      </c>
      <c r="L153" s="133">
        <f>L150+L151+L152</f>
        <v>0</v>
      </c>
      <c r="M153" s="139"/>
      <c r="N153" s="1149" t="s">
        <v>83</v>
      </c>
      <c r="O153" s="1150"/>
      <c r="P153" s="135">
        <f>P152+P151+P150</f>
        <v>505336</v>
      </c>
      <c r="Q153" s="135">
        <f>Q152+Q151+Q150</f>
        <v>0</v>
      </c>
      <c r="R153" s="136">
        <f>R152+R151+R150</f>
        <v>0</v>
      </c>
      <c r="S153" s="137"/>
      <c r="T153" s="138" t="s">
        <v>83</v>
      </c>
      <c r="U153" s="132">
        <f>U150+U151+U152</f>
        <v>87291857</v>
      </c>
      <c r="V153" s="132">
        <f>V150+V151+V152</f>
        <v>0</v>
      </c>
      <c r="W153" s="133">
        <f>W150+W151+W152</f>
        <v>0</v>
      </c>
      <c r="X153" s="139"/>
      <c r="Y153" s="1149" t="s">
        <v>83</v>
      </c>
      <c r="Z153" s="1150"/>
      <c r="AA153" s="135">
        <f>AA152+AA151+AA150</f>
        <v>492252.00030000001</v>
      </c>
      <c r="AB153" s="135">
        <f>AB152+AB151+AB150</f>
        <v>0</v>
      </c>
      <c r="AC153" s="136">
        <f>AC152+AC151+AC150</f>
        <v>0</v>
      </c>
      <c r="AD153" s="137"/>
      <c r="AE153" s="138" t="s">
        <v>83</v>
      </c>
      <c r="AF153" s="132">
        <f>AF150+AF151+AF152</f>
        <v>85101587</v>
      </c>
      <c r="AG153" s="132">
        <f>AG150+AG151+AG152</f>
        <v>0</v>
      </c>
      <c r="AH153" s="133">
        <f>AH150+AH151+AH152</f>
        <v>0</v>
      </c>
      <c r="AI153" s="722"/>
      <c r="AJ153" s="1149" t="s">
        <v>83</v>
      </c>
      <c r="AK153" s="1150"/>
      <c r="AL153" s="135">
        <f>AL152+AL151+AL150</f>
        <v>460762.00050000002</v>
      </c>
      <c r="AM153" s="135">
        <f>AM152+AM151+AM150</f>
        <v>0</v>
      </c>
      <c r="AN153" s="136">
        <f>AN152+AN151+AN150</f>
        <v>0</v>
      </c>
      <c r="AO153" s="722"/>
      <c r="AP153" s="138" t="s">
        <v>83</v>
      </c>
      <c r="AQ153" s="132">
        <f>AQ150+AQ151+AQ152</f>
        <v>80559585</v>
      </c>
      <c r="AR153" s="132">
        <f>AR150+AR151+AR152</f>
        <v>0</v>
      </c>
      <c r="AS153" s="133">
        <f>AS150+AS151+AS152</f>
        <v>0</v>
      </c>
      <c r="AU153" s="1149" t="s">
        <v>83</v>
      </c>
      <c r="AV153" s="1150"/>
      <c r="AW153" s="135">
        <f>AW152+AW151+AW150</f>
        <v>434398.83409999998</v>
      </c>
      <c r="AX153" s="135">
        <f>AX152+AX151+AX150</f>
        <v>0</v>
      </c>
      <c r="AY153" s="136">
        <f>AY152+AY151+AY150</f>
        <v>0</v>
      </c>
      <c r="BA153" s="138" t="s">
        <v>83</v>
      </c>
      <c r="BB153" s="132">
        <f>BB150+BB151+BB152</f>
        <v>76602253</v>
      </c>
      <c r="BC153" s="132">
        <f>BC150+BC151+BC152</f>
        <v>0</v>
      </c>
      <c r="BD153" s="133">
        <f>BD150+BD151+BD152</f>
        <v>0</v>
      </c>
    </row>
    <row r="154" spans="1:56" ht="15" customHeight="1" thickBot="1" x14ac:dyDescent="0.35">
      <c r="A154" s="1158"/>
      <c r="C154" s="140"/>
      <c r="D154" s="141"/>
      <c r="E154" s="142" t="s">
        <v>135</v>
      </c>
      <c r="F154" s="142"/>
      <c r="G154" s="143">
        <f>SUM(E153:G153)</f>
        <v>514811.0086</v>
      </c>
      <c r="H154" s="144"/>
      <c r="I154" s="145"/>
      <c r="J154" s="146" t="s">
        <v>134</v>
      </c>
      <c r="K154" s="147"/>
      <c r="L154" s="148">
        <f>SUM(J153:L153)</f>
        <v>89993807</v>
      </c>
      <c r="M154" s="139"/>
      <c r="N154" s="140"/>
      <c r="O154" s="141"/>
      <c r="P154" s="142" t="s">
        <v>135</v>
      </c>
      <c r="Q154" s="142"/>
      <c r="R154" s="143">
        <f>SUM(P153:R153)</f>
        <v>505336</v>
      </c>
      <c r="S154" s="144"/>
      <c r="T154" s="145"/>
      <c r="U154" s="146" t="s">
        <v>134</v>
      </c>
      <c r="V154" s="147"/>
      <c r="W154" s="148">
        <f>SUM(U153:W153)</f>
        <v>87291857</v>
      </c>
      <c r="X154" s="139"/>
      <c r="Y154" s="140"/>
      <c r="Z154" s="141"/>
      <c r="AA154" s="142" t="s">
        <v>135</v>
      </c>
      <c r="AB154" s="142"/>
      <c r="AC154" s="143">
        <f>SUM(AA153:AC153)</f>
        <v>492252.00030000001</v>
      </c>
      <c r="AD154" s="144"/>
      <c r="AE154" s="145"/>
      <c r="AF154" s="146" t="s">
        <v>134</v>
      </c>
      <c r="AG154" s="147"/>
      <c r="AH154" s="148">
        <f>SUM(AF153:AH153)</f>
        <v>85101587</v>
      </c>
      <c r="AI154" s="723"/>
      <c r="AJ154" s="140"/>
      <c r="AK154" s="141"/>
      <c r="AL154" s="142" t="s">
        <v>135</v>
      </c>
      <c r="AM154" s="142"/>
      <c r="AN154" s="143">
        <f>SUM(AL153:AN153)</f>
        <v>460762.00050000002</v>
      </c>
      <c r="AO154" s="723"/>
      <c r="AP154" s="145"/>
      <c r="AQ154" s="146" t="s">
        <v>134</v>
      </c>
      <c r="AR154" s="147"/>
      <c r="AS154" s="148">
        <f>SUM(AQ153:AS153)</f>
        <v>80559585</v>
      </c>
      <c r="AU154" s="140"/>
      <c r="AV154" s="141"/>
      <c r="AW154" s="142" t="s">
        <v>135</v>
      </c>
      <c r="AX154" s="142"/>
      <c r="AY154" s="143">
        <f>SUM(AW153:AY153)</f>
        <v>434398.83409999998</v>
      </c>
      <c r="BA154" s="145"/>
      <c r="BB154" s="146" t="s">
        <v>134</v>
      </c>
      <c r="BC154" s="147"/>
      <c r="BD154" s="148">
        <f>SUM(BB153:BD153)</f>
        <v>76602253</v>
      </c>
    </row>
    <row r="155" spans="1:56" ht="15.75" thickBot="1" x14ac:dyDescent="0.35">
      <c r="I155" s="149"/>
      <c r="J155" s="149"/>
      <c r="K155" s="149"/>
      <c r="L155" s="149"/>
      <c r="T155" s="149"/>
      <c r="U155" s="149"/>
      <c r="V155" s="149"/>
      <c r="W155" s="149"/>
      <c r="AE155" s="149"/>
      <c r="AF155" s="149"/>
      <c r="AG155" s="149"/>
      <c r="AH155" s="149"/>
      <c r="AI155" s="149"/>
      <c r="AO155" s="149"/>
      <c r="AP155" s="149"/>
      <c r="AQ155" s="149"/>
      <c r="AR155" s="149"/>
      <c r="AS155" s="149"/>
      <c r="BA155" s="149"/>
      <c r="BB155" s="149"/>
      <c r="BC155" s="149"/>
      <c r="BD155" s="149"/>
    </row>
    <row r="156" spans="1:56" ht="15.75" customHeight="1" x14ac:dyDescent="0.3">
      <c r="A156" s="1156" t="s">
        <v>72</v>
      </c>
      <c r="C156" s="1147" t="s">
        <v>99</v>
      </c>
      <c r="D156" s="1148"/>
      <c r="E156" s="1131" t="s">
        <v>137</v>
      </c>
      <c r="F156" s="1131"/>
      <c r="G156" s="1132"/>
      <c r="H156" s="116"/>
      <c r="I156" s="117"/>
      <c r="J156" s="1116" t="s">
        <v>137</v>
      </c>
      <c r="K156" s="1117"/>
      <c r="L156" s="1118"/>
      <c r="M156" s="118"/>
      <c r="N156" s="1147" t="s">
        <v>99</v>
      </c>
      <c r="O156" s="1148"/>
      <c r="P156" s="1131" t="s">
        <v>137</v>
      </c>
      <c r="Q156" s="1131"/>
      <c r="R156" s="1132"/>
      <c r="S156" s="116"/>
      <c r="T156" s="117"/>
      <c r="U156" s="1116" t="s">
        <v>137</v>
      </c>
      <c r="V156" s="1117"/>
      <c r="W156" s="1118"/>
      <c r="X156" s="118"/>
      <c r="Y156" s="1147" t="s">
        <v>99</v>
      </c>
      <c r="Z156" s="1148"/>
      <c r="AA156" s="1131" t="s">
        <v>137</v>
      </c>
      <c r="AB156" s="1131"/>
      <c r="AC156" s="1132"/>
      <c r="AD156" s="116"/>
      <c r="AE156" s="117"/>
      <c r="AF156" s="1116" t="s">
        <v>137</v>
      </c>
      <c r="AG156" s="1117"/>
      <c r="AH156" s="1118"/>
      <c r="AI156" s="721"/>
      <c r="AJ156" s="1147" t="s">
        <v>99</v>
      </c>
      <c r="AK156" s="1148"/>
      <c r="AL156" s="1131" t="s">
        <v>137</v>
      </c>
      <c r="AM156" s="1131"/>
      <c r="AN156" s="1132"/>
      <c r="AO156" s="721"/>
      <c r="AP156" s="117"/>
      <c r="AQ156" s="1116" t="s">
        <v>137</v>
      </c>
      <c r="AR156" s="1117"/>
      <c r="AS156" s="1118"/>
      <c r="AU156" s="1147" t="s">
        <v>99</v>
      </c>
      <c r="AV156" s="1148"/>
      <c r="AW156" s="1131" t="s">
        <v>137</v>
      </c>
      <c r="AX156" s="1131"/>
      <c r="AY156" s="1132"/>
      <c r="BA156" s="117"/>
      <c r="BB156" s="1116" t="s">
        <v>137</v>
      </c>
      <c r="BC156" s="1117"/>
      <c r="BD156" s="1118"/>
    </row>
    <row r="157" spans="1:56" ht="15" customHeight="1" x14ac:dyDescent="0.3">
      <c r="A157" s="1157"/>
      <c r="C157" s="1149"/>
      <c r="D157" s="1150"/>
      <c r="E157" s="724" t="s">
        <v>98</v>
      </c>
      <c r="F157" s="725" t="s">
        <v>97</v>
      </c>
      <c r="G157" s="726" t="s">
        <v>96</v>
      </c>
      <c r="H157" s="121"/>
      <c r="I157" s="122" t="s">
        <v>99</v>
      </c>
      <c r="J157" s="123" t="s">
        <v>98</v>
      </c>
      <c r="K157" s="124" t="s">
        <v>97</v>
      </c>
      <c r="L157" s="125" t="s">
        <v>96</v>
      </c>
      <c r="M157" s="126"/>
      <c r="N157" s="1149" t="s">
        <v>99</v>
      </c>
      <c r="O157" s="1150"/>
      <c r="P157" s="724" t="s">
        <v>98</v>
      </c>
      <c r="Q157" s="725" t="s">
        <v>97</v>
      </c>
      <c r="R157" s="726" t="s">
        <v>96</v>
      </c>
      <c r="S157" s="121"/>
      <c r="T157" s="122" t="s">
        <v>99</v>
      </c>
      <c r="U157" s="123" t="s">
        <v>98</v>
      </c>
      <c r="V157" s="124" t="s">
        <v>97</v>
      </c>
      <c r="W157" s="125" t="s">
        <v>96</v>
      </c>
      <c r="X157" s="126"/>
      <c r="Y157" s="1149" t="s">
        <v>99</v>
      </c>
      <c r="Z157" s="1150"/>
      <c r="AA157" s="724" t="s">
        <v>98</v>
      </c>
      <c r="AB157" s="725" t="s">
        <v>97</v>
      </c>
      <c r="AC157" s="726" t="s">
        <v>96</v>
      </c>
      <c r="AD157" s="121"/>
      <c r="AE157" s="122" t="s">
        <v>99</v>
      </c>
      <c r="AF157" s="123" t="s">
        <v>98</v>
      </c>
      <c r="AG157" s="124" t="s">
        <v>97</v>
      </c>
      <c r="AH157" s="125" t="s">
        <v>96</v>
      </c>
      <c r="AI157" s="721"/>
      <c r="AJ157" s="1149" t="s">
        <v>99</v>
      </c>
      <c r="AK157" s="1150"/>
      <c r="AL157" s="724" t="s">
        <v>98</v>
      </c>
      <c r="AM157" s="725" t="s">
        <v>97</v>
      </c>
      <c r="AN157" s="726" t="s">
        <v>96</v>
      </c>
      <c r="AO157" s="721"/>
      <c r="AP157" s="122" t="s">
        <v>99</v>
      </c>
      <c r="AQ157" s="123" t="s">
        <v>98</v>
      </c>
      <c r="AR157" s="124" t="s">
        <v>97</v>
      </c>
      <c r="AS157" s="125" t="s">
        <v>96</v>
      </c>
      <c r="AU157" s="1149" t="s">
        <v>99</v>
      </c>
      <c r="AV157" s="1150"/>
      <c r="AW157" s="724" t="s">
        <v>98</v>
      </c>
      <c r="AX157" s="725" t="s">
        <v>97</v>
      </c>
      <c r="AY157" s="726" t="s">
        <v>96</v>
      </c>
      <c r="BA157" s="122" t="s">
        <v>99</v>
      </c>
      <c r="BB157" s="123" t="s">
        <v>98</v>
      </c>
      <c r="BC157" s="124" t="s">
        <v>97</v>
      </c>
      <c r="BD157" s="125" t="s">
        <v>96</v>
      </c>
    </row>
    <row r="158" spans="1:56" ht="15" customHeight="1" x14ac:dyDescent="0.3">
      <c r="A158" s="1157"/>
      <c r="C158" s="1153">
        <v>1</v>
      </c>
      <c r="D158" s="127" t="s">
        <v>136</v>
      </c>
      <c r="E158" s="128">
        <v>41124.006600000001</v>
      </c>
      <c r="F158" s="128"/>
      <c r="G158" s="129"/>
      <c r="H158" s="130"/>
      <c r="I158" s="131">
        <v>1</v>
      </c>
      <c r="J158" s="132">
        <f>ROUND(((+E158*'DATA - Awards Matrices'!$C$62)+(E158*'DATA - Awards Matrices'!$E$66))*'DATA - Awards Matrices'!$D$58,0)</f>
        <v>6319526</v>
      </c>
      <c r="K158" s="132">
        <f>ROUND(((+F158*'DATA - Awards Matrices'!$D$62)+(F158*'DATA - Awards Matrices'!$E$66))*'DATA - Awards Matrices'!$D$58,0)</f>
        <v>0</v>
      </c>
      <c r="L158" s="133">
        <f>ROUND(((+G158*'DATA - Awards Matrices'!$E$62)+(G158*'DATA - Awards Matrices'!$E$66))*'DATA - Awards Matrices'!$D$58,0)</f>
        <v>0</v>
      </c>
      <c r="M158" s="134"/>
      <c r="N158" s="729">
        <v>1</v>
      </c>
      <c r="O158" s="127" t="s">
        <v>136</v>
      </c>
      <c r="P158" s="128">
        <v>40089.998800000001</v>
      </c>
      <c r="Q158" s="128"/>
      <c r="R158" s="129"/>
      <c r="S158" s="130"/>
      <c r="T158" s="131">
        <v>1</v>
      </c>
      <c r="U158" s="132">
        <f>ROUND(((+P158*'DATA - Awards Matrices'!$C$62)+(P158*'DATA - Awards Matrices'!$E$66))*'DATA - Awards Matrices'!$D$58,0)</f>
        <v>6160630</v>
      </c>
      <c r="V158" s="132">
        <f>ROUND(((+Q158*'DATA - Awards Matrices'!$D$62)+(Q158*'DATA - Awards Matrices'!$E$66))*'DATA - Awards Matrices'!$D$58,0)</f>
        <v>0</v>
      </c>
      <c r="W158" s="133">
        <f>ROUND(((+R158*'DATA - Awards Matrices'!$E$62)+(R158*'DATA - Awards Matrices'!$E$66))*'DATA - Awards Matrices'!$D$58,0)</f>
        <v>0</v>
      </c>
      <c r="X158" s="134"/>
      <c r="Y158" s="729">
        <v>1</v>
      </c>
      <c r="Z158" s="127" t="s">
        <v>136</v>
      </c>
      <c r="AA158" s="128">
        <v>37089.006399999998</v>
      </c>
      <c r="AB158" s="128"/>
      <c r="AC158" s="129"/>
      <c r="AD158" s="130"/>
      <c r="AE158" s="131">
        <v>1</v>
      </c>
      <c r="AF158" s="132">
        <f>ROUND(((+AA158*'DATA - Awards Matrices'!$C$62)+(AA158*'DATA - Awards Matrices'!$E$66))*'DATA - Awards Matrices'!$D$58,0)</f>
        <v>5699468</v>
      </c>
      <c r="AG158" s="132">
        <f>ROUND(((+AB158*'DATA - Awards Matrices'!$D$62)+(AB158*'DATA - Awards Matrices'!$E$66))*'DATA - Awards Matrices'!$D$58,0)</f>
        <v>0</v>
      </c>
      <c r="AH158" s="133">
        <f>ROUND(((+AC158*'DATA - Awards Matrices'!$E$62)+(AC158*'DATA - Awards Matrices'!$E$66))*'DATA - Awards Matrices'!$D$58,0)</f>
        <v>0</v>
      </c>
      <c r="AI158" s="722"/>
      <c r="AJ158" s="729">
        <v>1</v>
      </c>
      <c r="AK158" s="127" t="s">
        <v>136</v>
      </c>
      <c r="AL158" s="128">
        <v>36064.999000000003</v>
      </c>
      <c r="AM158" s="128">
        <v>0</v>
      </c>
      <c r="AN158" s="129">
        <v>0</v>
      </c>
      <c r="AO158" s="722"/>
      <c r="AP158" s="131">
        <v>1</v>
      </c>
      <c r="AQ158" s="132">
        <f>ROUND(((+AL158*'DATA - Awards Matrices'!$C$62)+(AL158*'DATA - Awards Matrices'!$E$66))*'DATA - Awards Matrices'!$D$58,0)</f>
        <v>5542108</v>
      </c>
      <c r="AR158" s="132">
        <f>ROUND(((+AM158*'DATA - Awards Matrices'!$D$62)+(AM158*'DATA - Awards Matrices'!$E$66))*'DATA - Awards Matrices'!$D$58,0)</f>
        <v>0</v>
      </c>
      <c r="AS158" s="133">
        <f>ROUND(((+AN158*'DATA - Awards Matrices'!$E$62)+(AN158*'DATA - Awards Matrices'!$E$66))*'DATA - Awards Matrices'!$D$58,0)</f>
        <v>0</v>
      </c>
      <c r="AU158" s="729">
        <v>1</v>
      </c>
      <c r="AV158" s="127" t="s">
        <v>136</v>
      </c>
      <c r="AW158" s="128">
        <f>'RAW DATA AY2015-16-EOC SCH'!D57</f>
        <v>36262.003799999999</v>
      </c>
      <c r="AX158" s="128">
        <f>'RAW DATA AY2015-16-EOC SCH'!E57</f>
        <v>0</v>
      </c>
      <c r="AY158" s="129">
        <f>'RAW DATA AY2015-16-EOC SCH'!F57</f>
        <v>0</v>
      </c>
      <c r="BA158" s="131">
        <v>1</v>
      </c>
      <c r="BB158" s="132">
        <f>ROUND(((+AW158*'DATA - Awards Matrices'!$C$62)+(AW158*'DATA - Awards Matrices'!$E$66))*'DATA - Awards Matrices'!$D$58,0)</f>
        <v>5572382</v>
      </c>
      <c r="BC158" s="132">
        <f>ROUND(((+AX158*'DATA - Awards Matrices'!$D$62)+(AX158*'DATA - Awards Matrices'!$E$66))*'DATA - Awards Matrices'!$D$58,0)</f>
        <v>0</v>
      </c>
      <c r="BD158" s="133">
        <f>ROUND(((+AY158*'DATA - Awards Matrices'!$E$62)+(AY158*'DATA - Awards Matrices'!$E$66))*'DATA - Awards Matrices'!$D$58,0)</f>
        <v>0</v>
      </c>
    </row>
    <row r="159" spans="1:56" ht="15" customHeight="1" x14ac:dyDescent="0.3">
      <c r="A159" s="1157"/>
      <c r="C159" s="1153">
        <v>2</v>
      </c>
      <c r="D159" s="127" t="s">
        <v>136</v>
      </c>
      <c r="E159" s="128">
        <v>5601</v>
      </c>
      <c r="F159" s="128"/>
      <c r="G159" s="129"/>
      <c r="H159" s="130"/>
      <c r="I159" s="131">
        <v>2</v>
      </c>
      <c r="J159" s="132">
        <f>ROUND(((+E159*'DATA - Awards Matrices'!$C$63)+(E159*'DATA - Awards Matrices'!$E$66))*'DATA - Awards Matrices'!$D$58,0)</f>
        <v>1229588</v>
      </c>
      <c r="K159" s="132">
        <f>ROUND(((+F159*'DATA - Awards Matrices'!$D$63)+(F159*'DATA - Awards Matrices'!$E$66))*'DATA - Awards Matrices'!$D$58,0)</f>
        <v>0</v>
      </c>
      <c r="L159" s="133">
        <f>ROUND(((+G159*'DATA - Awards Matrices'!$E$63)+(G159*'DATA - Awards Matrices'!$E$66))*'DATA - Awards Matrices'!$D$58,0)</f>
        <v>0</v>
      </c>
      <c r="M159" s="134"/>
      <c r="N159" s="729">
        <v>2</v>
      </c>
      <c r="O159" s="127" t="s">
        <v>136</v>
      </c>
      <c r="P159" s="128">
        <v>5328</v>
      </c>
      <c r="Q159" s="128"/>
      <c r="R159" s="129"/>
      <c r="S159" s="130"/>
      <c r="T159" s="131">
        <v>2</v>
      </c>
      <c r="U159" s="132">
        <f>ROUND(((+P159*'DATA - Awards Matrices'!$C$63)+(P159*'DATA - Awards Matrices'!$E$66))*'DATA - Awards Matrices'!$D$58,0)</f>
        <v>1169656</v>
      </c>
      <c r="V159" s="132">
        <f>ROUND(((+Q159*'DATA - Awards Matrices'!$D$63)+(Q159*'DATA - Awards Matrices'!$E$66))*'DATA - Awards Matrices'!$D$58,0)</f>
        <v>0</v>
      </c>
      <c r="W159" s="133">
        <f>ROUND(((+R159*'DATA - Awards Matrices'!$E$63)+(R159*'DATA - Awards Matrices'!$E$66))*'DATA - Awards Matrices'!$D$58,0)</f>
        <v>0</v>
      </c>
      <c r="X159" s="134"/>
      <c r="Y159" s="729">
        <v>2</v>
      </c>
      <c r="Z159" s="127" t="s">
        <v>136</v>
      </c>
      <c r="AA159" s="128">
        <v>5105</v>
      </c>
      <c r="AB159" s="128"/>
      <c r="AC159" s="129"/>
      <c r="AD159" s="130"/>
      <c r="AE159" s="131">
        <v>2</v>
      </c>
      <c r="AF159" s="132">
        <f>ROUND(((+AA159*'DATA - Awards Matrices'!$C$63)+(AA159*'DATA - Awards Matrices'!$E$66))*'DATA - Awards Matrices'!$D$58,0)</f>
        <v>1120701</v>
      </c>
      <c r="AG159" s="132">
        <f>ROUND(((+AB159*'DATA - Awards Matrices'!$D$63)+(AB159*'DATA - Awards Matrices'!$E$66))*'DATA - Awards Matrices'!$D$58,0)</f>
        <v>0</v>
      </c>
      <c r="AH159" s="133">
        <f>ROUND(((+AC159*'DATA - Awards Matrices'!$E$63)+(AC159*'DATA - Awards Matrices'!$E$66))*'DATA - Awards Matrices'!$D$58,0)</f>
        <v>0</v>
      </c>
      <c r="AI159" s="722"/>
      <c r="AJ159" s="729">
        <v>2</v>
      </c>
      <c r="AK159" s="127" t="s">
        <v>136</v>
      </c>
      <c r="AL159" s="128">
        <v>5099</v>
      </c>
      <c r="AM159" s="128">
        <v>0</v>
      </c>
      <c r="AN159" s="129">
        <v>0</v>
      </c>
      <c r="AO159" s="722"/>
      <c r="AP159" s="131">
        <v>2</v>
      </c>
      <c r="AQ159" s="132">
        <f>ROUND(((+AL159*'DATA - Awards Matrices'!$C$63)+(AL159*'DATA - Awards Matrices'!$E$66))*'DATA - Awards Matrices'!$D$58,0)</f>
        <v>1119383</v>
      </c>
      <c r="AR159" s="132">
        <f>ROUND(((+AM159*'DATA - Awards Matrices'!$D$63)+(AM159*'DATA - Awards Matrices'!$E$66))*'DATA - Awards Matrices'!$D$58,0)</f>
        <v>0</v>
      </c>
      <c r="AS159" s="133">
        <f>ROUND(((+AN159*'DATA - Awards Matrices'!$E$63)+(AN159*'DATA - Awards Matrices'!$E$66))*'DATA - Awards Matrices'!$D$58,0)</f>
        <v>0</v>
      </c>
      <c r="AU159" s="729">
        <v>2</v>
      </c>
      <c r="AV159" s="127" t="s">
        <v>136</v>
      </c>
      <c r="AW159" s="128">
        <f>'RAW DATA AY2015-16-EOC SCH'!D58</f>
        <v>5297</v>
      </c>
      <c r="AX159" s="128">
        <f>'RAW DATA AY2015-16-EOC SCH'!E58</f>
        <v>0</v>
      </c>
      <c r="AY159" s="129">
        <f>'RAW DATA AY2015-16-EOC SCH'!F58</f>
        <v>0</v>
      </c>
      <c r="BA159" s="131">
        <v>2</v>
      </c>
      <c r="BB159" s="132">
        <f>ROUND(((+AW159*'DATA - Awards Matrices'!$C$63)+(AW159*'DATA - Awards Matrices'!$E$66))*'DATA - Awards Matrices'!$D$58,0)</f>
        <v>1162850</v>
      </c>
      <c r="BC159" s="132">
        <f>ROUND(((+AX159*'DATA - Awards Matrices'!$D$63)+(AX159*'DATA - Awards Matrices'!$E$66))*'DATA - Awards Matrices'!$D$58,0)</f>
        <v>0</v>
      </c>
      <c r="BD159" s="133">
        <f>ROUND(((+AY159*'DATA - Awards Matrices'!$E$63)+(AY159*'DATA - Awards Matrices'!$E$66))*'DATA - Awards Matrices'!$D$58,0)</f>
        <v>0</v>
      </c>
    </row>
    <row r="160" spans="1:56" ht="15" customHeight="1" x14ac:dyDescent="0.3">
      <c r="A160" s="1157"/>
      <c r="C160" s="1153">
        <v>3</v>
      </c>
      <c r="D160" s="127" t="s">
        <v>136</v>
      </c>
      <c r="E160" s="128">
        <v>4968</v>
      </c>
      <c r="F160" s="128"/>
      <c r="G160" s="129"/>
      <c r="H160" s="130"/>
      <c r="I160" s="131">
        <v>3</v>
      </c>
      <c r="J160" s="132">
        <f>ROUND(((+E160*'DATA - Awards Matrices'!$C$64)+(E160*'DATA - Awards Matrices'!$E$66))*'DATA - Awards Matrices'!$D$58,0)</f>
        <v>1696522</v>
      </c>
      <c r="K160" s="132">
        <f>ROUND(((+F160*'DATA - Awards Matrices'!$D$64)+(F160*'DATA - Awards Matrices'!$E$66))*'DATA - Awards Matrices'!$D$58,0)</f>
        <v>0</v>
      </c>
      <c r="L160" s="133">
        <f>ROUND(((+G160*'DATA - Awards Matrices'!$E$64)+(G160*'DATA - Awards Matrices'!$E$66))*'DATA - Awards Matrices'!$D$58,0)</f>
        <v>0</v>
      </c>
      <c r="M160" s="134"/>
      <c r="N160" s="729">
        <v>3</v>
      </c>
      <c r="O160" s="127" t="s">
        <v>136</v>
      </c>
      <c r="P160" s="128">
        <v>5160</v>
      </c>
      <c r="Q160" s="128"/>
      <c r="R160" s="129"/>
      <c r="S160" s="130"/>
      <c r="T160" s="131">
        <v>3</v>
      </c>
      <c r="U160" s="132">
        <f>ROUND(((+P160*'DATA - Awards Matrices'!$C$64)+(P160*'DATA - Awards Matrices'!$E$66))*'DATA - Awards Matrices'!$D$58,0)</f>
        <v>1762088</v>
      </c>
      <c r="V160" s="132">
        <f>ROUND(((+Q160*'DATA - Awards Matrices'!$D$64)+(Q160*'DATA - Awards Matrices'!$E$66))*'DATA - Awards Matrices'!$D$58,0)</f>
        <v>0</v>
      </c>
      <c r="W160" s="133">
        <f>ROUND(((+R160*'DATA - Awards Matrices'!$E$64)+(R160*'DATA - Awards Matrices'!$E$66))*'DATA - Awards Matrices'!$D$58,0)</f>
        <v>0</v>
      </c>
      <c r="X160" s="134"/>
      <c r="Y160" s="729">
        <v>3</v>
      </c>
      <c r="Z160" s="127" t="s">
        <v>136</v>
      </c>
      <c r="AA160" s="128">
        <v>5249</v>
      </c>
      <c r="AB160" s="128"/>
      <c r="AC160" s="129"/>
      <c r="AD160" s="130"/>
      <c r="AE160" s="131">
        <v>3</v>
      </c>
      <c r="AF160" s="132">
        <f>ROUND(((+AA160*'DATA - Awards Matrices'!$C$64)+(AA160*'DATA - Awards Matrices'!$E$66))*'DATA - Awards Matrices'!$D$58,0)</f>
        <v>1792481</v>
      </c>
      <c r="AG160" s="132">
        <f>ROUND(((+AB160*'DATA - Awards Matrices'!$D$64)+(AB160*'DATA - Awards Matrices'!$E$66))*'DATA - Awards Matrices'!$D$58,0)</f>
        <v>0</v>
      </c>
      <c r="AH160" s="133">
        <f>ROUND(((+AC160*'DATA - Awards Matrices'!$E$64)+(AC160*'DATA - Awards Matrices'!$E$66))*'DATA - Awards Matrices'!$D$58,0)</f>
        <v>0</v>
      </c>
      <c r="AI160" s="722"/>
      <c r="AJ160" s="729">
        <v>3</v>
      </c>
      <c r="AK160" s="127" t="s">
        <v>136</v>
      </c>
      <c r="AL160" s="128">
        <v>4729</v>
      </c>
      <c r="AM160" s="128">
        <v>0</v>
      </c>
      <c r="AN160" s="129">
        <v>0</v>
      </c>
      <c r="AO160" s="722"/>
      <c r="AP160" s="131">
        <v>3</v>
      </c>
      <c r="AQ160" s="132">
        <f>ROUND(((+AL160*'DATA - Awards Matrices'!$C$64)+(AL160*'DATA - Awards Matrices'!$E$66))*'DATA - Awards Matrices'!$D$58,0)</f>
        <v>1614906</v>
      </c>
      <c r="AR160" s="132">
        <f>ROUND(((+AM160*'DATA - Awards Matrices'!$D$64)+(AM160*'DATA - Awards Matrices'!$E$66))*'DATA - Awards Matrices'!$D$58,0)</f>
        <v>0</v>
      </c>
      <c r="AS160" s="133">
        <f>ROUND(((+AN160*'DATA - Awards Matrices'!$E$64)+(AN160*'DATA - Awards Matrices'!$E$66))*'DATA - Awards Matrices'!$D$58,0)</f>
        <v>0</v>
      </c>
      <c r="AU160" s="729">
        <v>3</v>
      </c>
      <c r="AV160" s="127" t="s">
        <v>136</v>
      </c>
      <c r="AW160" s="128">
        <f>'RAW DATA AY2015-16-EOC SCH'!D59</f>
        <v>4399.59</v>
      </c>
      <c r="AX160" s="128">
        <f>'RAW DATA AY2015-16-EOC SCH'!E59</f>
        <v>0</v>
      </c>
      <c r="AY160" s="129">
        <f>'RAW DATA AY2015-16-EOC SCH'!F59</f>
        <v>0</v>
      </c>
      <c r="BA160" s="131">
        <v>3</v>
      </c>
      <c r="BB160" s="132">
        <f>ROUND(((+AW160*'DATA - Awards Matrices'!$C$64)+(AW160*'DATA - Awards Matrices'!$E$66))*'DATA - Awards Matrices'!$D$58,0)</f>
        <v>1502416</v>
      </c>
      <c r="BC160" s="132">
        <f>ROUND(((+AX160*'DATA - Awards Matrices'!$D$64)+(AX160*'DATA - Awards Matrices'!$E$66))*'DATA - Awards Matrices'!$D$58,0)</f>
        <v>0</v>
      </c>
      <c r="BD160" s="133">
        <f>ROUND(((+AY160*'DATA - Awards Matrices'!$E$64)+(AY160*'DATA - Awards Matrices'!$E$66))*'DATA - Awards Matrices'!$D$58,0)</f>
        <v>0</v>
      </c>
    </row>
    <row r="161" spans="1:56" ht="15" customHeight="1" x14ac:dyDescent="0.3">
      <c r="A161" s="1157"/>
      <c r="C161" s="1149" t="s">
        <v>83</v>
      </c>
      <c r="D161" s="1150"/>
      <c r="E161" s="135">
        <f>E160+E159+E158</f>
        <v>51693.006600000001</v>
      </c>
      <c r="F161" s="135">
        <f>F160+F159+F158</f>
        <v>0</v>
      </c>
      <c r="G161" s="136">
        <f>G160+G159+G158</f>
        <v>0</v>
      </c>
      <c r="H161" s="137"/>
      <c r="I161" s="138" t="s">
        <v>83</v>
      </c>
      <c r="J161" s="132">
        <f>J158+J159+J160</f>
        <v>9245636</v>
      </c>
      <c r="K161" s="132">
        <f>K158+K159+K160</f>
        <v>0</v>
      </c>
      <c r="L161" s="133">
        <f>L158+L159+L160</f>
        <v>0</v>
      </c>
      <c r="M161" s="139"/>
      <c r="N161" s="1149" t="s">
        <v>83</v>
      </c>
      <c r="O161" s="1150"/>
      <c r="P161" s="135">
        <f>P160+P159+P158</f>
        <v>50577.998800000001</v>
      </c>
      <c r="Q161" s="135">
        <f>Q160+Q159+Q158</f>
        <v>0</v>
      </c>
      <c r="R161" s="136">
        <f>R160+R159+R158</f>
        <v>0</v>
      </c>
      <c r="S161" s="137"/>
      <c r="T161" s="138" t="s">
        <v>83</v>
      </c>
      <c r="U161" s="132">
        <f>U158+U159+U160</f>
        <v>9092374</v>
      </c>
      <c r="V161" s="132">
        <f>V158+V159+V160</f>
        <v>0</v>
      </c>
      <c r="W161" s="133">
        <f>W158+W159+W160</f>
        <v>0</v>
      </c>
      <c r="X161" s="139"/>
      <c r="Y161" s="1149" t="s">
        <v>83</v>
      </c>
      <c r="Z161" s="1150"/>
      <c r="AA161" s="135">
        <f>AA160+AA159+AA158</f>
        <v>47443.006399999998</v>
      </c>
      <c r="AB161" s="135">
        <f>AB160+AB159+AB158</f>
        <v>0</v>
      </c>
      <c r="AC161" s="136">
        <f>AC160+AC159+AC158</f>
        <v>0</v>
      </c>
      <c r="AD161" s="137"/>
      <c r="AE161" s="138" t="s">
        <v>83</v>
      </c>
      <c r="AF161" s="132">
        <f>AF158+AF159+AF160</f>
        <v>8612650</v>
      </c>
      <c r="AG161" s="132">
        <f>AG158+AG159+AG160</f>
        <v>0</v>
      </c>
      <c r="AH161" s="133">
        <f>AH158+AH159+AH160</f>
        <v>0</v>
      </c>
      <c r="AI161" s="722"/>
      <c r="AJ161" s="1149" t="s">
        <v>83</v>
      </c>
      <c r="AK161" s="1150"/>
      <c r="AL161" s="135">
        <f>AL160+AL159+AL158</f>
        <v>45892.999000000003</v>
      </c>
      <c r="AM161" s="135">
        <f>AM160+AM159+AM158</f>
        <v>0</v>
      </c>
      <c r="AN161" s="136">
        <f>AN160+AN159+AN158</f>
        <v>0</v>
      </c>
      <c r="AO161" s="722"/>
      <c r="AP161" s="138" t="s">
        <v>83</v>
      </c>
      <c r="AQ161" s="132">
        <f>AQ158+AQ159+AQ160</f>
        <v>8276397</v>
      </c>
      <c r="AR161" s="132">
        <f>AR158+AR159+AR160</f>
        <v>0</v>
      </c>
      <c r="AS161" s="133">
        <f>AS158+AS159+AS160</f>
        <v>0</v>
      </c>
      <c r="AU161" s="1149" t="s">
        <v>83</v>
      </c>
      <c r="AV161" s="1150"/>
      <c r="AW161" s="135">
        <f>AW160+AW159+AW158</f>
        <v>45958.593800000002</v>
      </c>
      <c r="AX161" s="135">
        <f>AX160+AX159+AX158</f>
        <v>0</v>
      </c>
      <c r="AY161" s="136">
        <f>AY160+AY159+AY158</f>
        <v>0</v>
      </c>
      <c r="BA161" s="138" t="s">
        <v>83</v>
      </c>
      <c r="BB161" s="132">
        <f>BB158+BB159+BB160</f>
        <v>8237648</v>
      </c>
      <c r="BC161" s="132">
        <f>BC158+BC159+BC160</f>
        <v>0</v>
      </c>
      <c r="BD161" s="133">
        <f>BD158+BD159+BD160</f>
        <v>0</v>
      </c>
    </row>
    <row r="162" spans="1:56" ht="15" customHeight="1" thickBot="1" x14ac:dyDescent="0.35">
      <c r="A162" s="1158"/>
      <c r="C162" s="140"/>
      <c r="D162" s="141"/>
      <c r="E162" s="142" t="s">
        <v>135</v>
      </c>
      <c r="F162" s="142"/>
      <c r="G162" s="143">
        <f>SUM(E161:G161)</f>
        <v>51693.006600000001</v>
      </c>
      <c r="H162" s="144"/>
      <c r="I162" s="145"/>
      <c r="J162" s="146" t="s">
        <v>134</v>
      </c>
      <c r="K162" s="147"/>
      <c r="L162" s="148">
        <f>SUM(J161:L161)</f>
        <v>9245636</v>
      </c>
      <c r="M162" s="139"/>
      <c r="N162" s="140"/>
      <c r="O162" s="141"/>
      <c r="P162" s="142" t="s">
        <v>135</v>
      </c>
      <c r="Q162" s="142"/>
      <c r="R162" s="143">
        <f>SUM(P161:R161)</f>
        <v>50577.998800000001</v>
      </c>
      <c r="S162" s="144"/>
      <c r="T162" s="145"/>
      <c r="U162" s="146" t="s">
        <v>134</v>
      </c>
      <c r="V162" s="147"/>
      <c r="W162" s="148">
        <f>SUM(U161:W161)</f>
        <v>9092374</v>
      </c>
      <c r="X162" s="139"/>
      <c r="Y162" s="140"/>
      <c r="Z162" s="141"/>
      <c r="AA162" s="142" t="s">
        <v>135</v>
      </c>
      <c r="AB162" s="142"/>
      <c r="AC162" s="143">
        <f>SUM(AA161:AC161)</f>
        <v>47443.006399999998</v>
      </c>
      <c r="AD162" s="144"/>
      <c r="AE162" s="145"/>
      <c r="AF162" s="146" t="s">
        <v>134</v>
      </c>
      <c r="AG162" s="147"/>
      <c r="AH162" s="148">
        <f>SUM(AF161:AH161)</f>
        <v>8612650</v>
      </c>
      <c r="AI162" s="723"/>
      <c r="AJ162" s="140"/>
      <c r="AK162" s="141"/>
      <c r="AL162" s="142" t="s">
        <v>135</v>
      </c>
      <c r="AM162" s="142"/>
      <c r="AN162" s="143">
        <f>SUM(AL161:AN161)</f>
        <v>45892.999000000003</v>
      </c>
      <c r="AO162" s="723"/>
      <c r="AP162" s="145"/>
      <c r="AQ162" s="146" t="s">
        <v>134</v>
      </c>
      <c r="AR162" s="147"/>
      <c r="AS162" s="148">
        <f>SUM(AQ161:AS161)</f>
        <v>8276397</v>
      </c>
      <c r="AU162" s="140"/>
      <c r="AV162" s="141"/>
      <c r="AW162" s="142" t="s">
        <v>135</v>
      </c>
      <c r="AX162" s="142"/>
      <c r="AY162" s="143">
        <f>SUM(AW161:AY161)</f>
        <v>45958.593800000002</v>
      </c>
      <c r="BA162" s="145"/>
      <c r="BB162" s="146" t="s">
        <v>134</v>
      </c>
      <c r="BC162" s="147"/>
      <c r="BD162" s="148">
        <f>SUM(BB161:BD161)</f>
        <v>8237648</v>
      </c>
    </row>
    <row r="163" spans="1:56" ht="15.75" thickBot="1" x14ac:dyDescent="0.35">
      <c r="G163" s="152"/>
      <c r="I163" s="149"/>
      <c r="J163" s="149"/>
      <c r="K163" s="149"/>
      <c r="L163" s="149"/>
      <c r="R163" s="152"/>
      <c r="T163" s="149"/>
      <c r="U163" s="149"/>
      <c r="V163" s="149"/>
      <c r="W163" s="149"/>
      <c r="AC163" s="152"/>
      <c r="AE163" s="149"/>
      <c r="AF163" s="149"/>
      <c r="AG163" s="149"/>
      <c r="AH163" s="149"/>
      <c r="AI163" s="149"/>
      <c r="AN163" s="152"/>
      <c r="AO163" s="149"/>
      <c r="AP163" s="149"/>
      <c r="AQ163" s="149"/>
      <c r="AR163" s="149"/>
      <c r="AS163" s="149"/>
      <c r="AY163" s="152"/>
      <c r="BA163" s="149"/>
      <c r="BB163" s="149"/>
      <c r="BC163" s="149"/>
      <c r="BD163" s="149"/>
    </row>
    <row r="164" spans="1:56" ht="15.75" customHeight="1" x14ac:dyDescent="0.3">
      <c r="A164" s="1156" t="s">
        <v>74</v>
      </c>
      <c r="C164" s="1147" t="s">
        <v>99</v>
      </c>
      <c r="D164" s="1148"/>
      <c r="E164" s="1131" t="s">
        <v>137</v>
      </c>
      <c r="F164" s="1131"/>
      <c r="G164" s="1132"/>
      <c r="H164" s="116"/>
      <c r="I164" s="117"/>
      <c r="J164" s="1116" t="s">
        <v>137</v>
      </c>
      <c r="K164" s="1117"/>
      <c r="L164" s="1118"/>
      <c r="M164" s="118"/>
      <c r="N164" s="1147" t="s">
        <v>99</v>
      </c>
      <c r="O164" s="1148"/>
      <c r="P164" s="1131" t="s">
        <v>137</v>
      </c>
      <c r="Q164" s="1131"/>
      <c r="R164" s="1132"/>
      <c r="S164" s="116"/>
      <c r="T164" s="117"/>
      <c r="U164" s="1116" t="s">
        <v>137</v>
      </c>
      <c r="V164" s="1117"/>
      <c r="W164" s="1118"/>
      <c r="X164" s="118"/>
      <c r="Y164" s="1147" t="s">
        <v>99</v>
      </c>
      <c r="Z164" s="1148"/>
      <c r="AA164" s="1131" t="s">
        <v>137</v>
      </c>
      <c r="AB164" s="1131"/>
      <c r="AC164" s="1132"/>
      <c r="AD164" s="116"/>
      <c r="AE164" s="117"/>
      <c r="AF164" s="1116" t="s">
        <v>137</v>
      </c>
      <c r="AG164" s="1117"/>
      <c r="AH164" s="1118"/>
      <c r="AI164" s="721"/>
      <c r="AJ164" s="1147" t="s">
        <v>99</v>
      </c>
      <c r="AK164" s="1148"/>
      <c r="AL164" s="1131" t="s">
        <v>137</v>
      </c>
      <c r="AM164" s="1131"/>
      <c r="AN164" s="1132"/>
      <c r="AO164" s="721"/>
      <c r="AP164" s="117"/>
      <c r="AQ164" s="1116" t="s">
        <v>137</v>
      </c>
      <c r="AR164" s="1117"/>
      <c r="AS164" s="1118"/>
      <c r="AU164" s="1147" t="s">
        <v>99</v>
      </c>
      <c r="AV164" s="1148"/>
      <c r="AW164" s="1131" t="s">
        <v>137</v>
      </c>
      <c r="AX164" s="1131"/>
      <c r="AY164" s="1132"/>
      <c r="BA164" s="117"/>
      <c r="BB164" s="1116" t="s">
        <v>137</v>
      </c>
      <c r="BC164" s="1117"/>
      <c r="BD164" s="1118"/>
    </row>
    <row r="165" spans="1:56" ht="15" customHeight="1" x14ac:dyDescent="0.3">
      <c r="A165" s="1157"/>
      <c r="C165" s="1149"/>
      <c r="D165" s="1150"/>
      <c r="E165" s="724" t="s">
        <v>98</v>
      </c>
      <c r="F165" s="725" t="s">
        <v>97</v>
      </c>
      <c r="G165" s="726" t="s">
        <v>96</v>
      </c>
      <c r="H165" s="121"/>
      <c r="I165" s="122" t="s">
        <v>99</v>
      </c>
      <c r="J165" s="123" t="s">
        <v>98</v>
      </c>
      <c r="K165" s="124" t="s">
        <v>97</v>
      </c>
      <c r="L165" s="125" t="s">
        <v>96</v>
      </c>
      <c r="M165" s="126"/>
      <c r="N165" s="1149" t="s">
        <v>99</v>
      </c>
      <c r="O165" s="1150"/>
      <c r="P165" s="724" t="s">
        <v>98</v>
      </c>
      <c r="Q165" s="725" t="s">
        <v>97</v>
      </c>
      <c r="R165" s="726" t="s">
        <v>96</v>
      </c>
      <c r="S165" s="121"/>
      <c r="T165" s="122" t="s">
        <v>99</v>
      </c>
      <c r="U165" s="123" t="s">
        <v>98</v>
      </c>
      <c r="V165" s="124" t="s">
        <v>97</v>
      </c>
      <c r="W165" s="125" t="s">
        <v>96</v>
      </c>
      <c r="X165" s="126"/>
      <c r="Y165" s="1149" t="s">
        <v>99</v>
      </c>
      <c r="Z165" s="1150"/>
      <c r="AA165" s="724" t="s">
        <v>98</v>
      </c>
      <c r="AB165" s="725" t="s">
        <v>97</v>
      </c>
      <c r="AC165" s="726" t="s">
        <v>96</v>
      </c>
      <c r="AD165" s="121"/>
      <c r="AE165" s="122" t="s">
        <v>99</v>
      </c>
      <c r="AF165" s="123" t="s">
        <v>98</v>
      </c>
      <c r="AG165" s="124" t="s">
        <v>97</v>
      </c>
      <c r="AH165" s="125" t="s">
        <v>96</v>
      </c>
      <c r="AI165" s="721"/>
      <c r="AJ165" s="1149" t="s">
        <v>99</v>
      </c>
      <c r="AK165" s="1150"/>
      <c r="AL165" s="724" t="s">
        <v>98</v>
      </c>
      <c r="AM165" s="725" t="s">
        <v>97</v>
      </c>
      <c r="AN165" s="726" t="s">
        <v>96</v>
      </c>
      <c r="AO165" s="721"/>
      <c r="AP165" s="122" t="s">
        <v>99</v>
      </c>
      <c r="AQ165" s="123" t="s">
        <v>98</v>
      </c>
      <c r="AR165" s="124" t="s">
        <v>97</v>
      </c>
      <c r="AS165" s="125" t="s">
        <v>96</v>
      </c>
      <c r="AU165" s="1149" t="s">
        <v>99</v>
      </c>
      <c r="AV165" s="1150"/>
      <c r="AW165" s="724" t="s">
        <v>98</v>
      </c>
      <c r="AX165" s="725" t="s">
        <v>97</v>
      </c>
      <c r="AY165" s="726" t="s">
        <v>96</v>
      </c>
      <c r="BA165" s="122" t="s">
        <v>99</v>
      </c>
      <c r="BB165" s="123" t="s">
        <v>98</v>
      </c>
      <c r="BC165" s="124" t="s">
        <v>97</v>
      </c>
      <c r="BD165" s="125" t="s">
        <v>96</v>
      </c>
    </row>
    <row r="166" spans="1:56" ht="15" customHeight="1" x14ac:dyDescent="0.3">
      <c r="A166" s="1157"/>
      <c r="C166" s="1153">
        <v>1</v>
      </c>
      <c r="D166" s="127" t="s">
        <v>136</v>
      </c>
      <c r="E166" s="128">
        <v>21587.9941</v>
      </c>
      <c r="F166" s="128"/>
      <c r="G166" s="129"/>
      <c r="H166" s="130"/>
      <c r="I166" s="131">
        <v>1</v>
      </c>
      <c r="J166" s="132">
        <f>ROUND(((+E166*'DATA - Awards Matrices'!$C$62)+(E166*'DATA - Awards Matrices'!$E$66))*'DATA - Awards Matrices'!$D$58,0)</f>
        <v>3317427</v>
      </c>
      <c r="K166" s="132">
        <f>ROUND(((+F166*'DATA - Awards Matrices'!$D$62)+(F166*'DATA - Awards Matrices'!$E$66))*'DATA - Awards Matrices'!$D$58,0)</f>
        <v>0</v>
      </c>
      <c r="L166" s="133">
        <f>ROUND(((+G166*'DATA - Awards Matrices'!$E$62)+(G166*'DATA - Awards Matrices'!$E$66))*'DATA - Awards Matrices'!$D$58,0)</f>
        <v>0</v>
      </c>
      <c r="M166" s="134"/>
      <c r="N166" s="729">
        <v>1</v>
      </c>
      <c r="O166" s="127" t="s">
        <v>136</v>
      </c>
      <c r="P166" s="128">
        <v>18726.996200000001</v>
      </c>
      <c r="Q166" s="128"/>
      <c r="R166" s="129"/>
      <c r="S166" s="130"/>
      <c r="T166" s="131">
        <v>1</v>
      </c>
      <c r="U166" s="132">
        <f>ROUND(((+P166*'DATA - Awards Matrices'!$C$62)+(P166*'DATA - Awards Matrices'!$E$66))*'DATA - Awards Matrices'!$D$58,0)</f>
        <v>2877778</v>
      </c>
      <c r="V166" s="132">
        <f>ROUND(((+Q166*'DATA - Awards Matrices'!$D$62)+(Q166*'DATA - Awards Matrices'!$E$66))*'DATA - Awards Matrices'!$D$58,0)</f>
        <v>0</v>
      </c>
      <c r="W166" s="133">
        <f>ROUND(((+R166*'DATA - Awards Matrices'!$E$62)+(R166*'DATA - Awards Matrices'!$E$66))*'DATA - Awards Matrices'!$D$58,0)</f>
        <v>0</v>
      </c>
      <c r="X166" s="134"/>
      <c r="Y166" s="729">
        <v>1</v>
      </c>
      <c r="Z166" s="127" t="s">
        <v>136</v>
      </c>
      <c r="AA166" s="128">
        <v>17336.995800000001</v>
      </c>
      <c r="AB166" s="128"/>
      <c r="AC166" s="129"/>
      <c r="AD166" s="130"/>
      <c r="AE166" s="131">
        <v>1</v>
      </c>
      <c r="AF166" s="132">
        <f>ROUND(((+AA166*'DATA - Awards Matrices'!$C$62)+(AA166*'DATA - Awards Matrices'!$E$66))*'DATA - Awards Matrices'!$D$58,0)</f>
        <v>2664176</v>
      </c>
      <c r="AG166" s="132">
        <f>ROUND(((+AB166*'DATA - Awards Matrices'!$D$62)+(AB166*'DATA - Awards Matrices'!$E$66))*'DATA - Awards Matrices'!$D$58,0)</f>
        <v>0</v>
      </c>
      <c r="AH166" s="133">
        <f>ROUND(((+AC166*'DATA - Awards Matrices'!$E$62)+(AC166*'DATA - Awards Matrices'!$E$66))*'DATA - Awards Matrices'!$D$58,0)</f>
        <v>0</v>
      </c>
      <c r="AI166" s="722"/>
      <c r="AJ166" s="729">
        <v>1</v>
      </c>
      <c r="AK166" s="127" t="s">
        <v>136</v>
      </c>
      <c r="AL166" s="128">
        <v>14884.9925</v>
      </c>
      <c r="AM166" s="128">
        <v>0</v>
      </c>
      <c r="AN166" s="129">
        <v>0</v>
      </c>
      <c r="AO166" s="722"/>
      <c r="AP166" s="131">
        <v>1</v>
      </c>
      <c r="AQ166" s="132">
        <f>ROUND(((+AL166*'DATA - Awards Matrices'!$C$62)+(AL166*'DATA - Awards Matrices'!$E$66))*'DATA - Awards Matrices'!$D$58,0)</f>
        <v>2287377</v>
      </c>
      <c r="AR166" s="132">
        <f>ROUND(((+AM166*'DATA - Awards Matrices'!$D$62)+(AM166*'DATA - Awards Matrices'!$E$66))*'DATA - Awards Matrices'!$D$58,0)</f>
        <v>0</v>
      </c>
      <c r="AS166" s="133">
        <f>ROUND(((+AN166*'DATA - Awards Matrices'!$E$62)+(AN166*'DATA - Awards Matrices'!$E$66))*'DATA - Awards Matrices'!$D$58,0)</f>
        <v>0</v>
      </c>
      <c r="AU166" s="729">
        <v>1</v>
      </c>
      <c r="AV166" s="127" t="s">
        <v>136</v>
      </c>
      <c r="AW166" s="128">
        <f>'RAW DATA AY2015-16-EOC SCH'!D60</f>
        <v>14268.996800000001</v>
      </c>
      <c r="AX166" s="128">
        <f>'RAW DATA AY2015-16-EOC SCH'!E60</f>
        <v>0</v>
      </c>
      <c r="AY166" s="129">
        <f>'RAW DATA AY2015-16-EOC SCH'!F60</f>
        <v>0</v>
      </c>
      <c r="BA166" s="131">
        <v>1</v>
      </c>
      <c r="BB166" s="132">
        <f>ROUND(((+AW166*'DATA - Awards Matrices'!$C$62)+(AW166*'DATA - Awards Matrices'!$E$66))*'DATA - Awards Matrices'!$D$58,0)</f>
        <v>2192717</v>
      </c>
      <c r="BC166" s="132">
        <f>ROUND(((+AX166*'DATA - Awards Matrices'!$D$62)+(AX166*'DATA - Awards Matrices'!$E$66))*'DATA - Awards Matrices'!$D$58,0)</f>
        <v>0</v>
      </c>
      <c r="BD166" s="133">
        <f>ROUND(((+AY166*'DATA - Awards Matrices'!$E$62)+(AY166*'DATA - Awards Matrices'!$E$66))*'DATA - Awards Matrices'!$D$58,0)</f>
        <v>0</v>
      </c>
    </row>
    <row r="167" spans="1:56" ht="15" customHeight="1" x14ac:dyDescent="0.3">
      <c r="A167" s="1157"/>
      <c r="C167" s="1153">
        <v>2</v>
      </c>
      <c r="D167" s="127" t="s">
        <v>136</v>
      </c>
      <c r="E167" s="128">
        <v>5921</v>
      </c>
      <c r="F167" s="128"/>
      <c r="G167" s="129"/>
      <c r="H167" s="130"/>
      <c r="I167" s="131">
        <v>2</v>
      </c>
      <c r="J167" s="132">
        <f>ROUND(((+E167*'DATA - Awards Matrices'!$C$63)+(E167*'DATA - Awards Matrices'!$E$66))*'DATA - Awards Matrices'!$D$58,0)</f>
        <v>1299837</v>
      </c>
      <c r="K167" s="132">
        <f>ROUND(((+F167*'DATA - Awards Matrices'!$D$63)+(F167*'DATA - Awards Matrices'!$E$66))*'DATA - Awards Matrices'!$D$58,0)</f>
        <v>0</v>
      </c>
      <c r="L167" s="133">
        <f>ROUND(((+G167*'DATA - Awards Matrices'!$E$63)+(G167*'DATA - Awards Matrices'!$E$66))*'DATA - Awards Matrices'!$D$58,0)</f>
        <v>0</v>
      </c>
      <c r="M167" s="134"/>
      <c r="N167" s="729">
        <v>2</v>
      </c>
      <c r="O167" s="127" t="s">
        <v>136</v>
      </c>
      <c r="P167" s="128">
        <v>5419</v>
      </c>
      <c r="Q167" s="128"/>
      <c r="R167" s="129"/>
      <c r="S167" s="130"/>
      <c r="T167" s="131">
        <v>2</v>
      </c>
      <c r="U167" s="132">
        <f>ROUND(((+P167*'DATA - Awards Matrices'!$C$63)+(P167*'DATA - Awards Matrices'!$E$66))*'DATA - Awards Matrices'!$D$58,0)</f>
        <v>1189633</v>
      </c>
      <c r="V167" s="132">
        <f>ROUND(((+Q167*'DATA - Awards Matrices'!$D$63)+(Q167*'DATA - Awards Matrices'!$E$66))*'DATA - Awards Matrices'!$D$58,0)</f>
        <v>0</v>
      </c>
      <c r="W167" s="133">
        <f>ROUND(((+R167*'DATA - Awards Matrices'!$E$63)+(R167*'DATA - Awards Matrices'!$E$66))*'DATA - Awards Matrices'!$D$58,0)</f>
        <v>0</v>
      </c>
      <c r="X167" s="134"/>
      <c r="Y167" s="729">
        <v>2</v>
      </c>
      <c r="Z167" s="127" t="s">
        <v>136</v>
      </c>
      <c r="AA167" s="128">
        <v>5278</v>
      </c>
      <c r="AB167" s="128"/>
      <c r="AC167" s="129"/>
      <c r="AD167" s="130"/>
      <c r="AE167" s="131">
        <v>2</v>
      </c>
      <c r="AF167" s="132">
        <f>ROUND(((+AA167*'DATA - Awards Matrices'!$C$63)+(AA167*'DATA - Awards Matrices'!$E$66))*'DATA - Awards Matrices'!$D$58,0)</f>
        <v>1158679</v>
      </c>
      <c r="AG167" s="132">
        <f>ROUND(((+AB167*'DATA - Awards Matrices'!$D$63)+(AB167*'DATA - Awards Matrices'!$E$66))*'DATA - Awards Matrices'!$D$58,0)</f>
        <v>0</v>
      </c>
      <c r="AH167" s="133">
        <f>ROUND(((+AC167*'DATA - Awards Matrices'!$E$63)+(AC167*'DATA - Awards Matrices'!$E$66))*'DATA - Awards Matrices'!$D$58,0)</f>
        <v>0</v>
      </c>
      <c r="AI167" s="722"/>
      <c r="AJ167" s="729">
        <v>2</v>
      </c>
      <c r="AK167" s="127" t="s">
        <v>136</v>
      </c>
      <c r="AL167" s="128">
        <v>4921</v>
      </c>
      <c r="AM167" s="128">
        <v>0</v>
      </c>
      <c r="AN167" s="129">
        <v>0</v>
      </c>
      <c r="AO167" s="722"/>
      <c r="AP167" s="131">
        <v>2</v>
      </c>
      <c r="AQ167" s="132">
        <f>ROUND(((+AL167*'DATA - Awards Matrices'!$C$63)+(AL167*'DATA - Awards Matrices'!$E$66))*'DATA - Awards Matrices'!$D$58,0)</f>
        <v>1080307</v>
      </c>
      <c r="AR167" s="132">
        <f>ROUND(((+AM167*'DATA - Awards Matrices'!$D$63)+(AM167*'DATA - Awards Matrices'!$E$66))*'DATA - Awards Matrices'!$D$58,0)</f>
        <v>0</v>
      </c>
      <c r="AS167" s="133">
        <f>ROUND(((+AN167*'DATA - Awards Matrices'!$E$63)+(AN167*'DATA - Awards Matrices'!$E$66))*'DATA - Awards Matrices'!$D$58,0)</f>
        <v>0</v>
      </c>
      <c r="AU167" s="729">
        <v>2</v>
      </c>
      <c r="AV167" s="127" t="s">
        <v>136</v>
      </c>
      <c r="AW167" s="128">
        <f>'RAW DATA AY2015-16-EOC SCH'!D61</f>
        <v>4611</v>
      </c>
      <c r="AX167" s="128">
        <f>'RAW DATA AY2015-16-EOC SCH'!E61</f>
        <v>0</v>
      </c>
      <c r="AY167" s="129">
        <f>'RAW DATA AY2015-16-EOC SCH'!F61</f>
        <v>0</v>
      </c>
      <c r="BA167" s="131">
        <v>2</v>
      </c>
      <c r="BB167" s="132">
        <f>ROUND(((+AW167*'DATA - Awards Matrices'!$C$63)+(AW167*'DATA - Awards Matrices'!$E$66))*'DATA - Awards Matrices'!$D$58,0)</f>
        <v>1012253</v>
      </c>
      <c r="BC167" s="132">
        <f>ROUND(((+AX167*'DATA - Awards Matrices'!$D$63)+(AX167*'DATA - Awards Matrices'!$E$66))*'DATA - Awards Matrices'!$D$58,0)</f>
        <v>0</v>
      </c>
      <c r="BD167" s="133">
        <f>ROUND(((+AY167*'DATA - Awards Matrices'!$E$63)+(AY167*'DATA - Awards Matrices'!$E$66))*'DATA - Awards Matrices'!$D$58,0)</f>
        <v>0</v>
      </c>
    </row>
    <row r="168" spans="1:56" ht="15" customHeight="1" x14ac:dyDescent="0.3">
      <c r="A168" s="1157"/>
      <c r="C168" s="1153">
        <v>3</v>
      </c>
      <c r="D168" s="127" t="s">
        <v>136</v>
      </c>
      <c r="E168" s="128">
        <v>2584</v>
      </c>
      <c r="F168" s="128"/>
      <c r="G168" s="129"/>
      <c r="H168" s="130"/>
      <c r="I168" s="131">
        <v>3</v>
      </c>
      <c r="J168" s="132">
        <f>ROUND(((+E168*'DATA - Awards Matrices'!$C$64)+(E168*'DATA - Awards Matrices'!$E$66))*'DATA - Awards Matrices'!$D$58,0)</f>
        <v>882410</v>
      </c>
      <c r="K168" s="132">
        <f>ROUND(((+F168*'DATA - Awards Matrices'!$D$64)+(F168*'DATA - Awards Matrices'!$E$66))*'DATA - Awards Matrices'!$D$58,0)</f>
        <v>0</v>
      </c>
      <c r="L168" s="133">
        <f>ROUND(((+G168*'DATA - Awards Matrices'!$E$64)+(G168*'DATA - Awards Matrices'!$E$66))*'DATA - Awards Matrices'!$D$58,0)</f>
        <v>0</v>
      </c>
      <c r="M168" s="134"/>
      <c r="N168" s="729">
        <v>3</v>
      </c>
      <c r="O168" s="127" t="s">
        <v>136</v>
      </c>
      <c r="P168" s="128">
        <v>2534</v>
      </c>
      <c r="Q168" s="128"/>
      <c r="R168" s="129"/>
      <c r="S168" s="130"/>
      <c r="T168" s="131">
        <v>3</v>
      </c>
      <c r="U168" s="132">
        <f>ROUND(((+P168*'DATA - Awards Matrices'!$C$64)+(P168*'DATA - Awards Matrices'!$E$66))*'DATA - Awards Matrices'!$D$58,0)</f>
        <v>865336</v>
      </c>
      <c r="V168" s="132">
        <f>ROUND(((+Q168*'DATA - Awards Matrices'!$D$64)+(Q168*'DATA - Awards Matrices'!$E$66))*'DATA - Awards Matrices'!$D$58,0)</f>
        <v>0</v>
      </c>
      <c r="W168" s="133">
        <f>ROUND(((+R168*'DATA - Awards Matrices'!$E$64)+(R168*'DATA - Awards Matrices'!$E$66))*'DATA - Awards Matrices'!$D$58,0)</f>
        <v>0</v>
      </c>
      <c r="X168" s="134"/>
      <c r="Y168" s="729">
        <v>3</v>
      </c>
      <c r="Z168" s="127" t="s">
        <v>136</v>
      </c>
      <c r="AA168" s="128">
        <v>2059</v>
      </c>
      <c r="AB168" s="128"/>
      <c r="AC168" s="129"/>
      <c r="AD168" s="130"/>
      <c r="AE168" s="131">
        <v>3</v>
      </c>
      <c r="AF168" s="132">
        <f>ROUND(((+AA168*'DATA - Awards Matrices'!$C$64)+(AA168*'DATA - Awards Matrices'!$E$66))*'DATA - Awards Matrices'!$D$58,0)</f>
        <v>703128</v>
      </c>
      <c r="AG168" s="132">
        <f>ROUND(((+AB168*'DATA - Awards Matrices'!$D$64)+(AB168*'DATA - Awards Matrices'!$E$66))*'DATA - Awards Matrices'!$D$58,0)</f>
        <v>0</v>
      </c>
      <c r="AH168" s="133">
        <f>ROUND(((+AC168*'DATA - Awards Matrices'!$E$64)+(AC168*'DATA - Awards Matrices'!$E$66))*'DATA - Awards Matrices'!$D$58,0)</f>
        <v>0</v>
      </c>
      <c r="AI168" s="722"/>
      <c r="AJ168" s="729">
        <v>3</v>
      </c>
      <c r="AK168" s="127" t="s">
        <v>136</v>
      </c>
      <c r="AL168" s="128">
        <v>1560</v>
      </c>
      <c r="AM168" s="128">
        <v>0</v>
      </c>
      <c r="AN168" s="129">
        <v>0</v>
      </c>
      <c r="AO168" s="722"/>
      <c r="AP168" s="131">
        <v>3</v>
      </c>
      <c r="AQ168" s="132">
        <f>ROUND(((+AL168*'DATA - Awards Matrices'!$C$64)+(AL168*'DATA - Awards Matrices'!$E$66))*'DATA - Awards Matrices'!$D$58,0)</f>
        <v>532724</v>
      </c>
      <c r="AR168" s="132">
        <f>ROUND(((+AM168*'DATA - Awards Matrices'!$D$64)+(AM168*'DATA - Awards Matrices'!$E$66))*'DATA - Awards Matrices'!$D$58,0)</f>
        <v>0</v>
      </c>
      <c r="AS168" s="133">
        <f>ROUND(((+AN168*'DATA - Awards Matrices'!$E$64)+(AN168*'DATA - Awards Matrices'!$E$66))*'DATA - Awards Matrices'!$D$58,0)</f>
        <v>0</v>
      </c>
      <c r="AU168" s="729">
        <v>3</v>
      </c>
      <c r="AV168" s="127" t="s">
        <v>136</v>
      </c>
      <c r="AW168" s="128">
        <f>'RAW DATA AY2015-16-EOC SCH'!D62</f>
        <v>1534</v>
      </c>
      <c r="AX168" s="128">
        <f>'RAW DATA AY2015-16-EOC SCH'!E62</f>
        <v>0</v>
      </c>
      <c r="AY168" s="129">
        <f>'RAW DATA AY2015-16-EOC SCH'!F62</f>
        <v>0</v>
      </c>
      <c r="BA168" s="131">
        <v>3</v>
      </c>
      <c r="BB168" s="132">
        <f>ROUND(((+AW168*'DATA - Awards Matrices'!$C$64)+(AW168*'DATA - Awards Matrices'!$E$66))*'DATA - Awards Matrices'!$D$58,0)</f>
        <v>523846</v>
      </c>
      <c r="BC168" s="132">
        <f>ROUND(((+AX168*'DATA - Awards Matrices'!$D$64)+(AX168*'DATA - Awards Matrices'!$E$66))*'DATA - Awards Matrices'!$D$58,0)</f>
        <v>0</v>
      </c>
      <c r="BD168" s="133">
        <f>ROUND(((+AY168*'DATA - Awards Matrices'!$E$64)+(AY168*'DATA - Awards Matrices'!$E$66))*'DATA - Awards Matrices'!$D$58,0)</f>
        <v>0</v>
      </c>
    </row>
    <row r="169" spans="1:56" ht="15" customHeight="1" x14ac:dyDescent="0.3">
      <c r="A169" s="1157"/>
      <c r="C169" s="1149" t="s">
        <v>83</v>
      </c>
      <c r="D169" s="1150"/>
      <c r="E169" s="135">
        <f>E168+E167+E166</f>
        <v>30092.9941</v>
      </c>
      <c r="F169" s="135">
        <f>F168+F167+F166</f>
        <v>0</v>
      </c>
      <c r="G169" s="136">
        <f>G168+G167+G166</f>
        <v>0</v>
      </c>
      <c r="H169" s="137"/>
      <c r="I169" s="138" t="s">
        <v>83</v>
      </c>
      <c r="J169" s="132">
        <f>J166+J167+J168</f>
        <v>5499674</v>
      </c>
      <c r="K169" s="132">
        <f>K166+K167+K168</f>
        <v>0</v>
      </c>
      <c r="L169" s="133">
        <f>L166+L167+L168</f>
        <v>0</v>
      </c>
      <c r="M169" s="139"/>
      <c r="N169" s="1149" t="s">
        <v>83</v>
      </c>
      <c r="O169" s="1150"/>
      <c r="P169" s="135">
        <f>P168+P167+P166</f>
        <v>26679.996200000001</v>
      </c>
      <c r="Q169" s="135">
        <f>Q168+Q167+Q166</f>
        <v>0</v>
      </c>
      <c r="R169" s="136">
        <f>R168+R167+R166</f>
        <v>0</v>
      </c>
      <c r="S169" s="137"/>
      <c r="T169" s="138" t="s">
        <v>83</v>
      </c>
      <c r="U169" s="132">
        <f>U166+U167+U168</f>
        <v>4932747</v>
      </c>
      <c r="V169" s="132">
        <f>V166+V167+V168</f>
        <v>0</v>
      </c>
      <c r="W169" s="133">
        <f>W166+W167+W168</f>
        <v>0</v>
      </c>
      <c r="X169" s="139"/>
      <c r="Y169" s="1149" t="s">
        <v>83</v>
      </c>
      <c r="Z169" s="1150"/>
      <c r="AA169" s="135">
        <f>AA168+AA167+AA166</f>
        <v>24673.995800000001</v>
      </c>
      <c r="AB169" s="135">
        <f>AB168+AB167+AB166</f>
        <v>0</v>
      </c>
      <c r="AC169" s="136">
        <f>AC168+AC167+AC166</f>
        <v>0</v>
      </c>
      <c r="AD169" s="137"/>
      <c r="AE169" s="138" t="s">
        <v>83</v>
      </c>
      <c r="AF169" s="132">
        <f>AF166+AF167+AF168</f>
        <v>4525983</v>
      </c>
      <c r="AG169" s="132">
        <f>AG166+AG167+AG168</f>
        <v>0</v>
      </c>
      <c r="AH169" s="133">
        <f>AH166+AH167+AH168</f>
        <v>0</v>
      </c>
      <c r="AI169" s="722"/>
      <c r="AJ169" s="1149" t="s">
        <v>83</v>
      </c>
      <c r="AK169" s="1150"/>
      <c r="AL169" s="135">
        <f>AL168+AL167+AL166</f>
        <v>21365.9925</v>
      </c>
      <c r="AM169" s="135">
        <f>AM168+AM167+AM166</f>
        <v>0</v>
      </c>
      <c r="AN169" s="136">
        <f>AN168+AN167+AN166</f>
        <v>0</v>
      </c>
      <c r="AO169" s="722"/>
      <c r="AP169" s="138" t="s">
        <v>83</v>
      </c>
      <c r="AQ169" s="132">
        <f>AQ166+AQ167+AQ168</f>
        <v>3900408</v>
      </c>
      <c r="AR169" s="132">
        <f>AR166+AR167+AR168</f>
        <v>0</v>
      </c>
      <c r="AS169" s="133">
        <f>AS166+AS167+AS168</f>
        <v>0</v>
      </c>
      <c r="AU169" s="1149" t="s">
        <v>83</v>
      </c>
      <c r="AV169" s="1150"/>
      <c r="AW169" s="135">
        <f>AW168+AW167+AW166</f>
        <v>20413.996800000001</v>
      </c>
      <c r="AX169" s="135">
        <f>AX168+AX167+AX166</f>
        <v>0</v>
      </c>
      <c r="AY169" s="136">
        <f>AY168+AY167+AY166</f>
        <v>0</v>
      </c>
      <c r="BA169" s="138" t="s">
        <v>83</v>
      </c>
      <c r="BB169" s="132">
        <f>BB166+BB167+BB168</f>
        <v>3728816</v>
      </c>
      <c r="BC169" s="132">
        <f>BC166+BC167+BC168</f>
        <v>0</v>
      </c>
      <c r="BD169" s="133">
        <f>BD166+BD167+BD168</f>
        <v>0</v>
      </c>
    </row>
    <row r="170" spans="1:56" ht="15" customHeight="1" thickBot="1" x14ac:dyDescent="0.35">
      <c r="A170" s="1158"/>
      <c r="C170" s="140"/>
      <c r="D170" s="141"/>
      <c r="E170" s="728" t="s">
        <v>135</v>
      </c>
      <c r="F170" s="728"/>
      <c r="G170" s="143">
        <f>SUM(E169:G169)</f>
        <v>30092.9941</v>
      </c>
      <c r="H170" s="144"/>
      <c r="I170" s="145"/>
      <c r="J170" s="146" t="s">
        <v>134</v>
      </c>
      <c r="K170" s="147"/>
      <c r="L170" s="148">
        <f>SUM(J169:L169)</f>
        <v>5499674</v>
      </c>
      <c r="M170" s="139"/>
      <c r="N170" s="140"/>
      <c r="O170" s="141"/>
      <c r="P170" s="728" t="s">
        <v>135</v>
      </c>
      <c r="Q170" s="728"/>
      <c r="R170" s="143">
        <f>SUM(P169:R169)</f>
        <v>26679.996200000001</v>
      </c>
      <c r="S170" s="144"/>
      <c r="T170" s="145"/>
      <c r="U170" s="146" t="s">
        <v>134</v>
      </c>
      <c r="V170" s="147"/>
      <c r="W170" s="148">
        <f>SUM(U169:W169)</f>
        <v>4932747</v>
      </c>
      <c r="X170" s="139"/>
      <c r="Y170" s="140"/>
      <c r="Z170" s="141"/>
      <c r="AA170" s="728" t="s">
        <v>135</v>
      </c>
      <c r="AB170" s="728"/>
      <c r="AC170" s="143">
        <f>SUM(AA169:AC169)</f>
        <v>24673.995800000001</v>
      </c>
      <c r="AD170" s="144"/>
      <c r="AE170" s="145"/>
      <c r="AF170" s="146" t="s">
        <v>134</v>
      </c>
      <c r="AG170" s="147"/>
      <c r="AH170" s="148">
        <f>SUM(AF169:AH169)</f>
        <v>4525983</v>
      </c>
      <c r="AI170" s="723"/>
      <c r="AJ170" s="140"/>
      <c r="AK170" s="141"/>
      <c r="AL170" s="728" t="s">
        <v>135</v>
      </c>
      <c r="AM170" s="728"/>
      <c r="AN170" s="143">
        <f>SUM(AL169:AN169)</f>
        <v>21365.9925</v>
      </c>
      <c r="AO170" s="723"/>
      <c r="AP170" s="145"/>
      <c r="AQ170" s="146" t="s">
        <v>134</v>
      </c>
      <c r="AR170" s="147"/>
      <c r="AS170" s="148">
        <f>SUM(AQ169:AS169)</f>
        <v>3900408</v>
      </c>
      <c r="AU170" s="140"/>
      <c r="AV170" s="141"/>
      <c r="AW170" s="728" t="s">
        <v>135</v>
      </c>
      <c r="AX170" s="728"/>
      <c r="AY170" s="143">
        <f>SUM(AW169:AY169)</f>
        <v>20413.996800000001</v>
      </c>
      <c r="BA170" s="145"/>
      <c r="BB170" s="146" t="s">
        <v>134</v>
      </c>
      <c r="BC170" s="147"/>
      <c r="BD170" s="148">
        <f>SUM(BB169:BD169)</f>
        <v>3728816</v>
      </c>
    </row>
    <row r="171" spans="1:56" ht="15.75" thickBot="1" x14ac:dyDescent="0.35">
      <c r="I171" s="149"/>
      <c r="J171" s="149"/>
      <c r="K171" s="149"/>
      <c r="L171" s="149"/>
      <c r="T171" s="149"/>
      <c r="U171" s="149"/>
      <c r="V171" s="149"/>
      <c r="W171" s="149"/>
      <c r="AE171" s="149"/>
      <c r="AF171" s="149"/>
      <c r="AG171" s="149"/>
      <c r="AH171" s="149"/>
      <c r="AI171" s="149"/>
      <c r="AO171" s="149"/>
      <c r="AP171" s="149"/>
      <c r="AQ171" s="149"/>
      <c r="AR171" s="149"/>
      <c r="AS171" s="149"/>
      <c r="BA171" s="149"/>
      <c r="BB171" s="149"/>
      <c r="BC171" s="149"/>
      <c r="BD171" s="149"/>
    </row>
    <row r="172" spans="1:56" ht="15.75" customHeight="1" x14ac:dyDescent="0.3">
      <c r="A172" s="1156" t="s">
        <v>76</v>
      </c>
      <c r="C172" s="1147" t="s">
        <v>99</v>
      </c>
      <c r="D172" s="1148"/>
      <c r="E172" s="1131" t="s">
        <v>137</v>
      </c>
      <c r="F172" s="1131"/>
      <c r="G172" s="1132"/>
      <c r="H172" s="116"/>
      <c r="I172" s="117"/>
      <c r="J172" s="1116" t="s">
        <v>137</v>
      </c>
      <c r="K172" s="1117"/>
      <c r="L172" s="1118"/>
      <c r="M172" s="118"/>
      <c r="N172" s="1147" t="s">
        <v>99</v>
      </c>
      <c r="O172" s="1148"/>
      <c r="P172" s="1131" t="s">
        <v>137</v>
      </c>
      <c r="Q172" s="1131"/>
      <c r="R172" s="1132"/>
      <c r="S172" s="116"/>
      <c r="T172" s="117"/>
      <c r="U172" s="1116" t="s">
        <v>137</v>
      </c>
      <c r="V172" s="1117"/>
      <c r="W172" s="1118"/>
      <c r="X172" s="118"/>
      <c r="Y172" s="1147" t="s">
        <v>99</v>
      </c>
      <c r="Z172" s="1148"/>
      <c r="AA172" s="1131" t="s">
        <v>137</v>
      </c>
      <c r="AB172" s="1131"/>
      <c r="AC172" s="1132"/>
      <c r="AD172" s="116"/>
      <c r="AE172" s="117"/>
      <c r="AF172" s="1116" t="s">
        <v>137</v>
      </c>
      <c r="AG172" s="1117"/>
      <c r="AH172" s="1118"/>
      <c r="AI172" s="721"/>
      <c r="AJ172" s="1147" t="s">
        <v>99</v>
      </c>
      <c r="AK172" s="1148"/>
      <c r="AL172" s="1131" t="s">
        <v>137</v>
      </c>
      <c r="AM172" s="1131"/>
      <c r="AN172" s="1132"/>
      <c r="AO172" s="721"/>
      <c r="AP172" s="117"/>
      <c r="AQ172" s="1116" t="s">
        <v>137</v>
      </c>
      <c r="AR172" s="1117"/>
      <c r="AS172" s="1118"/>
      <c r="AU172" s="1147" t="s">
        <v>99</v>
      </c>
      <c r="AV172" s="1148"/>
      <c r="AW172" s="1131" t="s">
        <v>137</v>
      </c>
      <c r="AX172" s="1131"/>
      <c r="AY172" s="1132"/>
      <c r="BA172" s="117"/>
      <c r="BB172" s="1116" t="s">
        <v>137</v>
      </c>
      <c r="BC172" s="1117"/>
      <c r="BD172" s="1118"/>
    </row>
    <row r="173" spans="1:56" ht="15" customHeight="1" x14ac:dyDescent="0.3">
      <c r="A173" s="1157"/>
      <c r="C173" s="1149"/>
      <c r="D173" s="1150"/>
      <c r="E173" s="724" t="s">
        <v>98</v>
      </c>
      <c r="F173" s="725" t="s">
        <v>97</v>
      </c>
      <c r="G173" s="726" t="s">
        <v>96</v>
      </c>
      <c r="H173" s="121"/>
      <c r="I173" s="122" t="s">
        <v>99</v>
      </c>
      <c r="J173" s="123" t="s">
        <v>98</v>
      </c>
      <c r="K173" s="124" t="s">
        <v>97</v>
      </c>
      <c r="L173" s="125" t="s">
        <v>96</v>
      </c>
      <c r="M173" s="126"/>
      <c r="N173" s="1149" t="s">
        <v>99</v>
      </c>
      <c r="O173" s="1150"/>
      <c r="P173" s="724" t="s">
        <v>98</v>
      </c>
      <c r="Q173" s="725" t="s">
        <v>97</v>
      </c>
      <c r="R173" s="726" t="s">
        <v>96</v>
      </c>
      <c r="S173" s="121"/>
      <c r="T173" s="122" t="s">
        <v>99</v>
      </c>
      <c r="U173" s="123" t="s">
        <v>98</v>
      </c>
      <c r="V173" s="124" t="s">
        <v>97</v>
      </c>
      <c r="W173" s="125" t="s">
        <v>96</v>
      </c>
      <c r="X173" s="126"/>
      <c r="Y173" s="1149" t="s">
        <v>99</v>
      </c>
      <c r="Z173" s="1150"/>
      <c r="AA173" s="724" t="s">
        <v>98</v>
      </c>
      <c r="AB173" s="725" t="s">
        <v>97</v>
      </c>
      <c r="AC173" s="726" t="s">
        <v>96</v>
      </c>
      <c r="AD173" s="121"/>
      <c r="AE173" s="122" t="s">
        <v>99</v>
      </c>
      <c r="AF173" s="123" t="s">
        <v>98</v>
      </c>
      <c r="AG173" s="124" t="s">
        <v>97</v>
      </c>
      <c r="AH173" s="125" t="s">
        <v>96</v>
      </c>
      <c r="AI173" s="721"/>
      <c r="AJ173" s="1149" t="s">
        <v>99</v>
      </c>
      <c r="AK173" s="1150"/>
      <c r="AL173" s="724" t="s">
        <v>98</v>
      </c>
      <c r="AM173" s="725" t="s">
        <v>97</v>
      </c>
      <c r="AN173" s="726" t="s">
        <v>96</v>
      </c>
      <c r="AO173" s="721"/>
      <c r="AP173" s="122" t="s">
        <v>99</v>
      </c>
      <c r="AQ173" s="123" t="s">
        <v>98</v>
      </c>
      <c r="AR173" s="124" t="s">
        <v>97</v>
      </c>
      <c r="AS173" s="125" t="s">
        <v>96</v>
      </c>
      <c r="AU173" s="1149" t="s">
        <v>99</v>
      </c>
      <c r="AV173" s="1150"/>
      <c r="AW173" s="724" t="s">
        <v>98</v>
      </c>
      <c r="AX173" s="725" t="s">
        <v>97</v>
      </c>
      <c r="AY173" s="726" t="s">
        <v>96</v>
      </c>
      <c r="BA173" s="122" t="s">
        <v>99</v>
      </c>
      <c r="BB173" s="123" t="s">
        <v>98</v>
      </c>
      <c r="BC173" s="124" t="s">
        <v>97</v>
      </c>
      <c r="BD173" s="125" t="s">
        <v>96</v>
      </c>
    </row>
    <row r="174" spans="1:56" ht="15" customHeight="1" x14ac:dyDescent="0.3">
      <c r="A174" s="1157"/>
      <c r="C174" s="1153">
        <v>1</v>
      </c>
      <c r="D174" s="127" t="s">
        <v>136</v>
      </c>
      <c r="E174" s="128">
        <v>13640.330895999999</v>
      </c>
      <c r="F174" s="128"/>
      <c r="G174" s="129"/>
      <c r="H174" s="130"/>
      <c r="I174" s="131">
        <v>1</v>
      </c>
      <c r="J174" s="132">
        <f>ROUND(((+E174*'DATA - Awards Matrices'!$C$62)+(E174*'DATA - Awards Matrices'!$E$66))*'DATA - Awards Matrices'!$D$58,0)</f>
        <v>2096110</v>
      </c>
      <c r="K174" s="132">
        <f>ROUND(((+F174*'DATA - Awards Matrices'!$D$62)+(F174*'DATA - Awards Matrices'!$E$66))*'DATA - Awards Matrices'!$D$58,0)</f>
        <v>0</v>
      </c>
      <c r="L174" s="133">
        <f>ROUND(((+G174*'DATA - Awards Matrices'!$E$62)+(G174*'DATA - Awards Matrices'!$E$66))*'DATA - Awards Matrices'!$D$58,0)</f>
        <v>0</v>
      </c>
      <c r="M174" s="134"/>
      <c r="N174" s="729">
        <v>1</v>
      </c>
      <c r="O174" s="127" t="s">
        <v>136</v>
      </c>
      <c r="P174" s="128">
        <v>12848.03</v>
      </c>
      <c r="Q174" s="128"/>
      <c r="R174" s="129"/>
      <c r="S174" s="130"/>
      <c r="T174" s="131">
        <v>1</v>
      </c>
      <c r="U174" s="132">
        <f>ROUND(((+P174*'DATA - Awards Matrices'!$C$62)+(P174*'DATA - Awards Matrices'!$E$66))*'DATA - Awards Matrices'!$D$58,0)</f>
        <v>1974357</v>
      </c>
      <c r="V174" s="132">
        <f>ROUND(((+Q174*'DATA - Awards Matrices'!$D$62)+(Q174*'DATA - Awards Matrices'!$E$66))*'DATA - Awards Matrices'!$D$58,0)</f>
        <v>0</v>
      </c>
      <c r="W174" s="133">
        <f>ROUND(((+R174*'DATA - Awards Matrices'!$E$62)+(R174*'DATA - Awards Matrices'!$E$66))*'DATA - Awards Matrices'!$D$58,0)</f>
        <v>0</v>
      </c>
      <c r="X174" s="134"/>
      <c r="Y174" s="729">
        <v>1</v>
      </c>
      <c r="Z174" s="127" t="s">
        <v>136</v>
      </c>
      <c r="AA174" s="128">
        <v>9225</v>
      </c>
      <c r="AB174" s="128"/>
      <c r="AC174" s="129"/>
      <c r="AD174" s="130"/>
      <c r="AE174" s="131">
        <v>1</v>
      </c>
      <c r="AF174" s="132">
        <f>ROUND(((+AA174*'DATA - Awards Matrices'!$C$62)+(AA174*'DATA - Awards Matrices'!$E$66))*'DATA - Awards Matrices'!$D$58,0)</f>
        <v>1417606</v>
      </c>
      <c r="AG174" s="132">
        <f>ROUND(((+AB174*'DATA - Awards Matrices'!$D$62)+(AB174*'DATA - Awards Matrices'!$E$66))*'DATA - Awards Matrices'!$D$58,0)</f>
        <v>0</v>
      </c>
      <c r="AH174" s="133">
        <f>ROUND(((+AC174*'DATA - Awards Matrices'!$E$62)+(AC174*'DATA - Awards Matrices'!$E$66))*'DATA - Awards Matrices'!$D$58,0)</f>
        <v>0</v>
      </c>
      <c r="AI174" s="722"/>
      <c r="AJ174" s="729">
        <v>1</v>
      </c>
      <c r="AK174" s="127" t="s">
        <v>136</v>
      </c>
      <c r="AL174" s="128">
        <v>10638.0013</v>
      </c>
      <c r="AM174" s="128">
        <v>0</v>
      </c>
      <c r="AN174" s="129">
        <v>0</v>
      </c>
      <c r="AO174" s="722"/>
      <c r="AP174" s="131">
        <v>1</v>
      </c>
      <c r="AQ174" s="132">
        <f>ROUND(((+AL174*'DATA - Awards Matrices'!$C$62)+(AL174*'DATA - Awards Matrices'!$E$66))*'DATA - Awards Matrices'!$D$58,0)</f>
        <v>1634742</v>
      </c>
      <c r="AR174" s="132">
        <f>ROUND(((+AM174*'DATA - Awards Matrices'!$D$62)+(AM174*'DATA - Awards Matrices'!$E$66))*'DATA - Awards Matrices'!$D$58,0)</f>
        <v>0</v>
      </c>
      <c r="AS174" s="133">
        <f>ROUND(((+AN174*'DATA - Awards Matrices'!$E$62)+(AN174*'DATA - Awards Matrices'!$E$66))*'DATA - Awards Matrices'!$D$58,0)</f>
        <v>0</v>
      </c>
      <c r="AU174" s="729">
        <v>1</v>
      </c>
      <c r="AV174" s="127" t="s">
        <v>136</v>
      </c>
      <c r="AW174" s="128">
        <f>'RAW DATA AY2015-16-EOC SCH'!D63</f>
        <v>10117</v>
      </c>
      <c r="AX174" s="128">
        <f>'RAW DATA AY2015-16-EOC SCH'!E63</f>
        <v>0</v>
      </c>
      <c r="AY174" s="129">
        <f>'RAW DATA AY2015-16-EOC SCH'!F63</f>
        <v>0</v>
      </c>
      <c r="BA174" s="131">
        <v>1</v>
      </c>
      <c r="BB174" s="132">
        <f>ROUND(((+AW174*'DATA - Awards Matrices'!$C$62)+(AW174*'DATA - Awards Matrices'!$E$66))*'DATA - Awards Matrices'!$D$58,0)</f>
        <v>1554679</v>
      </c>
      <c r="BC174" s="132">
        <f>ROUND(((+AX174*'DATA - Awards Matrices'!$D$62)+(AX174*'DATA - Awards Matrices'!$E$66))*'DATA - Awards Matrices'!$D$58,0)</f>
        <v>0</v>
      </c>
      <c r="BD174" s="133">
        <f>ROUND(((+AY174*'DATA - Awards Matrices'!$E$62)+(AY174*'DATA - Awards Matrices'!$E$66))*'DATA - Awards Matrices'!$D$58,0)</f>
        <v>0</v>
      </c>
    </row>
    <row r="175" spans="1:56" ht="15" customHeight="1" x14ac:dyDescent="0.3">
      <c r="A175" s="1157"/>
      <c r="C175" s="1153">
        <v>2</v>
      </c>
      <c r="D175" s="127" t="s">
        <v>136</v>
      </c>
      <c r="E175" s="128">
        <v>2080</v>
      </c>
      <c r="F175" s="128"/>
      <c r="G175" s="129"/>
      <c r="H175" s="130"/>
      <c r="I175" s="131">
        <v>2</v>
      </c>
      <c r="J175" s="132">
        <f>ROUND(((+E175*'DATA - Awards Matrices'!$C$63)+(E175*'DATA - Awards Matrices'!$E$66))*'DATA - Awards Matrices'!$D$58,0)</f>
        <v>456622</v>
      </c>
      <c r="K175" s="132">
        <f>ROUND(((+F175*'DATA - Awards Matrices'!$D$63)+(F175*'DATA - Awards Matrices'!$E$66))*'DATA - Awards Matrices'!$D$58,0)</f>
        <v>0</v>
      </c>
      <c r="L175" s="133">
        <f>ROUND(((+G175*'DATA - Awards Matrices'!$E$63)+(G175*'DATA - Awards Matrices'!$E$66))*'DATA - Awards Matrices'!$D$58,0)</f>
        <v>0</v>
      </c>
      <c r="M175" s="134"/>
      <c r="N175" s="729">
        <v>2</v>
      </c>
      <c r="O175" s="127" t="s">
        <v>136</v>
      </c>
      <c r="P175" s="128">
        <v>1620.54</v>
      </c>
      <c r="Q175" s="128"/>
      <c r="R175" s="129"/>
      <c r="S175" s="130"/>
      <c r="T175" s="131">
        <v>2</v>
      </c>
      <c r="U175" s="132">
        <f>ROUND(((+P175*'DATA - Awards Matrices'!$C$63)+(P175*'DATA - Awards Matrices'!$E$66))*'DATA - Awards Matrices'!$D$58,0)</f>
        <v>355757</v>
      </c>
      <c r="V175" s="132">
        <f>ROUND(((+Q175*'DATA - Awards Matrices'!$D$63)+(Q175*'DATA - Awards Matrices'!$E$66))*'DATA - Awards Matrices'!$D$58,0)</f>
        <v>0</v>
      </c>
      <c r="W175" s="133">
        <f>ROUND(((+R175*'DATA - Awards Matrices'!$E$63)+(R175*'DATA - Awards Matrices'!$E$66))*'DATA - Awards Matrices'!$D$58,0)</f>
        <v>0</v>
      </c>
      <c r="X175" s="134"/>
      <c r="Y175" s="729">
        <v>2</v>
      </c>
      <c r="Z175" s="127" t="s">
        <v>136</v>
      </c>
      <c r="AA175" s="128">
        <v>1381</v>
      </c>
      <c r="AB175" s="128"/>
      <c r="AC175" s="129"/>
      <c r="AD175" s="130"/>
      <c r="AE175" s="131">
        <v>2</v>
      </c>
      <c r="AF175" s="132">
        <f>ROUND(((+AA175*'DATA - Awards Matrices'!$C$63)+(AA175*'DATA - Awards Matrices'!$E$66))*'DATA - Awards Matrices'!$D$58,0)</f>
        <v>303171</v>
      </c>
      <c r="AG175" s="132">
        <f>ROUND(((+AB175*'DATA - Awards Matrices'!$D$63)+(AB175*'DATA - Awards Matrices'!$E$66))*'DATA - Awards Matrices'!$D$58,0)</f>
        <v>0</v>
      </c>
      <c r="AH175" s="133">
        <f>ROUND(((+AC175*'DATA - Awards Matrices'!$E$63)+(AC175*'DATA - Awards Matrices'!$E$66))*'DATA - Awards Matrices'!$D$58,0)</f>
        <v>0</v>
      </c>
      <c r="AI175" s="722"/>
      <c r="AJ175" s="729">
        <v>2</v>
      </c>
      <c r="AK175" s="127" t="s">
        <v>136</v>
      </c>
      <c r="AL175" s="128">
        <v>1535</v>
      </c>
      <c r="AM175" s="128">
        <v>0</v>
      </c>
      <c r="AN175" s="129">
        <v>0</v>
      </c>
      <c r="AO175" s="722"/>
      <c r="AP175" s="131">
        <v>2</v>
      </c>
      <c r="AQ175" s="132">
        <f>ROUND(((+AL175*'DATA - Awards Matrices'!$C$63)+(AL175*'DATA - Awards Matrices'!$E$66))*'DATA - Awards Matrices'!$D$58,0)</f>
        <v>336979</v>
      </c>
      <c r="AR175" s="132">
        <f>ROUND(((+AM175*'DATA - Awards Matrices'!$D$63)+(AM175*'DATA - Awards Matrices'!$E$66))*'DATA - Awards Matrices'!$D$58,0)</f>
        <v>0</v>
      </c>
      <c r="AS175" s="133">
        <f>ROUND(((+AN175*'DATA - Awards Matrices'!$E$63)+(AN175*'DATA - Awards Matrices'!$E$66))*'DATA - Awards Matrices'!$D$58,0)</f>
        <v>0</v>
      </c>
      <c r="AU175" s="729">
        <v>2</v>
      </c>
      <c r="AV175" s="127" t="s">
        <v>136</v>
      </c>
      <c r="AW175" s="128">
        <f>'RAW DATA AY2015-16-EOC SCH'!D64</f>
        <v>1002</v>
      </c>
      <c r="AX175" s="128">
        <f>'RAW DATA AY2015-16-EOC SCH'!E64</f>
        <v>0</v>
      </c>
      <c r="AY175" s="129">
        <f>'RAW DATA AY2015-16-EOC SCH'!F64</f>
        <v>0</v>
      </c>
      <c r="BA175" s="131">
        <v>2</v>
      </c>
      <c r="BB175" s="132">
        <f>ROUND(((+AW175*'DATA - Awards Matrices'!$C$63)+(AW175*'DATA - Awards Matrices'!$E$66))*'DATA - Awards Matrices'!$D$58,0)</f>
        <v>219969</v>
      </c>
      <c r="BC175" s="132">
        <f>ROUND(((+AX175*'DATA - Awards Matrices'!$D$63)+(AX175*'DATA - Awards Matrices'!$E$66))*'DATA - Awards Matrices'!$D$58,0)</f>
        <v>0</v>
      </c>
      <c r="BD175" s="133">
        <f>ROUND(((+AY175*'DATA - Awards Matrices'!$E$63)+(AY175*'DATA - Awards Matrices'!$E$66))*'DATA - Awards Matrices'!$D$58,0)</f>
        <v>0</v>
      </c>
    </row>
    <row r="176" spans="1:56" ht="15" customHeight="1" x14ac:dyDescent="0.3">
      <c r="A176" s="1157"/>
      <c r="C176" s="1153">
        <v>3</v>
      </c>
      <c r="D176" s="127" t="s">
        <v>136</v>
      </c>
      <c r="E176" s="128">
        <v>1288</v>
      </c>
      <c r="F176" s="128"/>
      <c r="G176" s="129"/>
      <c r="H176" s="130"/>
      <c r="I176" s="131">
        <v>3</v>
      </c>
      <c r="J176" s="132">
        <f>ROUND(((+E176*'DATA - Awards Matrices'!$C$64)+(E176*'DATA - Awards Matrices'!$E$66))*'DATA - Awards Matrices'!$D$58,0)</f>
        <v>439839</v>
      </c>
      <c r="K176" s="132">
        <f>ROUND(((+F176*'DATA - Awards Matrices'!$D$64)+(F176*'DATA - Awards Matrices'!$E$66))*'DATA - Awards Matrices'!$D$58,0)</f>
        <v>0</v>
      </c>
      <c r="L176" s="133">
        <f>ROUND(((+G176*'DATA - Awards Matrices'!$E$64)+(G176*'DATA - Awards Matrices'!$E$66))*'DATA - Awards Matrices'!$D$58,0)</f>
        <v>0</v>
      </c>
      <c r="M176" s="134"/>
      <c r="N176" s="729">
        <v>3</v>
      </c>
      <c r="O176" s="127" t="s">
        <v>136</v>
      </c>
      <c r="P176" s="128">
        <v>1592.54</v>
      </c>
      <c r="Q176" s="128"/>
      <c r="R176" s="129"/>
      <c r="S176" s="130"/>
      <c r="T176" s="131">
        <v>3</v>
      </c>
      <c r="U176" s="132">
        <f>ROUND(((+P176*'DATA - Awards Matrices'!$C$64)+(P176*'DATA - Awards Matrices'!$E$66))*'DATA - Awards Matrices'!$D$58,0)</f>
        <v>543836</v>
      </c>
      <c r="V176" s="132">
        <f>ROUND(((+Q176*'DATA - Awards Matrices'!$D$64)+(Q176*'DATA - Awards Matrices'!$E$66))*'DATA - Awards Matrices'!$D$58,0)</f>
        <v>0</v>
      </c>
      <c r="W176" s="133">
        <f>ROUND(((+R176*'DATA - Awards Matrices'!$E$64)+(R176*'DATA - Awards Matrices'!$E$66))*'DATA - Awards Matrices'!$D$58,0)</f>
        <v>0</v>
      </c>
      <c r="X176" s="134"/>
      <c r="Y176" s="729">
        <v>3</v>
      </c>
      <c r="Z176" s="127" t="s">
        <v>136</v>
      </c>
      <c r="AA176" s="128">
        <v>875</v>
      </c>
      <c r="AB176" s="128"/>
      <c r="AC176" s="129"/>
      <c r="AD176" s="130"/>
      <c r="AE176" s="131">
        <v>3</v>
      </c>
      <c r="AF176" s="132">
        <f>ROUND(((+AA176*'DATA - Awards Matrices'!$C$64)+(AA176*'DATA - Awards Matrices'!$E$66))*'DATA - Awards Matrices'!$D$58,0)</f>
        <v>298804</v>
      </c>
      <c r="AG176" s="132">
        <f>ROUND(((+AB176*'DATA - Awards Matrices'!$D$64)+(AB176*'DATA - Awards Matrices'!$E$66))*'DATA - Awards Matrices'!$D$58,0)</f>
        <v>0</v>
      </c>
      <c r="AH176" s="133">
        <f>ROUND(((+AC176*'DATA - Awards Matrices'!$E$64)+(AC176*'DATA - Awards Matrices'!$E$66))*'DATA - Awards Matrices'!$D$58,0)</f>
        <v>0</v>
      </c>
      <c r="AI176" s="722"/>
      <c r="AJ176" s="729">
        <v>3</v>
      </c>
      <c r="AK176" s="127" t="s">
        <v>136</v>
      </c>
      <c r="AL176" s="128">
        <v>1165.5</v>
      </c>
      <c r="AM176" s="128">
        <v>0</v>
      </c>
      <c r="AN176" s="129">
        <v>0</v>
      </c>
      <c r="AO176" s="722"/>
      <c r="AP176" s="131">
        <v>3</v>
      </c>
      <c r="AQ176" s="132">
        <f>ROUND(((+AL176*'DATA - Awards Matrices'!$C$64)+(AL176*'DATA - Awards Matrices'!$E$66))*'DATA - Awards Matrices'!$D$58,0)</f>
        <v>398007</v>
      </c>
      <c r="AR176" s="132">
        <f>ROUND(((+AM176*'DATA - Awards Matrices'!$D$64)+(AM176*'DATA - Awards Matrices'!$E$66))*'DATA - Awards Matrices'!$D$58,0)</f>
        <v>0</v>
      </c>
      <c r="AS176" s="133">
        <f>ROUND(((+AN176*'DATA - Awards Matrices'!$E$64)+(AN176*'DATA - Awards Matrices'!$E$66))*'DATA - Awards Matrices'!$D$58,0)</f>
        <v>0</v>
      </c>
      <c r="AU176" s="729">
        <v>3</v>
      </c>
      <c r="AV176" s="127" t="s">
        <v>136</v>
      </c>
      <c r="AW176" s="128">
        <f>'RAW DATA AY2015-16-EOC SCH'!D65</f>
        <v>2159</v>
      </c>
      <c r="AX176" s="128">
        <f>'RAW DATA AY2015-16-EOC SCH'!E65</f>
        <v>0</v>
      </c>
      <c r="AY176" s="129">
        <f>'RAW DATA AY2015-16-EOC SCH'!F65</f>
        <v>0</v>
      </c>
      <c r="BA176" s="131">
        <v>3</v>
      </c>
      <c r="BB176" s="132">
        <f>ROUND(((+AW176*'DATA - Awards Matrices'!$C$64)+(AW176*'DATA - Awards Matrices'!$E$66))*'DATA - Awards Matrices'!$D$58,0)</f>
        <v>737277</v>
      </c>
      <c r="BC176" s="132">
        <f>ROUND(((+AX176*'DATA - Awards Matrices'!$D$64)+(AX176*'DATA - Awards Matrices'!$E$66))*'DATA - Awards Matrices'!$D$58,0)</f>
        <v>0</v>
      </c>
      <c r="BD176" s="133">
        <f>ROUND(((+AY176*'DATA - Awards Matrices'!$E$64)+(AY176*'DATA - Awards Matrices'!$E$66))*'DATA - Awards Matrices'!$D$58,0)</f>
        <v>0</v>
      </c>
    </row>
    <row r="177" spans="1:56" ht="15" customHeight="1" x14ac:dyDescent="0.3">
      <c r="A177" s="1157"/>
      <c r="C177" s="1149" t="s">
        <v>83</v>
      </c>
      <c r="D177" s="1150"/>
      <c r="E177" s="135">
        <f>E176+E175+E174</f>
        <v>17008.330895999999</v>
      </c>
      <c r="F177" s="135">
        <f>F176+F175+F174</f>
        <v>0</v>
      </c>
      <c r="G177" s="136">
        <f>G176+G175+G174</f>
        <v>0</v>
      </c>
      <c r="H177" s="137"/>
      <c r="I177" s="138" t="s">
        <v>83</v>
      </c>
      <c r="J177" s="132">
        <f>J174+J175+J176</f>
        <v>2992571</v>
      </c>
      <c r="K177" s="132">
        <f>K174+K175+K176</f>
        <v>0</v>
      </c>
      <c r="L177" s="133">
        <f>L174+L175+L176</f>
        <v>0</v>
      </c>
      <c r="M177" s="139"/>
      <c r="N177" s="1149" t="s">
        <v>83</v>
      </c>
      <c r="O177" s="1150"/>
      <c r="P177" s="135">
        <f>P176+P175+P174</f>
        <v>16061.11</v>
      </c>
      <c r="Q177" s="135">
        <f>Q176+Q175+Q174</f>
        <v>0</v>
      </c>
      <c r="R177" s="136">
        <f>R176+R175+R174</f>
        <v>0</v>
      </c>
      <c r="S177" s="137"/>
      <c r="T177" s="138" t="s">
        <v>83</v>
      </c>
      <c r="U177" s="132">
        <f>U174+U175+U176</f>
        <v>2873950</v>
      </c>
      <c r="V177" s="132">
        <f>V174+V175+V176</f>
        <v>0</v>
      </c>
      <c r="W177" s="133">
        <f>W174+W175+W176</f>
        <v>0</v>
      </c>
      <c r="X177" s="139"/>
      <c r="Y177" s="1149" t="s">
        <v>83</v>
      </c>
      <c r="Z177" s="1150"/>
      <c r="AA177" s="135">
        <f>AA176+AA175+AA174</f>
        <v>11481</v>
      </c>
      <c r="AB177" s="135">
        <f>AB176+AB175+AB174</f>
        <v>0</v>
      </c>
      <c r="AC177" s="136">
        <f>AC176+AC175+AC174</f>
        <v>0</v>
      </c>
      <c r="AD177" s="137"/>
      <c r="AE177" s="138" t="s">
        <v>83</v>
      </c>
      <c r="AF177" s="132">
        <f>AF174+AF175+AF176</f>
        <v>2019581</v>
      </c>
      <c r="AG177" s="132">
        <f>AG174+AG175+AG176</f>
        <v>0</v>
      </c>
      <c r="AH177" s="133">
        <f>AH174+AH175+AH176</f>
        <v>0</v>
      </c>
      <c r="AI177" s="722"/>
      <c r="AJ177" s="1149" t="s">
        <v>83</v>
      </c>
      <c r="AK177" s="1150"/>
      <c r="AL177" s="135">
        <f>AL176+AL175+AL174</f>
        <v>13338.5013</v>
      </c>
      <c r="AM177" s="135">
        <f>AM176+AM175+AM174</f>
        <v>0</v>
      </c>
      <c r="AN177" s="136">
        <f>AN176+AN175+AN174</f>
        <v>0</v>
      </c>
      <c r="AO177" s="722"/>
      <c r="AP177" s="138" t="s">
        <v>83</v>
      </c>
      <c r="AQ177" s="132">
        <f>AQ174+AQ175+AQ176</f>
        <v>2369728</v>
      </c>
      <c r="AR177" s="132">
        <f>AR174+AR175+AR176</f>
        <v>0</v>
      </c>
      <c r="AS177" s="133">
        <f>AS174+AS175+AS176</f>
        <v>0</v>
      </c>
      <c r="AU177" s="1149" t="s">
        <v>83</v>
      </c>
      <c r="AV177" s="1150"/>
      <c r="AW177" s="135">
        <f>AW176+AW175+AW174</f>
        <v>13278</v>
      </c>
      <c r="AX177" s="135">
        <f>AX176+AX175+AX174</f>
        <v>0</v>
      </c>
      <c r="AY177" s="136">
        <f>AY176+AY175+AY174</f>
        <v>0</v>
      </c>
      <c r="BA177" s="138" t="s">
        <v>83</v>
      </c>
      <c r="BB177" s="132">
        <f>BB174+BB175+BB176</f>
        <v>2511925</v>
      </c>
      <c r="BC177" s="132">
        <f>BC174+BC175+BC176</f>
        <v>0</v>
      </c>
      <c r="BD177" s="133">
        <f>BD174+BD175+BD176</f>
        <v>0</v>
      </c>
    </row>
    <row r="178" spans="1:56" ht="15" customHeight="1" thickBot="1" x14ac:dyDescent="0.35">
      <c r="A178" s="1158"/>
      <c r="C178" s="140"/>
      <c r="D178" s="141"/>
      <c r="E178" s="142" t="s">
        <v>135</v>
      </c>
      <c r="F178" s="142"/>
      <c r="G178" s="143">
        <f>SUM(E177:G177)</f>
        <v>17008.330895999999</v>
      </c>
      <c r="H178" s="144"/>
      <c r="I178" s="145"/>
      <c r="J178" s="146" t="s">
        <v>134</v>
      </c>
      <c r="K178" s="147"/>
      <c r="L178" s="148">
        <f>SUM(J177:L177)</f>
        <v>2992571</v>
      </c>
      <c r="M178" s="139"/>
      <c r="N178" s="140"/>
      <c r="O178" s="141"/>
      <c r="P178" s="142" t="s">
        <v>135</v>
      </c>
      <c r="Q178" s="142"/>
      <c r="R178" s="143">
        <f>SUM(P177:R177)</f>
        <v>16061.11</v>
      </c>
      <c r="S178" s="144"/>
      <c r="T178" s="145"/>
      <c r="U178" s="146" t="s">
        <v>134</v>
      </c>
      <c r="V178" s="147"/>
      <c r="W178" s="148">
        <f>SUM(U177:W177)</f>
        <v>2873950</v>
      </c>
      <c r="X178" s="139"/>
      <c r="Y178" s="140"/>
      <c r="Z178" s="141"/>
      <c r="AA178" s="142" t="s">
        <v>135</v>
      </c>
      <c r="AB178" s="142"/>
      <c r="AC178" s="143">
        <f>SUM(AA177:AC177)</f>
        <v>11481</v>
      </c>
      <c r="AD178" s="144"/>
      <c r="AE178" s="145"/>
      <c r="AF178" s="146" t="s">
        <v>134</v>
      </c>
      <c r="AG178" s="147"/>
      <c r="AH178" s="148">
        <f>SUM(AF177:AH177)</f>
        <v>2019581</v>
      </c>
      <c r="AI178" s="723"/>
      <c r="AJ178" s="140"/>
      <c r="AK178" s="141"/>
      <c r="AL178" s="142" t="s">
        <v>135</v>
      </c>
      <c r="AM178" s="142"/>
      <c r="AN178" s="143">
        <f>SUM(AL177:AN177)</f>
        <v>13338.5013</v>
      </c>
      <c r="AO178" s="723"/>
      <c r="AP178" s="145"/>
      <c r="AQ178" s="146" t="s">
        <v>134</v>
      </c>
      <c r="AR178" s="147"/>
      <c r="AS178" s="148">
        <f>SUM(AQ177:AS177)</f>
        <v>2369728</v>
      </c>
      <c r="AU178" s="140"/>
      <c r="AV178" s="141"/>
      <c r="AW178" s="142" t="s">
        <v>135</v>
      </c>
      <c r="AX178" s="142"/>
      <c r="AY178" s="143">
        <f>SUM(AW177:AY177)</f>
        <v>13278</v>
      </c>
      <c r="BA178" s="145"/>
      <c r="BB178" s="146" t="s">
        <v>134</v>
      </c>
      <c r="BC178" s="147"/>
      <c r="BD178" s="148">
        <f>SUM(BB177:BD177)</f>
        <v>2511925</v>
      </c>
    </row>
    <row r="179" spans="1:56" ht="15.75" thickBot="1" x14ac:dyDescent="0.35">
      <c r="I179" s="149"/>
      <c r="J179" s="149"/>
      <c r="K179" s="149"/>
      <c r="L179" s="149"/>
      <c r="T179" s="149"/>
      <c r="U179" s="149"/>
      <c r="V179" s="149"/>
      <c r="W179" s="149"/>
      <c r="AE179" s="149"/>
      <c r="AF179" s="149"/>
      <c r="AG179" s="149"/>
      <c r="AH179" s="149"/>
      <c r="AI179" s="149"/>
      <c r="AO179" s="149"/>
      <c r="AP179" s="149"/>
      <c r="AQ179" s="149"/>
      <c r="AR179" s="149"/>
      <c r="AS179" s="149"/>
      <c r="BA179" s="149"/>
      <c r="BB179" s="149"/>
      <c r="BC179" s="149"/>
      <c r="BD179" s="149"/>
    </row>
    <row r="180" spans="1:56" ht="15.75" customHeight="1" x14ac:dyDescent="0.3">
      <c r="A180" s="1156" t="s">
        <v>78</v>
      </c>
      <c r="C180" s="1147" t="s">
        <v>99</v>
      </c>
      <c r="D180" s="1148"/>
      <c r="E180" s="1131" t="s">
        <v>137</v>
      </c>
      <c r="F180" s="1131"/>
      <c r="G180" s="1132"/>
      <c r="H180" s="116"/>
      <c r="I180" s="117"/>
      <c r="J180" s="1116" t="s">
        <v>137</v>
      </c>
      <c r="K180" s="1117"/>
      <c r="L180" s="1118"/>
      <c r="M180" s="118"/>
      <c r="N180" s="1147" t="s">
        <v>99</v>
      </c>
      <c r="O180" s="1148"/>
      <c r="P180" s="1131" t="s">
        <v>137</v>
      </c>
      <c r="Q180" s="1131"/>
      <c r="R180" s="1132"/>
      <c r="S180" s="116"/>
      <c r="T180" s="117"/>
      <c r="U180" s="1116" t="s">
        <v>137</v>
      </c>
      <c r="V180" s="1117"/>
      <c r="W180" s="1118"/>
      <c r="X180" s="118"/>
      <c r="Y180" s="1147" t="s">
        <v>99</v>
      </c>
      <c r="Z180" s="1148"/>
      <c r="AA180" s="1131" t="s">
        <v>137</v>
      </c>
      <c r="AB180" s="1131"/>
      <c r="AC180" s="1132"/>
      <c r="AD180" s="116"/>
      <c r="AE180" s="117"/>
      <c r="AF180" s="1116" t="s">
        <v>137</v>
      </c>
      <c r="AG180" s="1117"/>
      <c r="AH180" s="1118"/>
      <c r="AI180" s="721"/>
      <c r="AJ180" s="1147" t="s">
        <v>99</v>
      </c>
      <c r="AK180" s="1148"/>
      <c r="AL180" s="1131" t="s">
        <v>137</v>
      </c>
      <c r="AM180" s="1131"/>
      <c r="AN180" s="1132"/>
      <c r="AO180" s="721"/>
      <c r="AP180" s="117"/>
      <c r="AQ180" s="1116" t="s">
        <v>137</v>
      </c>
      <c r="AR180" s="1117"/>
      <c r="AS180" s="1118"/>
      <c r="AU180" s="1147" t="s">
        <v>99</v>
      </c>
      <c r="AV180" s="1148"/>
      <c r="AW180" s="1131" t="s">
        <v>137</v>
      </c>
      <c r="AX180" s="1131"/>
      <c r="AY180" s="1132"/>
      <c r="BA180" s="117"/>
      <c r="BB180" s="1116" t="s">
        <v>137</v>
      </c>
      <c r="BC180" s="1117"/>
      <c r="BD180" s="1118"/>
    </row>
    <row r="181" spans="1:56" ht="15" customHeight="1" x14ac:dyDescent="0.3">
      <c r="A181" s="1157"/>
      <c r="C181" s="1149"/>
      <c r="D181" s="1150"/>
      <c r="E181" s="724" t="s">
        <v>98</v>
      </c>
      <c r="F181" s="725" t="s">
        <v>97</v>
      </c>
      <c r="G181" s="726" t="s">
        <v>96</v>
      </c>
      <c r="H181" s="121"/>
      <c r="I181" s="122" t="s">
        <v>99</v>
      </c>
      <c r="J181" s="123" t="s">
        <v>98</v>
      </c>
      <c r="K181" s="124" t="s">
        <v>97</v>
      </c>
      <c r="L181" s="125" t="s">
        <v>96</v>
      </c>
      <c r="M181" s="126"/>
      <c r="N181" s="1149" t="s">
        <v>99</v>
      </c>
      <c r="O181" s="1150"/>
      <c r="P181" s="724" t="s">
        <v>98</v>
      </c>
      <c r="Q181" s="725" t="s">
        <v>97</v>
      </c>
      <c r="R181" s="726" t="s">
        <v>96</v>
      </c>
      <c r="S181" s="121"/>
      <c r="T181" s="122" t="s">
        <v>99</v>
      </c>
      <c r="U181" s="123" t="s">
        <v>98</v>
      </c>
      <c r="V181" s="124" t="s">
        <v>97</v>
      </c>
      <c r="W181" s="125" t="s">
        <v>96</v>
      </c>
      <c r="X181" s="126"/>
      <c r="Y181" s="1149" t="s">
        <v>99</v>
      </c>
      <c r="Z181" s="1150"/>
      <c r="AA181" s="724" t="s">
        <v>98</v>
      </c>
      <c r="AB181" s="725" t="s">
        <v>97</v>
      </c>
      <c r="AC181" s="726" t="s">
        <v>96</v>
      </c>
      <c r="AD181" s="121"/>
      <c r="AE181" s="122" t="s">
        <v>99</v>
      </c>
      <c r="AF181" s="123" t="s">
        <v>98</v>
      </c>
      <c r="AG181" s="124" t="s">
        <v>97</v>
      </c>
      <c r="AH181" s="125" t="s">
        <v>96</v>
      </c>
      <c r="AI181" s="721"/>
      <c r="AJ181" s="1149" t="s">
        <v>99</v>
      </c>
      <c r="AK181" s="1150"/>
      <c r="AL181" s="724" t="s">
        <v>98</v>
      </c>
      <c r="AM181" s="725" t="s">
        <v>97</v>
      </c>
      <c r="AN181" s="726" t="s">
        <v>96</v>
      </c>
      <c r="AO181" s="721"/>
      <c r="AP181" s="122" t="s">
        <v>99</v>
      </c>
      <c r="AQ181" s="123" t="s">
        <v>98</v>
      </c>
      <c r="AR181" s="124" t="s">
        <v>97</v>
      </c>
      <c r="AS181" s="125" t="s">
        <v>96</v>
      </c>
      <c r="AU181" s="1149" t="s">
        <v>99</v>
      </c>
      <c r="AV181" s="1150"/>
      <c r="AW181" s="724" t="s">
        <v>98</v>
      </c>
      <c r="AX181" s="725" t="s">
        <v>97</v>
      </c>
      <c r="AY181" s="726" t="s">
        <v>96</v>
      </c>
      <c r="BA181" s="122" t="s">
        <v>99</v>
      </c>
      <c r="BB181" s="123" t="s">
        <v>98</v>
      </c>
      <c r="BC181" s="124" t="s">
        <v>97</v>
      </c>
      <c r="BD181" s="125" t="s">
        <v>96</v>
      </c>
    </row>
    <row r="182" spans="1:56" ht="15" customHeight="1" x14ac:dyDescent="0.3">
      <c r="A182" s="1157"/>
      <c r="C182" s="1153">
        <v>1</v>
      </c>
      <c r="D182" s="127" t="s">
        <v>136</v>
      </c>
      <c r="E182" s="128">
        <v>34547.024700000002</v>
      </c>
      <c r="F182" s="128"/>
      <c r="G182" s="129"/>
      <c r="H182" s="130"/>
      <c r="I182" s="131">
        <v>1</v>
      </c>
      <c r="J182" s="132">
        <f>ROUND(((+E182*'DATA - Awards Matrices'!$C$62)+(E182*'DATA - Awards Matrices'!$E$66))*'DATA - Awards Matrices'!$D$58,0)</f>
        <v>5308841</v>
      </c>
      <c r="K182" s="132">
        <f>ROUND(((+F182*'DATA - Awards Matrices'!$D$62)+(F182*'DATA - Awards Matrices'!$E$66))*'DATA - Awards Matrices'!$D$58,0)</f>
        <v>0</v>
      </c>
      <c r="L182" s="133">
        <f>ROUND(((+G182*'DATA - Awards Matrices'!$E$62)+(G182*'DATA - Awards Matrices'!$E$66))*'DATA - Awards Matrices'!$D$58,0)</f>
        <v>0</v>
      </c>
      <c r="M182" s="134"/>
      <c r="N182" s="729">
        <v>1</v>
      </c>
      <c r="O182" s="127" t="s">
        <v>136</v>
      </c>
      <c r="P182" s="128">
        <v>30806.0039</v>
      </c>
      <c r="Q182" s="128"/>
      <c r="R182" s="129"/>
      <c r="S182" s="130"/>
      <c r="T182" s="131">
        <v>1</v>
      </c>
      <c r="U182" s="132">
        <f>ROUND(((+P182*'DATA - Awards Matrices'!$C$62)+(P182*'DATA - Awards Matrices'!$E$66))*'DATA - Awards Matrices'!$D$58,0)</f>
        <v>4733959</v>
      </c>
      <c r="V182" s="132">
        <f>ROUND(((+Q182*'DATA - Awards Matrices'!$D$62)+(Q182*'DATA - Awards Matrices'!$E$66))*'DATA - Awards Matrices'!$D$58,0)</f>
        <v>0</v>
      </c>
      <c r="W182" s="133">
        <f>ROUND(((+R182*'DATA - Awards Matrices'!$E$62)+(R182*'DATA - Awards Matrices'!$E$66))*'DATA - Awards Matrices'!$D$58,0)</f>
        <v>0</v>
      </c>
      <c r="X182" s="134"/>
      <c r="Y182" s="729">
        <v>1</v>
      </c>
      <c r="Z182" s="127" t="s">
        <v>136</v>
      </c>
      <c r="AA182" s="128">
        <v>32575.9938</v>
      </c>
      <c r="AB182" s="128"/>
      <c r="AC182" s="129"/>
      <c r="AD182" s="130"/>
      <c r="AE182" s="131">
        <v>1</v>
      </c>
      <c r="AF182" s="132">
        <f>ROUND(((+AA182*'DATA - Awards Matrices'!$C$62)+(AA182*'DATA - Awards Matrices'!$E$66))*'DATA - Awards Matrices'!$D$58,0)</f>
        <v>5005953</v>
      </c>
      <c r="AG182" s="132">
        <f>ROUND(((+AB182*'DATA - Awards Matrices'!$D$62)+(AB182*'DATA - Awards Matrices'!$E$66))*'DATA - Awards Matrices'!$D$58,0)</f>
        <v>0</v>
      </c>
      <c r="AH182" s="133">
        <f>ROUND(((+AC182*'DATA - Awards Matrices'!$E$62)+(AC182*'DATA - Awards Matrices'!$E$66))*'DATA - Awards Matrices'!$D$58,0)</f>
        <v>0</v>
      </c>
      <c r="AI182" s="722"/>
      <c r="AJ182" s="729">
        <v>1</v>
      </c>
      <c r="AK182" s="127" t="s">
        <v>136</v>
      </c>
      <c r="AL182" s="128">
        <v>31630.003700000001</v>
      </c>
      <c r="AM182" s="128">
        <v>0</v>
      </c>
      <c r="AN182" s="129">
        <v>0</v>
      </c>
      <c r="AO182" s="722"/>
      <c r="AP182" s="131">
        <v>1</v>
      </c>
      <c r="AQ182" s="132">
        <f>ROUND(((+AL182*'DATA - Awards Matrices'!$C$62)+(AL182*'DATA - Awards Matrices'!$E$66))*'DATA - Awards Matrices'!$D$58,0)</f>
        <v>4860583</v>
      </c>
      <c r="AR182" s="132">
        <f>ROUND(((+AM182*'DATA - Awards Matrices'!$D$62)+(AM182*'DATA - Awards Matrices'!$E$66))*'DATA - Awards Matrices'!$D$58,0)</f>
        <v>0</v>
      </c>
      <c r="AS182" s="133">
        <f>ROUND(((+AN182*'DATA - Awards Matrices'!$E$62)+(AN182*'DATA - Awards Matrices'!$E$66))*'DATA - Awards Matrices'!$D$58,0)</f>
        <v>0</v>
      </c>
      <c r="AU182" s="729">
        <v>1</v>
      </c>
      <c r="AV182" s="127" t="s">
        <v>136</v>
      </c>
      <c r="AW182" s="128">
        <f>'RAW DATA AY2015-16-EOC SCH'!D66</f>
        <v>33374.008800000003</v>
      </c>
      <c r="AX182" s="128">
        <f>'RAW DATA AY2015-16-EOC SCH'!E66</f>
        <v>0</v>
      </c>
      <c r="AY182" s="129">
        <f>'RAW DATA AY2015-16-EOC SCH'!F66</f>
        <v>0</v>
      </c>
      <c r="BA182" s="131">
        <v>1</v>
      </c>
      <c r="BB182" s="132">
        <f>ROUND(((+AW182*'DATA - Awards Matrices'!$C$62)+(AW182*'DATA - Awards Matrices'!$E$66))*'DATA - Awards Matrices'!$D$58,0)</f>
        <v>5128584</v>
      </c>
      <c r="BC182" s="132">
        <f>ROUND(((+AX182*'DATA - Awards Matrices'!$D$62)+(AX182*'DATA - Awards Matrices'!$E$66))*'DATA - Awards Matrices'!$D$58,0)</f>
        <v>0</v>
      </c>
      <c r="BD182" s="133">
        <f>ROUND(((+AY182*'DATA - Awards Matrices'!$E$62)+(AY182*'DATA - Awards Matrices'!$E$66))*'DATA - Awards Matrices'!$D$58,0)</f>
        <v>0</v>
      </c>
    </row>
    <row r="183" spans="1:56" ht="15" customHeight="1" x14ac:dyDescent="0.3">
      <c r="A183" s="1157"/>
      <c r="C183" s="1153">
        <v>2</v>
      </c>
      <c r="D183" s="127" t="s">
        <v>136</v>
      </c>
      <c r="E183" s="128">
        <v>14496</v>
      </c>
      <c r="F183" s="128"/>
      <c r="G183" s="129"/>
      <c r="H183" s="130"/>
      <c r="I183" s="131">
        <v>2</v>
      </c>
      <c r="J183" s="132">
        <f>ROUND(((+E183*'DATA - Awards Matrices'!$C$63)+(E183*'DATA - Awards Matrices'!$E$66))*'DATA - Awards Matrices'!$D$58,0)</f>
        <v>3182307</v>
      </c>
      <c r="K183" s="132">
        <f>ROUND(((+F183*'DATA - Awards Matrices'!$D$63)+(F183*'DATA - Awards Matrices'!$E$66))*'DATA - Awards Matrices'!$D$58,0)</f>
        <v>0</v>
      </c>
      <c r="L183" s="133">
        <f>ROUND(((+G183*'DATA - Awards Matrices'!$E$63)+(G183*'DATA - Awards Matrices'!$E$66))*'DATA - Awards Matrices'!$D$58,0)</f>
        <v>0</v>
      </c>
      <c r="M183" s="134"/>
      <c r="N183" s="729">
        <v>2</v>
      </c>
      <c r="O183" s="127" t="s">
        <v>136</v>
      </c>
      <c r="P183" s="128">
        <v>12984</v>
      </c>
      <c r="Q183" s="128"/>
      <c r="R183" s="129"/>
      <c r="S183" s="130"/>
      <c r="T183" s="131">
        <v>2</v>
      </c>
      <c r="U183" s="132">
        <f>ROUND(((+P183*'DATA - Awards Matrices'!$C$63)+(P183*'DATA - Awards Matrices'!$E$66))*'DATA - Awards Matrices'!$D$58,0)</f>
        <v>2850378</v>
      </c>
      <c r="V183" s="132">
        <f>ROUND(((+Q183*'DATA - Awards Matrices'!$D$63)+(Q183*'DATA - Awards Matrices'!$E$66))*'DATA - Awards Matrices'!$D$58,0)</f>
        <v>0</v>
      </c>
      <c r="W183" s="133">
        <f>ROUND(((+R183*'DATA - Awards Matrices'!$E$63)+(R183*'DATA - Awards Matrices'!$E$66))*'DATA - Awards Matrices'!$D$58,0)</f>
        <v>0</v>
      </c>
      <c r="X183" s="134"/>
      <c r="Y183" s="729">
        <v>2</v>
      </c>
      <c r="Z183" s="127" t="s">
        <v>136</v>
      </c>
      <c r="AA183" s="128">
        <v>14222</v>
      </c>
      <c r="AB183" s="128"/>
      <c r="AC183" s="129"/>
      <c r="AD183" s="130"/>
      <c r="AE183" s="131">
        <v>2</v>
      </c>
      <c r="AF183" s="132">
        <f>ROUND(((+AA183*'DATA - Awards Matrices'!$C$63)+(AA183*'DATA - Awards Matrices'!$E$66))*'DATA - Awards Matrices'!$D$58,0)</f>
        <v>3122156</v>
      </c>
      <c r="AG183" s="132">
        <f>ROUND(((+AB183*'DATA - Awards Matrices'!$D$63)+(AB183*'DATA - Awards Matrices'!$E$66))*'DATA - Awards Matrices'!$D$58,0)</f>
        <v>0</v>
      </c>
      <c r="AH183" s="133">
        <f>ROUND(((+AC183*'DATA - Awards Matrices'!$E$63)+(AC183*'DATA - Awards Matrices'!$E$66))*'DATA - Awards Matrices'!$D$58,0)</f>
        <v>0</v>
      </c>
      <c r="AI183" s="722"/>
      <c r="AJ183" s="729">
        <v>2</v>
      </c>
      <c r="AK183" s="127" t="s">
        <v>136</v>
      </c>
      <c r="AL183" s="128">
        <v>13449</v>
      </c>
      <c r="AM183" s="128">
        <v>0</v>
      </c>
      <c r="AN183" s="129">
        <v>0</v>
      </c>
      <c r="AO183" s="722"/>
      <c r="AP183" s="131">
        <v>2</v>
      </c>
      <c r="AQ183" s="132">
        <f>ROUND(((+AL183*'DATA - Awards Matrices'!$C$63)+(AL183*'DATA - Awards Matrices'!$E$66))*'DATA - Awards Matrices'!$D$58,0)</f>
        <v>2952459</v>
      </c>
      <c r="AR183" s="132">
        <f>ROUND(((+AM183*'DATA - Awards Matrices'!$D$63)+(AM183*'DATA - Awards Matrices'!$E$66))*'DATA - Awards Matrices'!$D$58,0)</f>
        <v>0</v>
      </c>
      <c r="AS183" s="133">
        <f>ROUND(((+AN183*'DATA - Awards Matrices'!$E$63)+(AN183*'DATA - Awards Matrices'!$E$66))*'DATA - Awards Matrices'!$D$58,0)</f>
        <v>0</v>
      </c>
      <c r="AU183" s="729">
        <v>2</v>
      </c>
      <c r="AV183" s="127" t="s">
        <v>136</v>
      </c>
      <c r="AW183" s="128">
        <f>'RAW DATA AY2015-16-EOC SCH'!D67</f>
        <v>11749</v>
      </c>
      <c r="AX183" s="128">
        <f>'RAW DATA AY2015-16-EOC SCH'!E67</f>
        <v>0</v>
      </c>
      <c r="AY183" s="129">
        <f>'RAW DATA AY2015-16-EOC SCH'!F67</f>
        <v>0</v>
      </c>
      <c r="BA183" s="131">
        <v>2</v>
      </c>
      <c r="BB183" s="132">
        <f>ROUND(((+AW183*'DATA - Awards Matrices'!$C$63)+(AW183*'DATA - Awards Matrices'!$E$66))*'DATA - Awards Matrices'!$D$58,0)</f>
        <v>2579258</v>
      </c>
      <c r="BC183" s="132">
        <f>ROUND(((+AX183*'DATA - Awards Matrices'!$D$63)+(AX183*'DATA - Awards Matrices'!$E$66))*'DATA - Awards Matrices'!$D$58,0)</f>
        <v>0</v>
      </c>
      <c r="BD183" s="133">
        <f>ROUND(((+AY183*'DATA - Awards Matrices'!$E$63)+(AY183*'DATA - Awards Matrices'!$E$66))*'DATA - Awards Matrices'!$D$58,0)</f>
        <v>0</v>
      </c>
    </row>
    <row r="184" spans="1:56" ht="15" customHeight="1" x14ac:dyDescent="0.3">
      <c r="A184" s="1157"/>
      <c r="C184" s="1153">
        <v>3</v>
      </c>
      <c r="D184" s="127" t="s">
        <v>136</v>
      </c>
      <c r="E184" s="128">
        <v>2234</v>
      </c>
      <c r="F184" s="128"/>
      <c r="G184" s="129"/>
      <c r="H184" s="130"/>
      <c r="I184" s="131">
        <v>3</v>
      </c>
      <c r="J184" s="132">
        <f>ROUND(((+E184*'DATA - Awards Matrices'!$C$64)+(E184*'DATA - Awards Matrices'!$E$66))*'DATA - Awards Matrices'!$D$58,0)</f>
        <v>762889</v>
      </c>
      <c r="K184" s="132">
        <f>ROUND(((+F184*'DATA - Awards Matrices'!$D$64)+(F184*'DATA - Awards Matrices'!$E$66))*'DATA - Awards Matrices'!$D$58,0)</f>
        <v>0</v>
      </c>
      <c r="L184" s="133">
        <f>ROUND(((+G184*'DATA - Awards Matrices'!$E$64)+(G184*'DATA - Awards Matrices'!$E$66))*'DATA - Awards Matrices'!$D$58,0)</f>
        <v>0</v>
      </c>
      <c r="M184" s="134"/>
      <c r="N184" s="729">
        <v>3</v>
      </c>
      <c r="O184" s="127" t="s">
        <v>136</v>
      </c>
      <c r="P184" s="128">
        <v>2178</v>
      </c>
      <c r="Q184" s="128"/>
      <c r="R184" s="129"/>
      <c r="S184" s="130"/>
      <c r="T184" s="131">
        <v>3</v>
      </c>
      <c r="U184" s="132">
        <f>ROUND(((+P184*'DATA - Awards Matrices'!$C$64)+(P184*'DATA - Awards Matrices'!$E$66))*'DATA - Awards Matrices'!$D$58,0)</f>
        <v>743765</v>
      </c>
      <c r="V184" s="132">
        <f>ROUND(((+Q184*'DATA - Awards Matrices'!$D$64)+(Q184*'DATA - Awards Matrices'!$E$66))*'DATA - Awards Matrices'!$D$58,0)</f>
        <v>0</v>
      </c>
      <c r="W184" s="133">
        <f>ROUND(((+R184*'DATA - Awards Matrices'!$E$64)+(R184*'DATA - Awards Matrices'!$E$66))*'DATA - Awards Matrices'!$D$58,0)</f>
        <v>0</v>
      </c>
      <c r="X184" s="134"/>
      <c r="Y184" s="729">
        <v>3</v>
      </c>
      <c r="Z184" s="127" t="s">
        <v>136</v>
      </c>
      <c r="AA184" s="128">
        <v>1761</v>
      </c>
      <c r="AB184" s="128"/>
      <c r="AC184" s="129"/>
      <c r="AD184" s="130"/>
      <c r="AE184" s="131">
        <v>3</v>
      </c>
      <c r="AF184" s="132">
        <f>ROUND(((+AA184*'DATA - Awards Matrices'!$C$64)+(AA184*'DATA - Awards Matrices'!$E$66))*'DATA - Awards Matrices'!$D$58,0)</f>
        <v>601364</v>
      </c>
      <c r="AG184" s="132">
        <f>ROUND(((+AB184*'DATA - Awards Matrices'!$D$64)+(AB184*'DATA - Awards Matrices'!$E$66))*'DATA - Awards Matrices'!$D$58,0)</f>
        <v>0</v>
      </c>
      <c r="AH184" s="133">
        <f>ROUND(((+AC184*'DATA - Awards Matrices'!$E$64)+(AC184*'DATA - Awards Matrices'!$E$66))*'DATA - Awards Matrices'!$D$58,0)</f>
        <v>0</v>
      </c>
      <c r="AI184" s="722"/>
      <c r="AJ184" s="729">
        <v>3</v>
      </c>
      <c r="AK184" s="127" t="s">
        <v>136</v>
      </c>
      <c r="AL184" s="128">
        <v>2203</v>
      </c>
      <c r="AM184" s="128">
        <v>0</v>
      </c>
      <c r="AN184" s="129">
        <v>0</v>
      </c>
      <c r="AO184" s="722"/>
      <c r="AP184" s="131">
        <v>3</v>
      </c>
      <c r="AQ184" s="132">
        <f>ROUND(((+AL184*'DATA - Awards Matrices'!$C$64)+(AL184*'DATA - Awards Matrices'!$E$66))*'DATA - Awards Matrices'!$D$58,0)</f>
        <v>752302</v>
      </c>
      <c r="AR184" s="132">
        <f>ROUND(((+AM184*'DATA - Awards Matrices'!$D$64)+(AM184*'DATA - Awards Matrices'!$E$66))*'DATA - Awards Matrices'!$D$58,0)</f>
        <v>0</v>
      </c>
      <c r="AS184" s="133">
        <f>ROUND(((+AN184*'DATA - Awards Matrices'!$E$64)+(AN184*'DATA - Awards Matrices'!$E$66))*'DATA - Awards Matrices'!$D$58,0)</f>
        <v>0</v>
      </c>
      <c r="AU184" s="729">
        <v>3</v>
      </c>
      <c r="AV184" s="127" t="s">
        <v>136</v>
      </c>
      <c r="AW184" s="128">
        <f>'RAW DATA AY2015-16-EOC SCH'!D68</f>
        <v>1901</v>
      </c>
      <c r="AX184" s="128">
        <f>'RAW DATA AY2015-16-EOC SCH'!E68</f>
        <v>0</v>
      </c>
      <c r="AY184" s="129">
        <f>'RAW DATA AY2015-16-EOC SCH'!F68</f>
        <v>0</v>
      </c>
      <c r="BA184" s="131">
        <v>3</v>
      </c>
      <c r="BB184" s="132">
        <f>ROUND(((+AW184*'DATA - Awards Matrices'!$C$64)+(AW184*'DATA - Awards Matrices'!$E$66))*'DATA - Awards Matrices'!$D$58,0)</f>
        <v>649172</v>
      </c>
      <c r="BC184" s="132">
        <f>ROUND(((+AX184*'DATA - Awards Matrices'!$D$64)+(AX184*'DATA - Awards Matrices'!$E$66))*'DATA - Awards Matrices'!$D$58,0)</f>
        <v>0</v>
      </c>
      <c r="BD184" s="133">
        <f>ROUND(((+AY184*'DATA - Awards Matrices'!$E$64)+(AY184*'DATA - Awards Matrices'!$E$66))*'DATA - Awards Matrices'!$D$58,0)</f>
        <v>0</v>
      </c>
    </row>
    <row r="185" spans="1:56" ht="15" customHeight="1" x14ac:dyDescent="0.3">
      <c r="A185" s="1157"/>
      <c r="C185" s="1149" t="s">
        <v>83</v>
      </c>
      <c r="D185" s="1150"/>
      <c r="E185" s="135">
        <f>E184+E183+E182</f>
        <v>51277.024700000002</v>
      </c>
      <c r="F185" s="135">
        <f>F184+F183+F182</f>
        <v>0</v>
      </c>
      <c r="G185" s="136">
        <f>G184+G183+G182</f>
        <v>0</v>
      </c>
      <c r="H185" s="137"/>
      <c r="I185" s="138" t="s">
        <v>83</v>
      </c>
      <c r="J185" s="132">
        <f>J182+J183+J184</f>
        <v>9254037</v>
      </c>
      <c r="K185" s="132">
        <f>K182+K183+K184</f>
        <v>0</v>
      </c>
      <c r="L185" s="133">
        <f>L182+L183+L184</f>
        <v>0</v>
      </c>
      <c r="M185" s="139"/>
      <c r="N185" s="1149" t="s">
        <v>83</v>
      </c>
      <c r="O185" s="1150"/>
      <c r="P185" s="135">
        <f>P184+P183+P182</f>
        <v>45968.003899999996</v>
      </c>
      <c r="Q185" s="135">
        <f>Q184+Q183+Q182</f>
        <v>0</v>
      </c>
      <c r="R185" s="136">
        <f>R184+R183+R182</f>
        <v>0</v>
      </c>
      <c r="S185" s="137"/>
      <c r="T185" s="138" t="s">
        <v>83</v>
      </c>
      <c r="U185" s="132">
        <f>U182+U183+U184</f>
        <v>8328102</v>
      </c>
      <c r="V185" s="132">
        <f>V182+V183+V184</f>
        <v>0</v>
      </c>
      <c r="W185" s="133">
        <f>W182+W183+W184</f>
        <v>0</v>
      </c>
      <c r="X185" s="139"/>
      <c r="Y185" s="1149" t="s">
        <v>83</v>
      </c>
      <c r="Z185" s="1150"/>
      <c r="AA185" s="135">
        <f>AA184+AA183+AA182</f>
        <v>48558.993799999997</v>
      </c>
      <c r="AB185" s="135">
        <f>AB184+AB183+AB182</f>
        <v>0</v>
      </c>
      <c r="AC185" s="136">
        <f>AC184+AC183+AC182</f>
        <v>0</v>
      </c>
      <c r="AD185" s="137"/>
      <c r="AE185" s="138" t="s">
        <v>83</v>
      </c>
      <c r="AF185" s="132">
        <f>AF182+AF183+AF184</f>
        <v>8729473</v>
      </c>
      <c r="AG185" s="132">
        <f>AG182+AG183+AG184</f>
        <v>0</v>
      </c>
      <c r="AH185" s="133">
        <f>AH182+AH183+AH184</f>
        <v>0</v>
      </c>
      <c r="AI185" s="722"/>
      <c r="AJ185" s="1149" t="s">
        <v>83</v>
      </c>
      <c r="AK185" s="1150"/>
      <c r="AL185" s="135">
        <f>AL184+AL183+AL182</f>
        <v>47282.003700000001</v>
      </c>
      <c r="AM185" s="135">
        <f>AM184+AM183+AM182</f>
        <v>0</v>
      </c>
      <c r="AN185" s="136">
        <f>AN184+AN183+AN182</f>
        <v>0</v>
      </c>
      <c r="AO185" s="722"/>
      <c r="AP185" s="138" t="s">
        <v>83</v>
      </c>
      <c r="AQ185" s="132">
        <f>AQ182+AQ183+AQ184</f>
        <v>8565344</v>
      </c>
      <c r="AR185" s="132">
        <f>AR182+AR183+AR184</f>
        <v>0</v>
      </c>
      <c r="AS185" s="133">
        <f>AS182+AS183+AS184</f>
        <v>0</v>
      </c>
      <c r="AU185" s="1149" t="s">
        <v>83</v>
      </c>
      <c r="AV185" s="1150"/>
      <c r="AW185" s="135">
        <f>AW184+AW183+AW182</f>
        <v>47024.008800000003</v>
      </c>
      <c r="AX185" s="135">
        <f>AX184+AX183+AX182</f>
        <v>0</v>
      </c>
      <c r="AY185" s="136">
        <f>AY184+AY183+AY182</f>
        <v>0</v>
      </c>
      <c r="BA185" s="138" t="s">
        <v>83</v>
      </c>
      <c r="BB185" s="132">
        <f>BB182+BB183+BB184</f>
        <v>8357014</v>
      </c>
      <c r="BC185" s="132">
        <f>BC182+BC183+BC184</f>
        <v>0</v>
      </c>
      <c r="BD185" s="133">
        <f>BD182+BD183+BD184</f>
        <v>0</v>
      </c>
    </row>
    <row r="186" spans="1:56" ht="15" customHeight="1" thickBot="1" x14ac:dyDescent="0.35">
      <c r="A186" s="1158"/>
      <c r="C186" s="140"/>
      <c r="D186" s="141"/>
      <c r="E186" s="142" t="s">
        <v>135</v>
      </c>
      <c r="F186" s="142"/>
      <c r="G186" s="143">
        <f>SUM(E185:G185)</f>
        <v>51277.024700000002</v>
      </c>
      <c r="H186" s="144"/>
      <c r="I186" s="145"/>
      <c r="J186" s="146" t="s">
        <v>134</v>
      </c>
      <c r="K186" s="147"/>
      <c r="L186" s="148">
        <f>SUM(J185:L185)</f>
        <v>9254037</v>
      </c>
      <c r="M186" s="139"/>
      <c r="N186" s="140"/>
      <c r="O186" s="141"/>
      <c r="P186" s="142" t="s">
        <v>135</v>
      </c>
      <c r="Q186" s="142"/>
      <c r="R186" s="143">
        <f>SUM(P185:R185)</f>
        <v>45968.003899999996</v>
      </c>
      <c r="S186" s="144"/>
      <c r="T186" s="145"/>
      <c r="U186" s="146" t="s">
        <v>134</v>
      </c>
      <c r="V186" s="147"/>
      <c r="W186" s="148">
        <f>SUM(U185:W185)</f>
        <v>8328102</v>
      </c>
      <c r="X186" s="139"/>
      <c r="Y186" s="140"/>
      <c r="Z186" s="141"/>
      <c r="AA186" s="142" t="s">
        <v>135</v>
      </c>
      <c r="AB186" s="142"/>
      <c r="AC186" s="143">
        <f>SUM(AA185:AC185)</f>
        <v>48558.993799999997</v>
      </c>
      <c r="AD186" s="144"/>
      <c r="AE186" s="145"/>
      <c r="AF186" s="146" t="s">
        <v>134</v>
      </c>
      <c r="AG186" s="147"/>
      <c r="AH186" s="148">
        <f>SUM(AF185:AH185)</f>
        <v>8729473</v>
      </c>
      <c r="AI186" s="723"/>
      <c r="AJ186" s="140"/>
      <c r="AK186" s="141"/>
      <c r="AL186" s="142" t="s">
        <v>135</v>
      </c>
      <c r="AM186" s="142"/>
      <c r="AN186" s="143">
        <f>SUM(AL185:AN185)</f>
        <v>47282.003700000001</v>
      </c>
      <c r="AO186" s="723"/>
      <c r="AP186" s="145"/>
      <c r="AQ186" s="146" t="s">
        <v>134</v>
      </c>
      <c r="AR186" s="147"/>
      <c r="AS186" s="148">
        <f>SUM(AQ185:AS185)</f>
        <v>8565344</v>
      </c>
      <c r="AU186" s="140"/>
      <c r="AV186" s="141"/>
      <c r="AW186" s="142" t="s">
        <v>135</v>
      </c>
      <c r="AX186" s="142"/>
      <c r="AY186" s="143">
        <f>SUM(AW185:AY185)</f>
        <v>47024.008800000003</v>
      </c>
      <c r="BA186" s="145"/>
      <c r="BB186" s="146" t="s">
        <v>134</v>
      </c>
      <c r="BC186" s="147"/>
      <c r="BD186" s="148">
        <f>SUM(BB185:BD185)</f>
        <v>8357014</v>
      </c>
    </row>
    <row r="187" spans="1:56" ht="15.75" thickBot="1" x14ac:dyDescent="0.35">
      <c r="I187" s="149"/>
      <c r="J187" s="149"/>
      <c r="K187" s="149"/>
      <c r="L187" s="149"/>
      <c r="T187" s="149"/>
      <c r="U187" s="149"/>
      <c r="V187" s="149"/>
      <c r="W187" s="149"/>
      <c r="AE187" s="149"/>
      <c r="AF187" s="149"/>
      <c r="AG187" s="149"/>
      <c r="AH187" s="149"/>
      <c r="AI187" s="149"/>
      <c r="AO187" s="149"/>
      <c r="AP187" s="149"/>
      <c r="AQ187" s="149"/>
      <c r="AR187" s="149"/>
      <c r="AS187" s="149"/>
      <c r="BA187" s="149"/>
      <c r="BB187" s="149"/>
      <c r="BC187" s="149"/>
      <c r="BD187" s="149"/>
    </row>
    <row r="188" spans="1:56" ht="15.75" customHeight="1" x14ac:dyDescent="0.3">
      <c r="A188" s="1156" t="s">
        <v>80</v>
      </c>
      <c r="C188" s="1147" t="s">
        <v>99</v>
      </c>
      <c r="D188" s="1148"/>
      <c r="E188" s="1131" t="s">
        <v>137</v>
      </c>
      <c r="F188" s="1131"/>
      <c r="G188" s="1132"/>
      <c r="H188" s="116"/>
      <c r="I188" s="117"/>
      <c r="J188" s="1116" t="s">
        <v>137</v>
      </c>
      <c r="K188" s="1117"/>
      <c r="L188" s="1118"/>
      <c r="M188" s="118"/>
      <c r="N188" s="1147" t="s">
        <v>99</v>
      </c>
      <c r="O188" s="1148"/>
      <c r="P188" s="1131" t="s">
        <v>137</v>
      </c>
      <c r="Q188" s="1131"/>
      <c r="R188" s="1132"/>
      <c r="S188" s="116"/>
      <c r="T188" s="117"/>
      <c r="U188" s="1116" t="s">
        <v>137</v>
      </c>
      <c r="V188" s="1117"/>
      <c r="W188" s="1118"/>
      <c r="X188" s="118"/>
      <c r="Y188" s="1147" t="s">
        <v>99</v>
      </c>
      <c r="Z188" s="1148"/>
      <c r="AA188" s="1131" t="s">
        <v>137</v>
      </c>
      <c r="AB188" s="1131"/>
      <c r="AC188" s="1132"/>
      <c r="AD188" s="116"/>
      <c r="AE188" s="117"/>
      <c r="AF188" s="1116" t="s">
        <v>137</v>
      </c>
      <c r="AG188" s="1117"/>
      <c r="AH188" s="1118"/>
      <c r="AI188" s="721"/>
      <c r="AJ188" s="1147" t="s">
        <v>99</v>
      </c>
      <c r="AK188" s="1148"/>
      <c r="AL188" s="1131" t="s">
        <v>137</v>
      </c>
      <c r="AM188" s="1131"/>
      <c r="AN188" s="1132"/>
      <c r="AO188" s="721"/>
      <c r="AP188" s="117"/>
      <c r="AQ188" s="1116" t="s">
        <v>137</v>
      </c>
      <c r="AR188" s="1117"/>
      <c r="AS188" s="1118"/>
      <c r="AU188" s="1147" t="s">
        <v>99</v>
      </c>
      <c r="AV188" s="1148"/>
      <c r="AW188" s="1131" t="s">
        <v>137</v>
      </c>
      <c r="AX188" s="1131"/>
      <c r="AY188" s="1132"/>
      <c r="BA188" s="117"/>
      <c r="BB188" s="1116" t="s">
        <v>137</v>
      </c>
      <c r="BC188" s="1117"/>
      <c r="BD188" s="1118"/>
    </row>
    <row r="189" spans="1:56" x14ac:dyDescent="0.3">
      <c r="A189" s="1157"/>
      <c r="C189" s="1149"/>
      <c r="D189" s="1150"/>
      <c r="E189" s="724" t="s">
        <v>98</v>
      </c>
      <c r="F189" s="725" t="s">
        <v>97</v>
      </c>
      <c r="G189" s="726" t="s">
        <v>96</v>
      </c>
      <c r="H189" s="121"/>
      <c r="I189" s="122" t="s">
        <v>99</v>
      </c>
      <c r="J189" s="123" t="s">
        <v>98</v>
      </c>
      <c r="K189" s="124" t="s">
        <v>97</v>
      </c>
      <c r="L189" s="125" t="s">
        <v>96</v>
      </c>
      <c r="M189" s="126"/>
      <c r="N189" s="1149" t="s">
        <v>99</v>
      </c>
      <c r="O189" s="1150"/>
      <c r="P189" s="724" t="s">
        <v>98</v>
      </c>
      <c r="Q189" s="725" t="s">
        <v>97</v>
      </c>
      <c r="R189" s="726" t="s">
        <v>96</v>
      </c>
      <c r="S189" s="121"/>
      <c r="T189" s="122" t="s">
        <v>99</v>
      </c>
      <c r="U189" s="123" t="s">
        <v>98</v>
      </c>
      <c r="V189" s="124" t="s">
        <v>97</v>
      </c>
      <c r="W189" s="125" t="s">
        <v>96</v>
      </c>
      <c r="X189" s="126"/>
      <c r="Y189" s="1149" t="s">
        <v>99</v>
      </c>
      <c r="Z189" s="1150"/>
      <c r="AA189" s="724" t="s">
        <v>98</v>
      </c>
      <c r="AB189" s="725" t="s">
        <v>97</v>
      </c>
      <c r="AC189" s="726" t="s">
        <v>96</v>
      </c>
      <c r="AD189" s="121"/>
      <c r="AE189" s="122" t="s">
        <v>99</v>
      </c>
      <c r="AF189" s="123" t="s">
        <v>98</v>
      </c>
      <c r="AG189" s="124" t="s">
        <v>97</v>
      </c>
      <c r="AH189" s="125" t="s">
        <v>96</v>
      </c>
      <c r="AI189" s="721"/>
      <c r="AJ189" s="1149" t="s">
        <v>99</v>
      </c>
      <c r="AK189" s="1150"/>
      <c r="AL189" s="724" t="s">
        <v>98</v>
      </c>
      <c r="AM189" s="725" t="s">
        <v>97</v>
      </c>
      <c r="AN189" s="726" t="s">
        <v>96</v>
      </c>
      <c r="AO189" s="721"/>
      <c r="AP189" s="122" t="s">
        <v>99</v>
      </c>
      <c r="AQ189" s="123" t="s">
        <v>98</v>
      </c>
      <c r="AR189" s="124" t="s">
        <v>97</v>
      </c>
      <c r="AS189" s="125" t="s">
        <v>96</v>
      </c>
      <c r="AU189" s="1149" t="s">
        <v>99</v>
      </c>
      <c r="AV189" s="1150"/>
      <c r="AW189" s="724" t="s">
        <v>98</v>
      </c>
      <c r="AX189" s="725" t="s">
        <v>97</v>
      </c>
      <c r="AY189" s="726" t="s">
        <v>96</v>
      </c>
      <c r="BA189" s="122" t="s">
        <v>99</v>
      </c>
      <c r="BB189" s="123" t="s">
        <v>98</v>
      </c>
      <c r="BC189" s="124" t="s">
        <v>97</v>
      </c>
      <c r="BD189" s="125" t="s">
        <v>96</v>
      </c>
    </row>
    <row r="190" spans="1:56" x14ac:dyDescent="0.3">
      <c r="A190" s="1157"/>
      <c r="C190" s="1154">
        <v>1</v>
      </c>
      <c r="D190" s="127" t="s">
        <v>136</v>
      </c>
      <c r="E190" s="128">
        <v>84283.992899999997</v>
      </c>
      <c r="F190" s="128"/>
      <c r="G190" s="129"/>
      <c r="H190" s="130"/>
      <c r="I190" s="131">
        <v>1</v>
      </c>
      <c r="J190" s="132">
        <f>ROUND(((+E190*'DATA - Awards Matrices'!$C$62)+(E190*'DATA - Awards Matrices'!$E$66))*'DATA - Awards Matrices'!$D$58,0)</f>
        <v>12951921</v>
      </c>
      <c r="K190" s="132">
        <f>ROUND(((+F190*'DATA - Awards Matrices'!$D$62)+(F190*'DATA - Awards Matrices'!$E$66))*'DATA - Awards Matrices'!$D$58,0)</f>
        <v>0</v>
      </c>
      <c r="L190" s="133">
        <f>ROUND(((+G190*'DATA - Awards Matrices'!$E$62)+(G190*'DATA - Awards Matrices'!$E$66))*'DATA - Awards Matrices'!$D$58,0)</f>
        <v>0</v>
      </c>
      <c r="M190" s="134"/>
      <c r="N190" s="730">
        <v>1</v>
      </c>
      <c r="O190" s="127" t="s">
        <v>136</v>
      </c>
      <c r="P190" s="128">
        <v>86856.4997</v>
      </c>
      <c r="Q190" s="128"/>
      <c r="R190" s="129"/>
      <c r="S190" s="130"/>
      <c r="T190" s="131">
        <v>1</v>
      </c>
      <c r="U190" s="132">
        <f>ROUND(((+P190*'DATA - Awards Matrices'!$C$62)+(P190*'DATA - Awards Matrices'!$E$66))*'DATA - Awards Matrices'!$D$58,0)</f>
        <v>13347238</v>
      </c>
      <c r="V190" s="132">
        <f>ROUND(((+Q190*'DATA - Awards Matrices'!$D$62)+(Q190*'DATA - Awards Matrices'!$E$66))*'DATA - Awards Matrices'!$D$58,0)</f>
        <v>0</v>
      </c>
      <c r="W190" s="133">
        <f>ROUND(((+R190*'DATA - Awards Matrices'!$E$62)+(R190*'DATA - Awards Matrices'!$E$66))*'DATA - Awards Matrices'!$D$58,0)</f>
        <v>0</v>
      </c>
      <c r="X190" s="134"/>
      <c r="Y190" s="730">
        <v>1</v>
      </c>
      <c r="Z190" s="127" t="s">
        <v>136</v>
      </c>
      <c r="AA190" s="128">
        <v>82876.499200000006</v>
      </c>
      <c r="AB190" s="128"/>
      <c r="AC190" s="129"/>
      <c r="AD190" s="130"/>
      <c r="AE190" s="131">
        <v>1</v>
      </c>
      <c r="AF190" s="132">
        <f>ROUND(((+AA190*'DATA - Awards Matrices'!$C$62)+(AA190*'DATA - Awards Matrices'!$E$66))*'DATA - Awards Matrices'!$D$58,0)</f>
        <v>12735632</v>
      </c>
      <c r="AG190" s="132">
        <f>ROUND(((+AB190*'DATA - Awards Matrices'!$D$62)+(AB190*'DATA - Awards Matrices'!$E$66))*'DATA - Awards Matrices'!$D$58,0)</f>
        <v>0</v>
      </c>
      <c r="AH190" s="133">
        <f>ROUND(((+AC190*'DATA - Awards Matrices'!$E$62)+(AC190*'DATA - Awards Matrices'!$E$66))*'DATA - Awards Matrices'!$D$58,0)</f>
        <v>0</v>
      </c>
      <c r="AI190" s="722"/>
      <c r="AJ190" s="730">
        <v>1</v>
      </c>
      <c r="AK190" s="127" t="s">
        <v>136</v>
      </c>
      <c r="AL190" s="128">
        <v>78265.496499999994</v>
      </c>
      <c r="AM190" s="128">
        <v>0</v>
      </c>
      <c r="AN190" s="129">
        <v>0</v>
      </c>
      <c r="AO190" s="722"/>
      <c r="AP190" s="131">
        <v>1</v>
      </c>
      <c r="AQ190" s="132">
        <f>ROUND(((+AL190*'DATA - Awards Matrices'!$C$62)+(AL190*'DATA - Awards Matrices'!$E$66))*'DATA - Awards Matrices'!$D$58,0)</f>
        <v>12027059</v>
      </c>
      <c r="AR190" s="132">
        <f>ROUND(((+AM190*'DATA - Awards Matrices'!$D$62)+(AM190*'DATA - Awards Matrices'!$E$66))*'DATA - Awards Matrices'!$D$58,0)</f>
        <v>0</v>
      </c>
      <c r="AS190" s="133">
        <f>ROUND(((+AN190*'DATA - Awards Matrices'!$E$62)+(AN190*'DATA - Awards Matrices'!$E$66))*'DATA - Awards Matrices'!$D$58,0)</f>
        <v>0</v>
      </c>
      <c r="AU190" s="730">
        <v>1</v>
      </c>
      <c r="AV190" s="127" t="s">
        <v>136</v>
      </c>
      <c r="AW190" s="128">
        <f>'RAW DATA AY2015-16-EOC SCH'!D69</f>
        <v>78626.994699999996</v>
      </c>
      <c r="AX190" s="128">
        <f>'RAW DATA AY2015-16-EOC SCH'!E69</f>
        <v>0</v>
      </c>
      <c r="AY190" s="129">
        <f>'RAW DATA AY2015-16-EOC SCH'!F69</f>
        <v>0</v>
      </c>
      <c r="BA190" s="131">
        <v>1</v>
      </c>
      <c r="BB190" s="132">
        <f>ROUND(((+AW190*'DATA - Awards Matrices'!$C$62)+(AW190*'DATA - Awards Matrices'!$E$66))*'DATA - Awards Matrices'!$D$58,0)</f>
        <v>12082610</v>
      </c>
      <c r="BC190" s="132">
        <f>ROUND(((+AX190*'DATA - Awards Matrices'!$D$62)+(AX190*'DATA - Awards Matrices'!$E$66))*'DATA - Awards Matrices'!$D$58,0)</f>
        <v>0</v>
      </c>
      <c r="BD190" s="133">
        <f>ROUND(((+AY190*'DATA - Awards Matrices'!$E$62)+(AY190*'DATA - Awards Matrices'!$E$66))*'DATA - Awards Matrices'!$D$58,0)</f>
        <v>0</v>
      </c>
    </row>
    <row r="191" spans="1:56" x14ac:dyDescent="0.3">
      <c r="A191" s="1157"/>
      <c r="C191" s="1154">
        <v>2</v>
      </c>
      <c r="D191" s="127" t="s">
        <v>136</v>
      </c>
      <c r="E191" s="128">
        <v>31710.6</v>
      </c>
      <c r="F191" s="128"/>
      <c r="G191" s="129"/>
      <c r="H191" s="130"/>
      <c r="I191" s="131">
        <v>2</v>
      </c>
      <c r="J191" s="132">
        <f>ROUND(((+E191*'DATA - Awards Matrices'!$C$63)+(E191*'DATA - Awards Matrices'!$E$66))*'DATA - Awards Matrices'!$D$58,0)</f>
        <v>6961428</v>
      </c>
      <c r="K191" s="132">
        <f>ROUND(((+F191*'DATA - Awards Matrices'!$D$63)+(F191*'DATA - Awards Matrices'!$E$66))*'DATA - Awards Matrices'!$D$58,0)</f>
        <v>0</v>
      </c>
      <c r="L191" s="133">
        <f>ROUND(((+G191*'DATA - Awards Matrices'!$E$63)+(G191*'DATA - Awards Matrices'!$E$66))*'DATA - Awards Matrices'!$D$58,0)</f>
        <v>0</v>
      </c>
      <c r="M191" s="134"/>
      <c r="N191" s="730">
        <v>2</v>
      </c>
      <c r="O191" s="127" t="s">
        <v>136</v>
      </c>
      <c r="P191" s="128">
        <v>30487.9</v>
      </c>
      <c r="Q191" s="128"/>
      <c r="R191" s="129"/>
      <c r="S191" s="130"/>
      <c r="T191" s="131">
        <v>2</v>
      </c>
      <c r="U191" s="132">
        <f>ROUND(((+P191*'DATA - Awards Matrices'!$C$63)+(P191*'DATA - Awards Matrices'!$E$66))*'DATA - Awards Matrices'!$D$58,0)</f>
        <v>6693009</v>
      </c>
      <c r="V191" s="132">
        <f>ROUND(((+Q191*'DATA - Awards Matrices'!$D$63)+(Q191*'DATA - Awards Matrices'!$E$66))*'DATA - Awards Matrices'!$D$58,0)</f>
        <v>0</v>
      </c>
      <c r="W191" s="133">
        <f>ROUND(((+R191*'DATA - Awards Matrices'!$E$63)+(R191*'DATA - Awards Matrices'!$E$66))*'DATA - Awards Matrices'!$D$58,0)</f>
        <v>0</v>
      </c>
      <c r="X191" s="134"/>
      <c r="Y191" s="730">
        <v>2</v>
      </c>
      <c r="Z191" s="127" t="s">
        <v>136</v>
      </c>
      <c r="AA191" s="128">
        <v>31828</v>
      </c>
      <c r="AB191" s="128"/>
      <c r="AC191" s="129"/>
      <c r="AD191" s="130"/>
      <c r="AE191" s="131">
        <v>2</v>
      </c>
      <c r="AF191" s="132">
        <f>ROUND(((+AA191*'DATA - Awards Matrices'!$C$63)+(AA191*'DATA - Awards Matrices'!$E$66))*'DATA - Awards Matrices'!$D$58,0)</f>
        <v>6987201</v>
      </c>
      <c r="AG191" s="132">
        <f>ROUND(((+AB191*'DATA - Awards Matrices'!$D$63)+(AB191*'DATA - Awards Matrices'!$E$66))*'DATA - Awards Matrices'!$D$58,0)</f>
        <v>0</v>
      </c>
      <c r="AH191" s="133">
        <f>ROUND(((+AC191*'DATA - Awards Matrices'!$E$63)+(AC191*'DATA - Awards Matrices'!$E$66))*'DATA - Awards Matrices'!$D$58,0)</f>
        <v>0</v>
      </c>
      <c r="AI191" s="722"/>
      <c r="AJ191" s="730">
        <v>2</v>
      </c>
      <c r="AK191" s="127" t="s">
        <v>136</v>
      </c>
      <c r="AL191" s="128">
        <v>33103</v>
      </c>
      <c r="AM191" s="128">
        <v>0</v>
      </c>
      <c r="AN191" s="129">
        <v>0</v>
      </c>
      <c r="AO191" s="722"/>
      <c r="AP191" s="131">
        <v>2</v>
      </c>
      <c r="AQ191" s="132">
        <f>ROUND(((+AL191*'DATA - Awards Matrices'!$C$63)+(AL191*'DATA - Awards Matrices'!$E$66))*'DATA - Awards Matrices'!$D$58,0)</f>
        <v>7267102</v>
      </c>
      <c r="AR191" s="132">
        <f>ROUND(((+AM191*'DATA - Awards Matrices'!$D$63)+(AM191*'DATA - Awards Matrices'!$E$66))*'DATA - Awards Matrices'!$D$58,0)</f>
        <v>0</v>
      </c>
      <c r="AS191" s="133">
        <f>ROUND(((+AN191*'DATA - Awards Matrices'!$E$63)+(AN191*'DATA - Awards Matrices'!$E$66))*'DATA - Awards Matrices'!$D$58,0)</f>
        <v>0</v>
      </c>
      <c r="AU191" s="730">
        <v>2</v>
      </c>
      <c r="AV191" s="127" t="s">
        <v>136</v>
      </c>
      <c r="AW191" s="128">
        <f>'RAW DATA AY2015-16-EOC SCH'!D70</f>
        <v>34539</v>
      </c>
      <c r="AX191" s="128">
        <f>'RAW DATA AY2015-16-EOC SCH'!E70</f>
        <v>0</v>
      </c>
      <c r="AY191" s="129">
        <f>'RAW DATA AY2015-16-EOC SCH'!F70</f>
        <v>0</v>
      </c>
      <c r="BA191" s="131">
        <v>2</v>
      </c>
      <c r="BB191" s="132">
        <f>ROUND(((+AW191*'DATA - Awards Matrices'!$C$63)+(AW191*'DATA - Awards Matrices'!$E$66))*'DATA - Awards Matrices'!$D$58,0)</f>
        <v>7582347</v>
      </c>
      <c r="BC191" s="132">
        <f>ROUND(((+AX191*'DATA - Awards Matrices'!$D$63)+(AX191*'DATA - Awards Matrices'!$E$66))*'DATA - Awards Matrices'!$D$58,0)</f>
        <v>0</v>
      </c>
      <c r="BD191" s="133">
        <f>ROUND(((+AY191*'DATA - Awards Matrices'!$E$63)+(AY191*'DATA - Awards Matrices'!$E$66))*'DATA - Awards Matrices'!$D$58,0)</f>
        <v>0</v>
      </c>
    </row>
    <row r="192" spans="1:56" x14ac:dyDescent="0.3">
      <c r="A192" s="1157"/>
      <c r="C192" s="1154">
        <v>3</v>
      </c>
      <c r="D192" s="127" t="s">
        <v>136</v>
      </c>
      <c r="E192" s="128">
        <v>23872</v>
      </c>
      <c r="F192" s="128"/>
      <c r="G192" s="129"/>
      <c r="H192" s="130"/>
      <c r="I192" s="131">
        <v>3</v>
      </c>
      <c r="J192" s="132">
        <f>ROUND(((+E192*'DATA - Awards Matrices'!$C$64)+(E192*'DATA - Awards Matrices'!$E$66))*'DATA - Awards Matrices'!$D$58,0)</f>
        <v>8152049</v>
      </c>
      <c r="K192" s="132">
        <f>ROUND(((+F192*'DATA - Awards Matrices'!$D$64)+(F192*'DATA - Awards Matrices'!$E$66))*'DATA - Awards Matrices'!$D$58,0)</f>
        <v>0</v>
      </c>
      <c r="L192" s="133">
        <f>ROUND(((+G192*'DATA - Awards Matrices'!$E$64)+(G192*'DATA - Awards Matrices'!$E$66))*'DATA - Awards Matrices'!$D$58,0)</f>
        <v>0</v>
      </c>
      <c r="M192" s="134"/>
      <c r="N192" s="730">
        <v>3</v>
      </c>
      <c r="O192" s="127" t="s">
        <v>136</v>
      </c>
      <c r="P192" s="128">
        <v>24838.5</v>
      </c>
      <c r="Q192" s="128"/>
      <c r="R192" s="129"/>
      <c r="S192" s="130"/>
      <c r="T192" s="131">
        <v>3</v>
      </c>
      <c r="U192" s="132">
        <f>ROUND(((+P192*'DATA - Awards Matrices'!$C$64)+(P192*'DATA - Awards Matrices'!$E$66))*'DATA - Awards Matrices'!$D$58,0)</f>
        <v>8482099</v>
      </c>
      <c r="V192" s="132">
        <f>ROUND(((+Q192*'DATA - Awards Matrices'!$D$64)+(Q192*'DATA - Awards Matrices'!$E$66))*'DATA - Awards Matrices'!$D$58,0)</f>
        <v>0</v>
      </c>
      <c r="W192" s="133">
        <f>ROUND(((+R192*'DATA - Awards Matrices'!$E$64)+(R192*'DATA - Awards Matrices'!$E$66))*'DATA - Awards Matrices'!$D$58,0)</f>
        <v>0</v>
      </c>
      <c r="X192" s="134"/>
      <c r="Y192" s="730">
        <v>3</v>
      </c>
      <c r="Z192" s="127" t="s">
        <v>136</v>
      </c>
      <c r="AA192" s="128">
        <v>25075</v>
      </c>
      <c r="AB192" s="128"/>
      <c r="AC192" s="129"/>
      <c r="AD192" s="130"/>
      <c r="AE192" s="131">
        <v>3</v>
      </c>
      <c r="AF192" s="132">
        <f>ROUND(((+AA192*'DATA - Awards Matrices'!$C$64)+(AA192*'DATA - Awards Matrices'!$E$66))*'DATA - Awards Matrices'!$D$58,0)</f>
        <v>8562862</v>
      </c>
      <c r="AG192" s="132">
        <f>ROUND(((+AB192*'DATA - Awards Matrices'!$D$64)+(AB192*'DATA - Awards Matrices'!$E$66))*'DATA - Awards Matrices'!$D$58,0)</f>
        <v>0</v>
      </c>
      <c r="AH192" s="133">
        <f>ROUND(((+AC192*'DATA - Awards Matrices'!$E$64)+(AC192*'DATA - Awards Matrices'!$E$66))*'DATA - Awards Matrices'!$D$58,0)</f>
        <v>0</v>
      </c>
      <c r="AI192" s="722"/>
      <c r="AJ192" s="730">
        <v>3</v>
      </c>
      <c r="AK192" s="127" t="s">
        <v>136</v>
      </c>
      <c r="AL192" s="128">
        <v>24396</v>
      </c>
      <c r="AM192" s="128">
        <v>0</v>
      </c>
      <c r="AN192" s="129">
        <v>0</v>
      </c>
      <c r="AO192" s="722"/>
      <c r="AP192" s="131">
        <v>3</v>
      </c>
      <c r="AQ192" s="132">
        <f>ROUND(((+AL192*'DATA - Awards Matrices'!$C$64)+(AL192*'DATA - Awards Matrices'!$E$66))*'DATA - Awards Matrices'!$D$58,0)</f>
        <v>8330990</v>
      </c>
      <c r="AR192" s="132">
        <f>ROUND(((+AM192*'DATA - Awards Matrices'!$D$64)+(AM192*'DATA - Awards Matrices'!$E$66))*'DATA - Awards Matrices'!$D$58,0)</f>
        <v>0</v>
      </c>
      <c r="AS192" s="133">
        <f>ROUND(((+AN192*'DATA - Awards Matrices'!$E$64)+(AN192*'DATA - Awards Matrices'!$E$66))*'DATA - Awards Matrices'!$D$58,0)</f>
        <v>0</v>
      </c>
      <c r="AU192" s="730">
        <v>3</v>
      </c>
      <c r="AV192" s="127" t="s">
        <v>136</v>
      </c>
      <c r="AW192" s="128">
        <f>'RAW DATA AY2015-16-EOC SCH'!D71</f>
        <v>22624</v>
      </c>
      <c r="AX192" s="128">
        <f>'RAW DATA AY2015-16-EOC SCH'!E71</f>
        <v>0</v>
      </c>
      <c r="AY192" s="129">
        <f>'RAW DATA AY2015-16-EOC SCH'!F71</f>
        <v>0</v>
      </c>
      <c r="BA192" s="131">
        <v>3</v>
      </c>
      <c r="BB192" s="132">
        <f>ROUND(((+AW192*'DATA - Awards Matrices'!$C$64)+(AW192*'DATA - Awards Matrices'!$E$66))*'DATA - Awards Matrices'!$D$58,0)</f>
        <v>7725870</v>
      </c>
      <c r="BC192" s="132">
        <f>ROUND(((+AX192*'DATA - Awards Matrices'!$D$64)+(AX192*'DATA - Awards Matrices'!$E$66))*'DATA - Awards Matrices'!$D$58,0)</f>
        <v>0</v>
      </c>
      <c r="BD192" s="133">
        <f>ROUND(((+AY192*'DATA - Awards Matrices'!$E$64)+(AY192*'DATA - Awards Matrices'!$E$66))*'DATA - Awards Matrices'!$D$58,0)</f>
        <v>0</v>
      </c>
    </row>
    <row r="193" spans="1:56" ht="15" customHeight="1" x14ac:dyDescent="0.3">
      <c r="A193" s="1157"/>
      <c r="C193" s="1149" t="s">
        <v>83</v>
      </c>
      <c r="D193" s="1150"/>
      <c r="E193" s="135">
        <f>E192+E191+E190</f>
        <v>139866.59289999999</v>
      </c>
      <c r="F193" s="135">
        <f>F192+F191+F190</f>
        <v>0</v>
      </c>
      <c r="G193" s="136">
        <f>G192+G191+G190</f>
        <v>0</v>
      </c>
      <c r="H193" s="137"/>
      <c r="I193" s="138" t="s">
        <v>83</v>
      </c>
      <c r="J193" s="132">
        <f>J190+J191+J192</f>
        <v>28065398</v>
      </c>
      <c r="K193" s="132">
        <f>K190+K191+K192</f>
        <v>0</v>
      </c>
      <c r="L193" s="133">
        <f>L190+L191+L192</f>
        <v>0</v>
      </c>
      <c r="M193" s="139"/>
      <c r="N193" s="1149" t="s">
        <v>83</v>
      </c>
      <c r="O193" s="1150"/>
      <c r="P193" s="135">
        <f>P192+P191+P190</f>
        <v>142182.89970000001</v>
      </c>
      <c r="Q193" s="135">
        <f>Q192+Q191+Q190</f>
        <v>0</v>
      </c>
      <c r="R193" s="136">
        <f>R192+R191+R190</f>
        <v>0</v>
      </c>
      <c r="S193" s="137"/>
      <c r="T193" s="138" t="s">
        <v>83</v>
      </c>
      <c r="U193" s="132">
        <f>U190+U191+U192</f>
        <v>28522346</v>
      </c>
      <c r="V193" s="132">
        <f>V190+V191+V192</f>
        <v>0</v>
      </c>
      <c r="W193" s="133">
        <f>W190+W191+W192</f>
        <v>0</v>
      </c>
      <c r="X193" s="139"/>
      <c r="Y193" s="1149" t="s">
        <v>83</v>
      </c>
      <c r="Z193" s="1150"/>
      <c r="AA193" s="135">
        <f>AA192+AA191+AA190</f>
        <v>139779.49920000002</v>
      </c>
      <c r="AB193" s="135">
        <f>AB192+AB191+AB190</f>
        <v>0</v>
      </c>
      <c r="AC193" s="136">
        <f>AC192+AC191+AC190</f>
        <v>0</v>
      </c>
      <c r="AD193" s="137"/>
      <c r="AE193" s="138" t="s">
        <v>83</v>
      </c>
      <c r="AF193" s="132">
        <f>AF190+AF191+AF192</f>
        <v>28285695</v>
      </c>
      <c r="AG193" s="132">
        <f>AG190+AG191+AG192</f>
        <v>0</v>
      </c>
      <c r="AH193" s="133">
        <f>AH190+AH191+AH192</f>
        <v>0</v>
      </c>
      <c r="AI193" s="722"/>
      <c r="AJ193" s="1149" t="s">
        <v>83</v>
      </c>
      <c r="AK193" s="1150"/>
      <c r="AL193" s="135">
        <f>AL192+AL191+AL190</f>
        <v>135764.49650000001</v>
      </c>
      <c r="AM193" s="135">
        <f>AM192+AM191+AM190</f>
        <v>0</v>
      </c>
      <c r="AN193" s="136">
        <f>AN192+AN191+AN190</f>
        <v>0</v>
      </c>
      <c r="AO193" s="722"/>
      <c r="AP193" s="138" t="s">
        <v>83</v>
      </c>
      <c r="AQ193" s="132">
        <f>AQ190+AQ191+AQ192</f>
        <v>27625151</v>
      </c>
      <c r="AR193" s="132">
        <f>AR190+AR191+AR192</f>
        <v>0</v>
      </c>
      <c r="AS193" s="133">
        <f>AS190+AS191+AS192</f>
        <v>0</v>
      </c>
      <c r="AU193" s="1149" t="s">
        <v>83</v>
      </c>
      <c r="AV193" s="1150"/>
      <c r="AW193" s="135">
        <f>AW192+AW191+AW190</f>
        <v>135789.99469999998</v>
      </c>
      <c r="AX193" s="135">
        <f>AX192+AX191+AX190</f>
        <v>0</v>
      </c>
      <c r="AY193" s="136">
        <f>AY192+AY191+AY190</f>
        <v>0</v>
      </c>
      <c r="BA193" s="138" t="s">
        <v>83</v>
      </c>
      <c r="BB193" s="132">
        <f>BB190+BB191+BB192</f>
        <v>27390827</v>
      </c>
      <c r="BC193" s="132">
        <f>BC190+BC191+BC192</f>
        <v>0</v>
      </c>
      <c r="BD193" s="133">
        <f>BD190+BD191+BD192</f>
        <v>0</v>
      </c>
    </row>
    <row r="194" spans="1:56" ht="15.75" thickBot="1" x14ac:dyDescent="0.35">
      <c r="A194" s="1158"/>
      <c r="C194" s="140"/>
      <c r="D194" s="141"/>
      <c r="E194" s="142" t="s">
        <v>135</v>
      </c>
      <c r="F194" s="142"/>
      <c r="G194" s="143">
        <f>SUM(E193:G193)</f>
        <v>139866.59289999999</v>
      </c>
      <c r="H194" s="144"/>
      <c r="I194" s="145"/>
      <c r="J194" s="146" t="s">
        <v>134</v>
      </c>
      <c r="K194" s="147"/>
      <c r="L194" s="148">
        <f>SUM(J193:L193)</f>
        <v>28065398</v>
      </c>
      <c r="M194" s="139"/>
      <c r="N194" s="140"/>
      <c r="O194" s="141"/>
      <c r="P194" s="142" t="s">
        <v>135</v>
      </c>
      <c r="Q194" s="142"/>
      <c r="R194" s="143">
        <f>SUM(P193:R193)</f>
        <v>142182.89970000001</v>
      </c>
      <c r="S194" s="144"/>
      <c r="T194" s="145"/>
      <c r="U194" s="146" t="s">
        <v>134</v>
      </c>
      <c r="V194" s="147"/>
      <c r="W194" s="148">
        <f>SUM(U193:W193)</f>
        <v>28522346</v>
      </c>
      <c r="X194" s="139"/>
      <c r="Y194" s="140"/>
      <c r="Z194" s="141"/>
      <c r="AA194" s="142" t="s">
        <v>135</v>
      </c>
      <c r="AB194" s="142"/>
      <c r="AC194" s="143">
        <f>SUM(AA193:AC193)</f>
        <v>139779.49920000002</v>
      </c>
      <c r="AD194" s="144"/>
      <c r="AE194" s="145"/>
      <c r="AF194" s="146" t="s">
        <v>134</v>
      </c>
      <c r="AG194" s="147"/>
      <c r="AH194" s="148">
        <f>SUM(AF193:AH193)</f>
        <v>28285695</v>
      </c>
      <c r="AI194" s="723"/>
      <c r="AJ194" s="140"/>
      <c r="AK194" s="141"/>
      <c r="AL194" s="142" t="s">
        <v>135</v>
      </c>
      <c r="AM194" s="142"/>
      <c r="AN194" s="143">
        <f>SUM(AL193:AN193)</f>
        <v>135764.49650000001</v>
      </c>
      <c r="AO194" s="723"/>
      <c r="AP194" s="145"/>
      <c r="AQ194" s="146" t="s">
        <v>134</v>
      </c>
      <c r="AR194" s="147"/>
      <c r="AS194" s="148">
        <f>SUM(AQ193:AS193)</f>
        <v>27625151</v>
      </c>
      <c r="AU194" s="140"/>
      <c r="AV194" s="141"/>
      <c r="AW194" s="142" t="s">
        <v>135</v>
      </c>
      <c r="AX194" s="142"/>
      <c r="AY194" s="143">
        <f>SUM(AW193:AY193)</f>
        <v>135789.99469999998</v>
      </c>
      <c r="BA194" s="145"/>
      <c r="BB194" s="146" t="s">
        <v>134</v>
      </c>
      <c r="BC194" s="147"/>
      <c r="BD194" s="148">
        <f>SUM(BB193:BD193)</f>
        <v>27390827</v>
      </c>
    </row>
    <row r="195" spans="1:56" ht="15.75" thickBot="1" x14ac:dyDescent="0.35">
      <c r="I195" s="149"/>
      <c r="J195" s="149"/>
      <c r="K195" s="149"/>
      <c r="L195" s="149"/>
      <c r="T195" s="149"/>
      <c r="U195" s="149"/>
      <c r="V195" s="149"/>
      <c r="W195" s="149"/>
      <c r="AE195" s="149"/>
      <c r="AF195" s="149"/>
      <c r="AG195" s="149"/>
      <c r="AH195" s="149"/>
      <c r="AI195" s="149"/>
      <c r="AO195" s="149"/>
      <c r="AP195" s="149"/>
      <c r="AQ195" s="149"/>
      <c r="AR195" s="149"/>
      <c r="AS195" s="149"/>
      <c r="BA195" s="149"/>
      <c r="BB195" s="149"/>
      <c r="BC195" s="149"/>
      <c r="BD195" s="149"/>
    </row>
    <row r="196" spans="1:56" ht="15.75" customHeight="1" x14ac:dyDescent="0.3">
      <c r="A196" s="1156" t="s">
        <v>82</v>
      </c>
      <c r="C196" s="1147" t="s">
        <v>99</v>
      </c>
      <c r="D196" s="1148"/>
      <c r="E196" s="1131" t="s">
        <v>137</v>
      </c>
      <c r="F196" s="1131"/>
      <c r="G196" s="1132"/>
      <c r="H196" s="116"/>
      <c r="I196" s="117"/>
      <c r="J196" s="1116" t="s">
        <v>137</v>
      </c>
      <c r="K196" s="1117"/>
      <c r="L196" s="1118"/>
      <c r="M196" s="118"/>
      <c r="N196" s="1147" t="s">
        <v>99</v>
      </c>
      <c r="O196" s="1148"/>
      <c r="P196" s="1131" t="s">
        <v>137</v>
      </c>
      <c r="Q196" s="1131"/>
      <c r="R196" s="1132"/>
      <c r="S196" s="116"/>
      <c r="T196" s="117"/>
      <c r="U196" s="1116" t="s">
        <v>137</v>
      </c>
      <c r="V196" s="1117"/>
      <c r="W196" s="1118"/>
      <c r="X196" s="118"/>
      <c r="Y196" s="1147" t="s">
        <v>99</v>
      </c>
      <c r="Z196" s="1148"/>
      <c r="AA196" s="1131" t="s">
        <v>137</v>
      </c>
      <c r="AB196" s="1131"/>
      <c r="AC196" s="1132"/>
      <c r="AD196" s="116"/>
      <c r="AE196" s="117"/>
      <c r="AF196" s="1116" t="s">
        <v>137</v>
      </c>
      <c r="AG196" s="1117"/>
      <c r="AH196" s="1118"/>
      <c r="AI196" s="721"/>
      <c r="AJ196" s="1147" t="s">
        <v>99</v>
      </c>
      <c r="AK196" s="1148"/>
      <c r="AL196" s="1131" t="s">
        <v>137</v>
      </c>
      <c r="AM196" s="1131"/>
      <c r="AN196" s="1132"/>
      <c r="AO196" s="721"/>
      <c r="AP196" s="117"/>
      <c r="AQ196" s="1116" t="s">
        <v>137</v>
      </c>
      <c r="AR196" s="1117"/>
      <c r="AS196" s="1118"/>
      <c r="AU196" s="1147" t="s">
        <v>99</v>
      </c>
      <c r="AV196" s="1148"/>
      <c r="AW196" s="1131" t="s">
        <v>137</v>
      </c>
      <c r="AX196" s="1131"/>
      <c r="AY196" s="1132"/>
      <c r="BA196" s="117"/>
      <c r="BB196" s="1116" t="s">
        <v>137</v>
      </c>
      <c r="BC196" s="1117"/>
      <c r="BD196" s="1118"/>
    </row>
    <row r="197" spans="1:56" ht="15" customHeight="1" x14ac:dyDescent="0.3">
      <c r="A197" s="1157"/>
      <c r="C197" s="1149"/>
      <c r="D197" s="1150"/>
      <c r="E197" s="724" t="s">
        <v>98</v>
      </c>
      <c r="F197" s="725" t="s">
        <v>97</v>
      </c>
      <c r="G197" s="726" t="s">
        <v>96</v>
      </c>
      <c r="H197" s="121"/>
      <c r="I197" s="122" t="s">
        <v>99</v>
      </c>
      <c r="J197" s="123" t="s">
        <v>98</v>
      </c>
      <c r="K197" s="124" t="s">
        <v>97</v>
      </c>
      <c r="L197" s="125" t="s">
        <v>96</v>
      </c>
      <c r="M197" s="126"/>
      <c r="N197" s="1149" t="s">
        <v>99</v>
      </c>
      <c r="O197" s="1150"/>
      <c r="P197" s="724" t="s">
        <v>98</v>
      </c>
      <c r="Q197" s="725" t="s">
        <v>97</v>
      </c>
      <c r="R197" s="726" t="s">
        <v>96</v>
      </c>
      <c r="S197" s="121"/>
      <c r="T197" s="122" t="s">
        <v>99</v>
      </c>
      <c r="U197" s="123" t="s">
        <v>98</v>
      </c>
      <c r="V197" s="124" t="s">
        <v>97</v>
      </c>
      <c r="W197" s="125" t="s">
        <v>96</v>
      </c>
      <c r="X197" s="126"/>
      <c r="Y197" s="1149" t="s">
        <v>99</v>
      </c>
      <c r="Z197" s="1150"/>
      <c r="AA197" s="724" t="s">
        <v>98</v>
      </c>
      <c r="AB197" s="725" t="s">
        <v>97</v>
      </c>
      <c r="AC197" s="726" t="s">
        <v>96</v>
      </c>
      <c r="AD197" s="121"/>
      <c r="AE197" s="122" t="s">
        <v>99</v>
      </c>
      <c r="AF197" s="123" t="s">
        <v>98</v>
      </c>
      <c r="AG197" s="124" t="s">
        <v>97</v>
      </c>
      <c r="AH197" s="125" t="s">
        <v>96</v>
      </c>
      <c r="AI197" s="721"/>
      <c r="AJ197" s="1149" t="s">
        <v>99</v>
      </c>
      <c r="AK197" s="1150"/>
      <c r="AL197" s="724" t="s">
        <v>98</v>
      </c>
      <c r="AM197" s="725" t="s">
        <v>97</v>
      </c>
      <c r="AN197" s="726" t="s">
        <v>96</v>
      </c>
      <c r="AO197" s="721"/>
      <c r="AP197" s="122" t="s">
        <v>99</v>
      </c>
      <c r="AQ197" s="123" t="s">
        <v>98</v>
      </c>
      <c r="AR197" s="124" t="s">
        <v>97</v>
      </c>
      <c r="AS197" s="125" t="s">
        <v>96</v>
      </c>
      <c r="AU197" s="1149" t="s">
        <v>99</v>
      </c>
      <c r="AV197" s="1150"/>
      <c r="AW197" s="724" t="s">
        <v>98</v>
      </c>
      <c r="AX197" s="725" t="s">
        <v>97</v>
      </c>
      <c r="AY197" s="726" t="s">
        <v>96</v>
      </c>
      <c r="BA197" s="122" t="s">
        <v>99</v>
      </c>
      <c r="BB197" s="123" t="s">
        <v>98</v>
      </c>
      <c r="BC197" s="124" t="s">
        <v>97</v>
      </c>
      <c r="BD197" s="125" t="s">
        <v>96</v>
      </c>
    </row>
    <row r="198" spans="1:56" ht="15" customHeight="1" x14ac:dyDescent="0.3">
      <c r="A198" s="1157"/>
      <c r="C198" s="1154">
        <v>1</v>
      </c>
      <c r="D198" s="127" t="s">
        <v>136</v>
      </c>
      <c r="E198" s="128">
        <v>65765.497700000007</v>
      </c>
      <c r="F198" s="128"/>
      <c r="G198" s="129"/>
      <c r="H198" s="130"/>
      <c r="I198" s="131">
        <v>1</v>
      </c>
      <c r="J198" s="132">
        <f>ROUND(((+E198*'DATA - Awards Matrices'!$C$62)+(E198*'DATA - Awards Matrices'!$E$66))*'DATA - Awards Matrices'!$D$58,0)</f>
        <v>10106184</v>
      </c>
      <c r="K198" s="132">
        <f>ROUND(((+F198*'DATA - Awards Matrices'!$D$62)+(F198*'DATA - Awards Matrices'!$E$66))*'DATA - Awards Matrices'!$D$58,0)</f>
        <v>0</v>
      </c>
      <c r="L198" s="133">
        <f>ROUND(((+G198*'DATA - Awards Matrices'!$E$62)+(G198*'DATA - Awards Matrices'!$E$66))*'DATA - Awards Matrices'!$D$58,0)</f>
        <v>0</v>
      </c>
      <c r="M198" s="134"/>
      <c r="N198" s="730">
        <v>1</v>
      </c>
      <c r="O198" s="127" t="s">
        <v>136</v>
      </c>
      <c r="P198" s="128">
        <v>68779.985400000005</v>
      </c>
      <c r="Q198" s="128"/>
      <c r="R198" s="129"/>
      <c r="S198" s="130"/>
      <c r="T198" s="131">
        <v>1</v>
      </c>
      <c r="U198" s="132">
        <f>ROUND(((+P198*'DATA - Awards Matrices'!$C$62)+(P198*'DATA - Awards Matrices'!$E$66))*'DATA - Awards Matrices'!$D$58,0)</f>
        <v>10569420</v>
      </c>
      <c r="V198" s="132">
        <f>ROUND(((+Q198*'DATA - Awards Matrices'!$D$62)+(Q198*'DATA - Awards Matrices'!$E$66))*'DATA - Awards Matrices'!$D$58,0)</f>
        <v>0</v>
      </c>
      <c r="W198" s="133">
        <f>ROUND(((+R198*'DATA - Awards Matrices'!$E$62)+(R198*'DATA - Awards Matrices'!$E$66))*'DATA - Awards Matrices'!$D$58,0)</f>
        <v>0</v>
      </c>
      <c r="X198" s="134"/>
      <c r="Y198" s="730">
        <v>1</v>
      </c>
      <c r="Z198" s="127" t="s">
        <v>136</v>
      </c>
      <c r="AA198" s="128">
        <v>74393.454800000007</v>
      </c>
      <c r="AB198" s="128"/>
      <c r="AC198" s="129"/>
      <c r="AD198" s="130"/>
      <c r="AE198" s="131">
        <v>1</v>
      </c>
      <c r="AF198" s="132">
        <f>ROUND(((+AA198*'DATA - Awards Matrices'!$C$62)+(AA198*'DATA - Awards Matrices'!$E$66))*'DATA - Awards Matrices'!$D$58,0)</f>
        <v>11432042</v>
      </c>
      <c r="AG198" s="132">
        <f>ROUND(((+AB198*'DATA - Awards Matrices'!$D$62)+(AB198*'DATA - Awards Matrices'!$E$66))*'DATA - Awards Matrices'!$D$58,0)</f>
        <v>0</v>
      </c>
      <c r="AH198" s="133">
        <f>ROUND(((+AC198*'DATA - Awards Matrices'!$E$62)+(AC198*'DATA - Awards Matrices'!$E$66))*'DATA - Awards Matrices'!$D$58,0)</f>
        <v>0</v>
      </c>
      <c r="AI198" s="722"/>
      <c r="AJ198" s="730">
        <v>1</v>
      </c>
      <c r="AK198" s="127" t="s">
        <v>136</v>
      </c>
      <c r="AL198" s="128">
        <v>66433.001499999998</v>
      </c>
      <c r="AM198" s="128">
        <v>0</v>
      </c>
      <c r="AN198" s="129">
        <v>0</v>
      </c>
      <c r="AO198" s="722"/>
      <c r="AP198" s="131">
        <v>1</v>
      </c>
      <c r="AQ198" s="132">
        <f>ROUND(((+AL198*'DATA - Awards Matrices'!$C$62)+(AL198*'DATA - Awards Matrices'!$E$66))*'DATA - Awards Matrices'!$D$58,0)</f>
        <v>10208759</v>
      </c>
      <c r="AR198" s="132">
        <f>ROUND(((+AM198*'DATA - Awards Matrices'!$D$62)+(AM198*'DATA - Awards Matrices'!$E$66))*'DATA - Awards Matrices'!$D$58,0)</f>
        <v>0</v>
      </c>
      <c r="AS198" s="133">
        <f>ROUND(((+AN198*'DATA - Awards Matrices'!$E$62)+(AN198*'DATA - Awards Matrices'!$E$66))*'DATA - Awards Matrices'!$D$58,0)</f>
        <v>0</v>
      </c>
      <c r="AU198" s="730">
        <v>1</v>
      </c>
      <c r="AV198" s="127" t="s">
        <v>136</v>
      </c>
      <c r="AW198" s="128">
        <f>'RAW DATA AY2015-16-EOC SCH'!D72</f>
        <v>59430.990700000002</v>
      </c>
      <c r="AX198" s="128">
        <f>'RAW DATA AY2015-16-EOC SCH'!E72</f>
        <v>0</v>
      </c>
      <c r="AY198" s="129">
        <f>'RAW DATA AY2015-16-EOC SCH'!F72</f>
        <v>0</v>
      </c>
      <c r="BA198" s="131">
        <v>1</v>
      </c>
      <c r="BB198" s="132">
        <f>ROUND(((+AW198*'DATA - Awards Matrices'!$C$62)+(AW198*'DATA - Awards Matrices'!$E$66))*'DATA - Awards Matrices'!$D$58,0)</f>
        <v>9132760</v>
      </c>
      <c r="BC198" s="132">
        <f>ROUND(((+AX198*'DATA - Awards Matrices'!$D$62)+(AX198*'DATA - Awards Matrices'!$E$66))*'DATA - Awards Matrices'!$D$58,0)</f>
        <v>0</v>
      </c>
      <c r="BD198" s="133">
        <f>ROUND(((+AY198*'DATA - Awards Matrices'!$E$62)+(AY198*'DATA - Awards Matrices'!$E$66))*'DATA - Awards Matrices'!$D$58,0)</f>
        <v>0</v>
      </c>
    </row>
    <row r="199" spans="1:56" ht="15" customHeight="1" x14ac:dyDescent="0.3">
      <c r="A199" s="1157"/>
      <c r="C199" s="1154">
        <v>2</v>
      </c>
      <c r="D199" s="127" t="s">
        <v>136</v>
      </c>
      <c r="E199" s="128">
        <v>9640.5</v>
      </c>
      <c r="F199" s="128"/>
      <c r="G199" s="129"/>
      <c r="H199" s="130"/>
      <c r="I199" s="131">
        <v>2</v>
      </c>
      <c r="J199" s="132">
        <f>ROUND(((+E199*'DATA - Awards Matrices'!$C$63)+(E199*'DATA - Awards Matrices'!$E$66))*'DATA - Awards Matrices'!$D$58,0)</f>
        <v>2116379</v>
      </c>
      <c r="K199" s="132">
        <f>ROUND(((+F199*'DATA - Awards Matrices'!$D$63)+(F199*'DATA - Awards Matrices'!$E$66))*'DATA - Awards Matrices'!$D$58,0)</f>
        <v>0</v>
      </c>
      <c r="L199" s="133">
        <f>ROUND(((+G199*'DATA - Awards Matrices'!$E$63)+(G199*'DATA - Awards Matrices'!$E$66))*'DATA - Awards Matrices'!$D$58,0)</f>
        <v>0</v>
      </c>
      <c r="M199" s="134"/>
      <c r="N199" s="730">
        <v>2</v>
      </c>
      <c r="O199" s="127" t="s">
        <v>136</v>
      </c>
      <c r="P199" s="128">
        <v>10748.498799999999</v>
      </c>
      <c r="Q199" s="128"/>
      <c r="R199" s="129"/>
      <c r="S199" s="130"/>
      <c r="T199" s="131">
        <v>2</v>
      </c>
      <c r="U199" s="132">
        <f>ROUND(((+P199*'DATA - Awards Matrices'!$C$63)+(P199*'DATA - Awards Matrices'!$E$66))*'DATA - Awards Matrices'!$D$58,0)</f>
        <v>2359618</v>
      </c>
      <c r="V199" s="132">
        <f>ROUND(((+Q199*'DATA - Awards Matrices'!$D$63)+(Q199*'DATA - Awards Matrices'!$E$66))*'DATA - Awards Matrices'!$D$58,0)</f>
        <v>0</v>
      </c>
      <c r="W199" s="133">
        <f>ROUND(((+R199*'DATA - Awards Matrices'!$E$63)+(R199*'DATA - Awards Matrices'!$E$66))*'DATA - Awards Matrices'!$D$58,0)</f>
        <v>0</v>
      </c>
      <c r="X199" s="134"/>
      <c r="Y199" s="730">
        <v>2</v>
      </c>
      <c r="Z199" s="127" t="s">
        <v>136</v>
      </c>
      <c r="AA199" s="128">
        <v>9578</v>
      </c>
      <c r="AB199" s="128"/>
      <c r="AC199" s="129"/>
      <c r="AD199" s="130"/>
      <c r="AE199" s="131">
        <v>2</v>
      </c>
      <c r="AF199" s="132">
        <f>ROUND(((+AA199*'DATA - Awards Matrices'!$C$63)+(AA199*'DATA - Awards Matrices'!$E$66))*'DATA - Awards Matrices'!$D$58,0)</f>
        <v>2102658</v>
      </c>
      <c r="AG199" s="132">
        <f>ROUND(((+AB199*'DATA - Awards Matrices'!$D$63)+(AB199*'DATA - Awards Matrices'!$E$66))*'DATA - Awards Matrices'!$D$58,0)</f>
        <v>0</v>
      </c>
      <c r="AH199" s="133">
        <f>ROUND(((+AC199*'DATA - Awards Matrices'!$E$63)+(AC199*'DATA - Awards Matrices'!$E$66))*'DATA - Awards Matrices'!$D$58,0)</f>
        <v>0</v>
      </c>
      <c r="AI199" s="722"/>
      <c r="AJ199" s="730">
        <v>2</v>
      </c>
      <c r="AK199" s="127" t="s">
        <v>136</v>
      </c>
      <c r="AL199" s="128">
        <v>9191</v>
      </c>
      <c r="AM199" s="128">
        <v>0</v>
      </c>
      <c r="AN199" s="129">
        <v>0</v>
      </c>
      <c r="AO199" s="722"/>
      <c r="AP199" s="131">
        <v>2</v>
      </c>
      <c r="AQ199" s="132">
        <f>ROUND(((+AL199*'DATA - Awards Matrices'!$C$63)+(AL199*'DATA - Awards Matrices'!$E$66))*'DATA - Awards Matrices'!$D$58,0)</f>
        <v>2017700</v>
      </c>
      <c r="AR199" s="132">
        <f>ROUND(((+AM199*'DATA - Awards Matrices'!$D$63)+(AM199*'DATA - Awards Matrices'!$E$66))*'DATA - Awards Matrices'!$D$58,0)</f>
        <v>0</v>
      </c>
      <c r="AS199" s="133">
        <f>ROUND(((+AN199*'DATA - Awards Matrices'!$E$63)+(AN199*'DATA - Awards Matrices'!$E$66))*'DATA - Awards Matrices'!$D$58,0)</f>
        <v>0</v>
      </c>
      <c r="AU199" s="730">
        <v>2</v>
      </c>
      <c r="AV199" s="127" t="s">
        <v>136</v>
      </c>
      <c r="AW199" s="128">
        <f>'RAW DATA AY2015-16-EOC SCH'!D73</f>
        <v>9049</v>
      </c>
      <c r="AX199" s="128">
        <f>'RAW DATA AY2015-16-EOC SCH'!E73</f>
        <v>0</v>
      </c>
      <c r="AY199" s="129">
        <f>'RAW DATA AY2015-16-EOC SCH'!F73</f>
        <v>0</v>
      </c>
      <c r="BA199" s="131">
        <v>2</v>
      </c>
      <c r="BB199" s="132">
        <f>ROUND(((+AW199*'DATA - Awards Matrices'!$C$63)+(AW199*'DATA - Awards Matrices'!$E$66))*'DATA - Awards Matrices'!$D$58,0)</f>
        <v>1986527</v>
      </c>
      <c r="BC199" s="132">
        <f>ROUND(((+AX199*'DATA - Awards Matrices'!$D$63)+(AX199*'DATA - Awards Matrices'!$E$66))*'DATA - Awards Matrices'!$D$58,0)</f>
        <v>0</v>
      </c>
      <c r="BD199" s="133">
        <f>ROUND(((+AY199*'DATA - Awards Matrices'!$E$63)+(AY199*'DATA - Awards Matrices'!$E$66))*'DATA - Awards Matrices'!$D$58,0)</f>
        <v>0</v>
      </c>
    </row>
    <row r="200" spans="1:56" ht="15" customHeight="1" x14ac:dyDescent="0.3">
      <c r="A200" s="1157"/>
      <c r="C200" s="1154">
        <v>3</v>
      </c>
      <c r="D200" s="127" t="s">
        <v>136</v>
      </c>
      <c r="E200" s="128">
        <v>7172.5</v>
      </c>
      <c r="F200" s="128"/>
      <c r="G200" s="129"/>
      <c r="H200" s="130"/>
      <c r="I200" s="131">
        <v>3</v>
      </c>
      <c r="J200" s="132">
        <f>ROUND(((+E200*'DATA - Awards Matrices'!$C$64)+(E200*'DATA - Awards Matrices'!$E$66))*'DATA - Awards Matrices'!$D$58,0)</f>
        <v>2449337</v>
      </c>
      <c r="K200" s="132">
        <f>ROUND(((+F200*'DATA - Awards Matrices'!$D$64)+(F200*'DATA - Awards Matrices'!$E$66))*'DATA - Awards Matrices'!$D$58,0)</f>
        <v>0</v>
      </c>
      <c r="L200" s="133">
        <f>ROUND(((+G200*'DATA - Awards Matrices'!$E$64)+(G200*'DATA - Awards Matrices'!$E$66))*'DATA - Awards Matrices'!$D$58,0)</f>
        <v>0</v>
      </c>
      <c r="M200" s="134"/>
      <c r="N200" s="730">
        <v>3</v>
      </c>
      <c r="O200" s="127" t="s">
        <v>136</v>
      </c>
      <c r="P200" s="128">
        <v>7656.6</v>
      </c>
      <c r="Q200" s="128"/>
      <c r="R200" s="129"/>
      <c r="S200" s="130"/>
      <c r="T200" s="131">
        <v>3</v>
      </c>
      <c r="U200" s="132">
        <f>ROUND(((+P200*'DATA - Awards Matrices'!$C$64)+(P200*'DATA - Awards Matrices'!$E$66))*'DATA - Awards Matrices'!$D$58,0)</f>
        <v>2614652</v>
      </c>
      <c r="V200" s="132">
        <f>ROUND(((+Q200*'DATA - Awards Matrices'!$D$64)+(Q200*'DATA - Awards Matrices'!$E$66))*'DATA - Awards Matrices'!$D$58,0)</f>
        <v>0</v>
      </c>
      <c r="W200" s="133">
        <f>ROUND(((+R200*'DATA - Awards Matrices'!$E$64)+(R200*'DATA - Awards Matrices'!$E$66))*'DATA - Awards Matrices'!$D$58,0)</f>
        <v>0</v>
      </c>
      <c r="X200" s="134"/>
      <c r="Y200" s="730">
        <v>3</v>
      </c>
      <c r="Z200" s="127" t="s">
        <v>136</v>
      </c>
      <c r="AA200" s="128">
        <v>8435.5</v>
      </c>
      <c r="AB200" s="128"/>
      <c r="AC200" s="129"/>
      <c r="AD200" s="130"/>
      <c r="AE200" s="131">
        <v>3</v>
      </c>
      <c r="AF200" s="132">
        <f>ROUND(((+AA200*'DATA - Awards Matrices'!$C$64)+(AA200*'DATA - Awards Matrices'!$E$66))*'DATA - Awards Matrices'!$D$58,0)</f>
        <v>2880639</v>
      </c>
      <c r="AG200" s="132">
        <f>ROUND(((+AB200*'DATA - Awards Matrices'!$D$64)+(AB200*'DATA - Awards Matrices'!$E$66))*'DATA - Awards Matrices'!$D$58,0)</f>
        <v>0</v>
      </c>
      <c r="AH200" s="133">
        <f>ROUND(((+AC200*'DATA - Awards Matrices'!$E$64)+(AC200*'DATA - Awards Matrices'!$E$66))*'DATA - Awards Matrices'!$D$58,0)</f>
        <v>0</v>
      </c>
      <c r="AI200" s="722"/>
      <c r="AJ200" s="730">
        <v>3</v>
      </c>
      <c r="AK200" s="127" t="s">
        <v>136</v>
      </c>
      <c r="AL200" s="128">
        <v>8938.5</v>
      </c>
      <c r="AM200" s="128">
        <v>0</v>
      </c>
      <c r="AN200" s="129">
        <v>0</v>
      </c>
      <c r="AO200" s="722"/>
      <c r="AP200" s="131">
        <v>3</v>
      </c>
      <c r="AQ200" s="132">
        <f>ROUND(((+AL200*'DATA - Awards Matrices'!$C$64)+(AL200*'DATA - Awards Matrices'!$E$66))*'DATA - Awards Matrices'!$D$58,0)</f>
        <v>3052408</v>
      </c>
      <c r="AR200" s="132">
        <f>ROUND(((+AM200*'DATA - Awards Matrices'!$D$64)+(AM200*'DATA - Awards Matrices'!$E$66))*'DATA - Awards Matrices'!$D$58,0)</f>
        <v>0</v>
      </c>
      <c r="AS200" s="133">
        <f>ROUND(((+AN200*'DATA - Awards Matrices'!$E$64)+(AN200*'DATA - Awards Matrices'!$E$66))*'DATA - Awards Matrices'!$D$58,0)</f>
        <v>0</v>
      </c>
      <c r="AU200" s="730">
        <v>3</v>
      </c>
      <c r="AV200" s="127" t="s">
        <v>136</v>
      </c>
      <c r="AW200" s="128">
        <f>'RAW DATA AY2015-16-EOC SCH'!D74</f>
        <v>9491.5</v>
      </c>
      <c r="AX200" s="128">
        <f>'RAW DATA AY2015-16-EOC SCH'!E74</f>
        <v>0</v>
      </c>
      <c r="AY200" s="129">
        <f>'RAW DATA AY2015-16-EOC SCH'!F74</f>
        <v>0</v>
      </c>
      <c r="BA200" s="131">
        <v>3</v>
      </c>
      <c r="BB200" s="132">
        <f>ROUND(((+AW200*'DATA - Awards Matrices'!$C$64)+(AW200*'DATA - Awards Matrices'!$E$66))*'DATA - Awards Matrices'!$D$58,0)</f>
        <v>3241252</v>
      </c>
      <c r="BC200" s="132">
        <f>ROUND(((+AX200*'DATA - Awards Matrices'!$D$64)+(AX200*'DATA - Awards Matrices'!$E$66))*'DATA - Awards Matrices'!$D$58,0)</f>
        <v>0</v>
      </c>
      <c r="BD200" s="133">
        <f>ROUND(((+AY200*'DATA - Awards Matrices'!$E$64)+(AY200*'DATA - Awards Matrices'!$E$66))*'DATA - Awards Matrices'!$D$58,0)</f>
        <v>0</v>
      </c>
    </row>
    <row r="201" spans="1:56" ht="15" customHeight="1" x14ac:dyDescent="0.3">
      <c r="A201" s="1157"/>
      <c r="C201" s="1149" t="s">
        <v>83</v>
      </c>
      <c r="D201" s="1150"/>
      <c r="E201" s="135">
        <f>E200+E199+E198</f>
        <v>82578.497700000007</v>
      </c>
      <c r="F201" s="135">
        <f>F200+F199+F198</f>
        <v>0</v>
      </c>
      <c r="G201" s="136">
        <f>G200+G199+G198</f>
        <v>0</v>
      </c>
      <c r="H201" s="137"/>
      <c r="I201" s="138" t="s">
        <v>83</v>
      </c>
      <c r="J201" s="132">
        <f>J198+J199+J200</f>
        <v>14671900</v>
      </c>
      <c r="K201" s="132">
        <f>K198+K199+K200</f>
        <v>0</v>
      </c>
      <c r="L201" s="133">
        <f>L198+L199+L200</f>
        <v>0</v>
      </c>
      <c r="M201" s="139"/>
      <c r="N201" s="1149" t="s">
        <v>83</v>
      </c>
      <c r="O201" s="1150"/>
      <c r="P201" s="135">
        <f>P200+P199+P198</f>
        <v>87185.084200000012</v>
      </c>
      <c r="Q201" s="135">
        <f>Q200+Q199+Q198</f>
        <v>0</v>
      </c>
      <c r="R201" s="136">
        <f>R200+R199+R198</f>
        <v>0</v>
      </c>
      <c r="S201" s="137"/>
      <c r="T201" s="138" t="s">
        <v>83</v>
      </c>
      <c r="U201" s="132">
        <f>U198+U199+U200</f>
        <v>15543690</v>
      </c>
      <c r="V201" s="132">
        <f>V198+V199+V200</f>
        <v>0</v>
      </c>
      <c r="W201" s="133">
        <f>W198+W199+W200</f>
        <v>0</v>
      </c>
      <c r="X201" s="139"/>
      <c r="Y201" s="1149" t="s">
        <v>83</v>
      </c>
      <c r="Z201" s="1150"/>
      <c r="AA201" s="135">
        <f>AA200+AA199+AA198</f>
        <v>92406.954800000007</v>
      </c>
      <c r="AB201" s="135">
        <f>AB200+AB199+AB198</f>
        <v>0</v>
      </c>
      <c r="AC201" s="136">
        <f>AC200+AC199+AC198</f>
        <v>0</v>
      </c>
      <c r="AD201" s="137"/>
      <c r="AE201" s="138" t="s">
        <v>83</v>
      </c>
      <c r="AF201" s="132">
        <f>AF198+AF199+AF200</f>
        <v>16415339</v>
      </c>
      <c r="AG201" s="132">
        <f>AG198+AG199+AG200</f>
        <v>0</v>
      </c>
      <c r="AH201" s="133">
        <f>AH198+AH199+AH200</f>
        <v>0</v>
      </c>
      <c r="AI201" s="722"/>
      <c r="AJ201" s="1149" t="s">
        <v>83</v>
      </c>
      <c r="AK201" s="1150"/>
      <c r="AL201" s="135">
        <f>AL200+AL199+AL198</f>
        <v>84562.501499999998</v>
      </c>
      <c r="AM201" s="135">
        <f>AM200+AM199+AM198</f>
        <v>0</v>
      </c>
      <c r="AN201" s="136">
        <f>AN200+AN199+AN198</f>
        <v>0</v>
      </c>
      <c r="AO201" s="722"/>
      <c r="AP201" s="138" t="s">
        <v>83</v>
      </c>
      <c r="AQ201" s="132">
        <f>AQ198+AQ199+AQ200</f>
        <v>15278867</v>
      </c>
      <c r="AR201" s="132">
        <f>AR198+AR199+AR200</f>
        <v>0</v>
      </c>
      <c r="AS201" s="133">
        <f>AS198+AS199+AS200</f>
        <v>0</v>
      </c>
      <c r="AU201" s="1149" t="s">
        <v>83</v>
      </c>
      <c r="AV201" s="1150"/>
      <c r="AW201" s="135">
        <f>AW200+AW199+AW198</f>
        <v>77971.490699999995</v>
      </c>
      <c r="AX201" s="135">
        <f>AX200+AX199+AX198</f>
        <v>0</v>
      </c>
      <c r="AY201" s="136">
        <f>AY200+AY199+AY198</f>
        <v>0</v>
      </c>
      <c r="BA201" s="138" t="s">
        <v>83</v>
      </c>
      <c r="BB201" s="132">
        <f>BB198+BB199+BB200</f>
        <v>14360539</v>
      </c>
      <c r="BC201" s="132">
        <f>BC198+BC199+BC200</f>
        <v>0</v>
      </c>
      <c r="BD201" s="133">
        <f>BD198+BD199+BD200</f>
        <v>0</v>
      </c>
    </row>
    <row r="202" spans="1:56" ht="15" customHeight="1" thickBot="1" x14ac:dyDescent="0.35">
      <c r="A202" s="1158"/>
      <c r="C202" s="140"/>
      <c r="D202" s="141"/>
      <c r="E202" s="142" t="s">
        <v>135</v>
      </c>
      <c r="F202" s="142"/>
      <c r="G202" s="143">
        <f>SUM(E201:G201)</f>
        <v>82578.497700000007</v>
      </c>
      <c r="H202" s="144"/>
      <c r="I202" s="145"/>
      <c r="J202" s="146" t="s">
        <v>134</v>
      </c>
      <c r="K202" s="147"/>
      <c r="L202" s="148">
        <f>SUM(J201:L201)</f>
        <v>14671900</v>
      </c>
      <c r="M202" s="139"/>
      <c r="N202" s="140"/>
      <c r="O202" s="141"/>
      <c r="P202" s="142" t="s">
        <v>135</v>
      </c>
      <c r="Q202" s="142"/>
      <c r="R202" s="143">
        <f>SUM(P201:R201)</f>
        <v>87185.084200000012</v>
      </c>
      <c r="S202" s="144"/>
      <c r="T202" s="145"/>
      <c r="U202" s="146" t="s">
        <v>134</v>
      </c>
      <c r="V202" s="147"/>
      <c r="W202" s="148">
        <f>SUM(U201:W201)</f>
        <v>15543690</v>
      </c>
      <c r="X202" s="139"/>
      <c r="Y202" s="140"/>
      <c r="Z202" s="141"/>
      <c r="AA202" s="142" t="s">
        <v>135</v>
      </c>
      <c r="AB202" s="142"/>
      <c r="AC202" s="143">
        <f>SUM(AA201:AC201)</f>
        <v>92406.954800000007</v>
      </c>
      <c r="AD202" s="144"/>
      <c r="AE202" s="145"/>
      <c r="AF202" s="146" t="s">
        <v>134</v>
      </c>
      <c r="AG202" s="147"/>
      <c r="AH202" s="148">
        <f>SUM(AF201:AH201)</f>
        <v>16415339</v>
      </c>
      <c r="AI202" s="723"/>
      <c r="AJ202" s="140"/>
      <c r="AK202" s="141"/>
      <c r="AL202" s="142" t="s">
        <v>135</v>
      </c>
      <c r="AM202" s="142"/>
      <c r="AN202" s="143">
        <f>SUM(AL201:AN201)</f>
        <v>84562.501499999998</v>
      </c>
      <c r="AO202" s="723"/>
      <c r="AP202" s="145"/>
      <c r="AQ202" s="146" t="s">
        <v>134</v>
      </c>
      <c r="AR202" s="147"/>
      <c r="AS202" s="148">
        <f>SUM(AQ201:AS201)</f>
        <v>15278867</v>
      </c>
      <c r="AU202" s="140"/>
      <c r="AV202" s="141"/>
      <c r="AW202" s="142" t="s">
        <v>135</v>
      </c>
      <c r="AX202" s="142"/>
      <c r="AY202" s="143">
        <f>SUM(AW201:AY201)</f>
        <v>77971.490699999995</v>
      </c>
      <c r="BA202" s="145"/>
      <c r="BB202" s="146" t="s">
        <v>134</v>
      </c>
      <c r="BC202" s="147"/>
      <c r="BD202" s="148">
        <f>SUM(BB201:BD201)</f>
        <v>14360539</v>
      </c>
    </row>
    <row r="203" spans="1:56" x14ac:dyDescent="0.3">
      <c r="I203" s="149"/>
      <c r="J203" s="149"/>
      <c r="K203" s="149"/>
      <c r="L203" s="149"/>
      <c r="T203" s="149"/>
      <c r="U203" s="149"/>
      <c r="V203" s="149"/>
      <c r="W203" s="149"/>
      <c r="AE203" s="149"/>
      <c r="AF203" s="149"/>
      <c r="AG203" s="149"/>
      <c r="AH203" s="149"/>
      <c r="AI203" s="149"/>
      <c r="AO203" s="149"/>
      <c r="AP203" s="149"/>
      <c r="AQ203" s="149"/>
      <c r="AR203" s="149"/>
      <c r="AS203" s="149"/>
      <c r="BA203" s="149"/>
      <c r="BB203" s="149"/>
      <c r="BC203" s="149"/>
      <c r="BD203" s="149"/>
    </row>
  </sheetData>
  <mergeCells count="589">
    <mergeCell ref="AU201:AV201"/>
    <mergeCell ref="AJ12:AK13"/>
    <mergeCell ref="AJ17:AK17"/>
    <mergeCell ref="AJ20:AK21"/>
    <mergeCell ref="AJ25:AK25"/>
    <mergeCell ref="AJ28:AK29"/>
    <mergeCell ref="AJ33:AK33"/>
    <mergeCell ref="AJ36:AK37"/>
    <mergeCell ref="AJ41:AK41"/>
    <mergeCell ref="AJ44:AK45"/>
    <mergeCell ref="AJ49:AK49"/>
    <mergeCell ref="AJ52:AK53"/>
    <mergeCell ref="AJ57:AK57"/>
    <mergeCell ref="AJ60:AK61"/>
    <mergeCell ref="AJ65:AK65"/>
    <mergeCell ref="AJ68:AK69"/>
    <mergeCell ref="AJ73:AK73"/>
    <mergeCell ref="AJ74:AM74"/>
    <mergeCell ref="AJ76:AK77"/>
    <mergeCell ref="AJ81:AK81"/>
    <mergeCell ref="AJ169:AK169"/>
    <mergeCell ref="AL140:AN140"/>
    <mergeCell ref="AL148:AN148"/>
    <mergeCell ref="AL156:AN156"/>
    <mergeCell ref="AU92:AV93"/>
    <mergeCell ref="AU97:AV97"/>
    <mergeCell ref="AU185:AV185"/>
    <mergeCell ref="AU188:AV189"/>
    <mergeCell ref="AL196:AN196"/>
    <mergeCell ref="AJ145:AK145"/>
    <mergeCell ref="AJ129:AK129"/>
    <mergeCell ref="AJ132:AK133"/>
    <mergeCell ref="AQ140:AS140"/>
    <mergeCell ref="AQ148:AS148"/>
    <mergeCell ref="AQ156:AS156"/>
    <mergeCell ref="AQ164:AS164"/>
    <mergeCell ref="AU193:AV193"/>
    <mergeCell ref="AU196:AV197"/>
    <mergeCell ref="AU156:AV157"/>
    <mergeCell ref="AU161:AV161"/>
    <mergeCell ref="AU164:AV165"/>
    <mergeCell ref="AU169:AV169"/>
    <mergeCell ref="AU172:AV173"/>
    <mergeCell ref="AU177:AV177"/>
    <mergeCell ref="AU180:AV181"/>
    <mergeCell ref="AQ172:AS172"/>
    <mergeCell ref="AQ180:AS180"/>
    <mergeCell ref="AQ188:AS188"/>
    <mergeCell ref="AU12:AV13"/>
    <mergeCell ref="AU17:AV17"/>
    <mergeCell ref="AU20:AV21"/>
    <mergeCell ref="AU25:AV25"/>
    <mergeCell ref="AU28:AV29"/>
    <mergeCell ref="AU33:AV33"/>
    <mergeCell ref="AU36:AV37"/>
    <mergeCell ref="AU41:AV41"/>
    <mergeCell ref="AU44:AV45"/>
    <mergeCell ref="AU49:AV49"/>
    <mergeCell ref="AU52:AV53"/>
    <mergeCell ref="AU57:AV57"/>
    <mergeCell ref="AU60:AV61"/>
    <mergeCell ref="AU65:AV65"/>
    <mergeCell ref="AU68:AV69"/>
    <mergeCell ref="AU73:AV73"/>
    <mergeCell ref="AU74:AX74"/>
    <mergeCell ref="AU76:AV77"/>
    <mergeCell ref="AU81:AV81"/>
    <mergeCell ref="AU84:AV85"/>
    <mergeCell ref="AU89:AV89"/>
    <mergeCell ref="AJ193:AK193"/>
    <mergeCell ref="AJ196:AK197"/>
    <mergeCell ref="AJ201:AK201"/>
    <mergeCell ref="AL12:AN12"/>
    <mergeCell ref="AL20:AN20"/>
    <mergeCell ref="AL28:AN28"/>
    <mergeCell ref="AL36:AN36"/>
    <mergeCell ref="AL44:AN44"/>
    <mergeCell ref="AL52:AN52"/>
    <mergeCell ref="AL60:AN60"/>
    <mergeCell ref="AL68:AN68"/>
    <mergeCell ref="AL76:AN76"/>
    <mergeCell ref="AL84:AN84"/>
    <mergeCell ref="AL92:AN92"/>
    <mergeCell ref="AL100:AN100"/>
    <mergeCell ref="AL108:AN108"/>
    <mergeCell ref="AL116:AN116"/>
    <mergeCell ref="AL124:AN124"/>
    <mergeCell ref="AL132:AN132"/>
    <mergeCell ref="AJ137:AK137"/>
    <mergeCell ref="AJ140:AK141"/>
    <mergeCell ref="AJ84:AK85"/>
    <mergeCell ref="AJ89:AK89"/>
    <mergeCell ref="AJ100:AK101"/>
    <mergeCell ref="AJ105:AK105"/>
    <mergeCell ref="AJ108:AK109"/>
    <mergeCell ref="AJ113:AK113"/>
    <mergeCell ref="AJ116:AK117"/>
    <mergeCell ref="AJ121:AK121"/>
    <mergeCell ref="AJ124:AK125"/>
    <mergeCell ref="AJ92:AK93"/>
    <mergeCell ref="AJ97:AK97"/>
    <mergeCell ref="Y132:Z133"/>
    <mergeCell ref="Y137:Z137"/>
    <mergeCell ref="Y140:Z141"/>
    <mergeCell ref="Y145:Z145"/>
    <mergeCell ref="Y148:Z149"/>
    <mergeCell ref="Y153:Z153"/>
    <mergeCell ref="Y156:Z157"/>
    <mergeCell ref="Y161:Z161"/>
    <mergeCell ref="Y201:Z201"/>
    <mergeCell ref="Y164:Z165"/>
    <mergeCell ref="Y169:Z169"/>
    <mergeCell ref="Y172:Z173"/>
    <mergeCell ref="Y177:Z177"/>
    <mergeCell ref="Y180:Z181"/>
    <mergeCell ref="Y185:Z185"/>
    <mergeCell ref="Y188:Z189"/>
    <mergeCell ref="Y193:Z193"/>
    <mergeCell ref="Y196:Z197"/>
    <mergeCell ref="N196:O197"/>
    <mergeCell ref="N201:O201"/>
    <mergeCell ref="Y12:Z13"/>
    <mergeCell ref="Y17:Z17"/>
    <mergeCell ref="Y20:Z21"/>
    <mergeCell ref="Y25:Z25"/>
    <mergeCell ref="Y28:Z29"/>
    <mergeCell ref="Y33:Z33"/>
    <mergeCell ref="Y36:Z37"/>
    <mergeCell ref="Y41:Z41"/>
    <mergeCell ref="Y44:Z45"/>
    <mergeCell ref="Y49:Z49"/>
    <mergeCell ref="Y52:Z53"/>
    <mergeCell ref="Y57:Z57"/>
    <mergeCell ref="Y60:Z61"/>
    <mergeCell ref="Y65:Z65"/>
    <mergeCell ref="Y68:Z69"/>
    <mergeCell ref="Y73:Z73"/>
    <mergeCell ref="Y74:AB74"/>
    <mergeCell ref="Y76:Z77"/>
    <mergeCell ref="Y81:Z81"/>
    <mergeCell ref="Y84:Z85"/>
    <mergeCell ref="Y89:Z89"/>
    <mergeCell ref="Y129:Z129"/>
    <mergeCell ref="C201:D201"/>
    <mergeCell ref="N12:O13"/>
    <mergeCell ref="N17:O17"/>
    <mergeCell ref="N25:O25"/>
    <mergeCell ref="N28:O29"/>
    <mergeCell ref="N33:O33"/>
    <mergeCell ref="N36:O37"/>
    <mergeCell ref="N41:O41"/>
    <mergeCell ref="N44:O45"/>
    <mergeCell ref="N49:O49"/>
    <mergeCell ref="N52:O53"/>
    <mergeCell ref="N57:O57"/>
    <mergeCell ref="N60:O61"/>
    <mergeCell ref="N65:O65"/>
    <mergeCell ref="N68:O69"/>
    <mergeCell ref="N73:O73"/>
    <mergeCell ref="N74:Q74"/>
    <mergeCell ref="N76:O77"/>
    <mergeCell ref="N81:O81"/>
    <mergeCell ref="N84:O85"/>
    <mergeCell ref="N89:O89"/>
    <mergeCell ref="N92:O93"/>
    <mergeCell ref="N97:O97"/>
    <mergeCell ref="N100:O101"/>
    <mergeCell ref="C12:D13"/>
    <mergeCell ref="C17:D17"/>
    <mergeCell ref="C20:D21"/>
    <mergeCell ref="C25:D25"/>
    <mergeCell ref="C28:D29"/>
    <mergeCell ref="C33:D33"/>
    <mergeCell ref="C36:D37"/>
    <mergeCell ref="C41:D41"/>
    <mergeCell ref="C44:D45"/>
    <mergeCell ref="C49:D49"/>
    <mergeCell ref="C52:D53"/>
    <mergeCell ref="C57:D57"/>
    <mergeCell ref="C60:D61"/>
    <mergeCell ref="C65:D65"/>
    <mergeCell ref="C68:D69"/>
    <mergeCell ref="C73:D73"/>
    <mergeCell ref="C74:F74"/>
    <mergeCell ref="C81:D81"/>
    <mergeCell ref="C76:D77"/>
    <mergeCell ref="C56"/>
    <mergeCell ref="C62"/>
    <mergeCell ref="C64"/>
    <mergeCell ref="C63"/>
    <mergeCell ref="E68:G68"/>
    <mergeCell ref="AA108:AC108"/>
    <mergeCell ref="AA116:AC116"/>
    <mergeCell ref="AF108:AH108"/>
    <mergeCell ref="AF116:AH116"/>
    <mergeCell ref="AF124:AH124"/>
    <mergeCell ref="AA156:AC156"/>
    <mergeCell ref="AJ185:AK185"/>
    <mergeCell ref="AJ188:AK189"/>
    <mergeCell ref="AJ172:AK173"/>
    <mergeCell ref="AJ177:AK177"/>
    <mergeCell ref="AJ180:AK181"/>
    <mergeCell ref="AJ148:AK149"/>
    <mergeCell ref="AJ153:AK153"/>
    <mergeCell ref="AJ156:AK157"/>
    <mergeCell ref="AJ161:AK161"/>
    <mergeCell ref="AJ164:AK165"/>
    <mergeCell ref="AA124:AC124"/>
    <mergeCell ref="AF156:AH156"/>
    <mergeCell ref="AF148:AH148"/>
    <mergeCell ref="AL164:AN164"/>
    <mergeCell ref="AQ196:AS196"/>
    <mergeCell ref="AJ4:AN8"/>
    <mergeCell ref="AJ10:AN10"/>
    <mergeCell ref="AQ68:AS68"/>
    <mergeCell ref="AQ76:AS76"/>
    <mergeCell ref="AQ84:AS84"/>
    <mergeCell ref="AQ92:AS92"/>
    <mergeCell ref="AQ100:AS100"/>
    <mergeCell ref="AQ108:AS108"/>
    <mergeCell ref="AQ116:AS116"/>
    <mergeCell ref="AQ124:AS124"/>
    <mergeCell ref="AQ132:AS132"/>
    <mergeCell ref="AP4:AS8"/>
    <mergeCell ref="AP10:AS10"/>
    <mergeCell ref="AQ12:AS12"/>
    <mergeCell ref="AQ20:AS20"/>
    <mergeCell ref="AQ28:AS28"/>
    <mergeCell ref="AQ36:AS36"/>
    <mergeCell ref="AQ44:AS44"/>
    <mergeCell ref="AQ52:AS52"/>
    <mergeCell ref="AQ60:AS60"/>
    <mergeCell ref="AL172:AN172"/>
    <mergeCell ref="AL180:AN180"/>
    <mergeCell ref="AL188:AN188"/>
    <mergeCell ref="A196:A202"/>
    <mergeCell ref="N20:O21"/>
    <mergeCell ref="A76:A82"/>
    <mergeCell ref="A84:A90"/>
    <mergeCell ref="A92:A98"/>
    <mergeCell ref="A100:A106"/>
    <mergeCell ref="A108:A114"/>
    <mergeCell ref="A116:A122"/>
    <mergeCell ref="A124:A130"/>
    <mergeCell ref="A132:A138"/>
    <mergeCell ref="C102"/>
    <mergeCell ref="E108:G108"/>
    <mergeCell ref="C96"/>
    <mergeCell ref="C72"/>
    <mergeCell ref="C79"/>
    <mergeCell ref="J84:L84"/>
    <mergeCell ref="C103"/>
    <mergeCell ref="C118"/>
    <mergeCell ref="C126"/>
    <mergeCell ref="C119"/>
    <mergeCell ref="C150"/>
    <mergeCell ref="J140:L140"/>
    <mergeCell ref="J148:L148"/>
    <mergeCell ref="AF36:AH36"/>
    <mergeCell ref="AF44:AH44"/>
    <mergeCell ref="A140:A146"/>
    <mergeCell ref="A148:A154"/>
    <mergeCell ref="A156:A162"/>
    <mergeCell ref="A164:A170"/>
    <mergeCell ref="A172:A178"/>
    <mergeCell ref="A180:A186"/>
    <mergeCell ref="C80"/>
    <mergeCell ref="C86"/>
    <mergeCell ref="C71"/>
    <mergeCell ref="C78"/>
    <mergeCell ref="AF76:AH76"/>
    <mergeCell ref="AF84:AH84"/>
    <mergeCell ref="AA76:AC76"/>
    <mergeCell ref="P92:R92"/>
    <mergeCell ref="P100:R100"/>
    <mergeCell ref="AF92:AH92"/>
    <mergeCell ref="AF100:AH100"/>
    <mergeCell ref="AA68:AC68"/>
    <mergeCell ref="AA100:AC100"/>
    <mergeCell ref="Y92:Z93"/>
    <mergeCell ref="Y97:Z97"/>
    <mergeCell ref="AA132:AC132"/>
    <mergeCell ref="A188:A194"/>
    <mergeCell ref="C112"/>
    <mergeCell ref="C104"/>
    <mergeCell ref="C87"/>
    <mergeCell ref="J92:L92"/>
    <mergeCell ref="C88"/>
    <mergeCell ref="C95"/>
    <mergeCell ref="E92:G92"/>
    <mergeCell ref="C94"/>
    <mergeCell ref="E100:G100"/>
    <mergeCell ref="C111"/>
    <mergeCell ref="J108:L108"/>
    <mergeCell ref="J100:L100"/>
    <mergeCell ref="E116:G116"/>
    <mergeCell ref="C120"/>
    <mergeCell ref="C127"/>
    <mergeCell ref="C128"/>
    <mergeCell ref="J124:L124"/>
    <mergeCell ref="E180:G180"/>
    <mergeCell ref="C183"/>
    <mergeCell ref="J172:L172"/>
    <mergeCell ref="C153:D153"/>
    <mergeCell ref="C156:D157"/>
    <mergeCell ref="J188:L188"/>
    <mergeCell ref="AE4:AH8"/>
    <mergeCell ref="A12:A18"/>
    <mergeCell ref="A20:A26"/>
    <mergeCell ref="A28:A34"/>
    <mergeCell ref="A36:A42"/>
    <mergeCell ref="A44:A50"/>
    <mergeCell ref="A52:A58"/>
    <mergeCell ref="A60:A66"/>
    <mergeCell ref="A68:A74"/>
    <mergeCell ref="C46"/>
    <mergeCell ref="AF68:AH68"/>
    <mergeCell ref="Y10:AC10"/>
    <mergeCell ref="AA12:AC12"/>
    <mergeCell ref="AA20:AC20"/>
    <mergeCell ref="U52:W52"/>
    <mergeCell ref="AE10:AH10"/>
    <mergeCell ref="AF12:AH12"/>
    <mergeCell ref="AF20:AH20"/>
    <mergeCell ref="AF28:AH28"/>
    <mergeCell ref="AA28:AC28"/>
    <mergeCell ref="U60:W60"/>
    <mergeCell ref="C70"/>
    <mergeCell ref="T10:W10"/>
    <mergeCell ref="U12:W12"/>
    <mergeCell ref="Y100:Z101"/>
    <mergeCell ref="AA92:AC92"/>
    <mergeCell ref="P76:R76"/>
    <mergeCell ref="P84:R84"/>
    <mergeCell ref="U76:W76"/>
    <mergeCell ref="U84:W84"/>
    <mergeCell ref="AA84:AC84"/>
    <mergeCell ref="U20:W20"/>
    <mergeCell ref="U28:W28"/>
    <mergeCell ref="U36:W36"/>
    <mergeCell ref="U44:W44"/>
    <mergeCell ref="AA36:AC36"/>
    <mergeCell ref="AA60:AC60"/>
    <mergeCell ref="U92:W92"/>
    <mergeCell ref="U100:W100"/>
    <mergeCell ref="P68:R68"/>
    <mergeCell ref="P60:R60"/>
    <mergeCell ref="U108:W108"/>
    <mergeCell ref="U116:W116"/>
    <mergeCell ref="U132:W132"/>
    <mergeCell ref="U140:W140"/>
    <mergeCell ref="P196:R196"/>
    <mergeCell ref="U188:W188"/>
    <mergeCell ref="P156:R156"/>
    <mergeCell ref="AA180:AC180"/>
    <mergeCell ref="P180:R180"/>
    <mergeCell ref="AA188:AC188"/>
    <mergeCell ref="AA164:AC164"/>
    <mergeCell ref="U148:W148"/>
    <mergeCell ref="U156:W156"/>
    <mergeCell ref="U164:W164"/>
    <mergeCell ref="U172:W172"/>
    <mergeCell ref="P164:R164"/>
    <mergeCell ref="P172:R172"/>
    <mergeCell ref="P188:R188"/>
    <mergeCell ref="P108:R108"/>
    <mergeCell ref="P124:R124"/>
    <mergeCell ref="U124:W124"/>
    <mergeCell ref="P132:R132"/>
    <mergeCell ref="P148:R148"/>
    <mergeCell ref="P140:R140"/>
    <mergeCell ref="J28:L28"/>
    <mergeCell ref="E20:G20"/>
    <mergeCell ref="P44:R44"/>
    <mergeCell ref="C55"/>
    <mergeCell ref="N10:R10"/>
    <mergeCell ref="P12:R12"/>
    <mergeCell ref="P20:R20"/>
    <mergeCell ref="J52:L52"/>
    <mergeCell ref="AF196:AH196"/>
    <mergeCell ref="AF132:AH132"/>
    <mergeCell ref="AF140:AH140"/>
    <mergeCell ref="U196:W196"/>
    <mergeCell ref="AA196:AC196"/>
    <mergeCell ref="AA172:AC172"/>
    <mergeCell ref="AA140:AC140"/>
    <mergeCell ref="AA148:AC148"/>
    <mergeCell ref="AF52:AH52"/>
    <mergeCell ref="AF60:AH60"/>
    <mergeCell ref="U68:W68"/>
    <mergeCell ref="U180:W180"/>
    <mergeCell ref="Y105:Z105"/>
    <mergeCell ref="Y108:Z109"/>
    <mergeCell ref="Y113:Z113"/>
    <mergeCell ref="Y116:Z117"/>
    <mergeCell ref="I4:L8"/>
    <mergeCell ref="N4:R8"/>
    <mergeCell ref="T4:W8"/>
    <mergeCell ref="C4:G8"/>
    <mergeCell ref="Y4:AC8"/>
    <mergeCell ref="C54"/>
    <mergeCell ref="C48"/>
    <mergeCell ref="E36:G36"/>
    <mergeCell ref="AA44:AC44"/>
    <mergeCell ref="AA52:AC52"/>
    <mergeCell ref="C47"/>
    <mergeCell ref="J44:L44"/>
    <mergeCell ref="J36:L36"/>
    <mergeCell ref="E44:G44"/>
    <mergeCell ref="P52:R52"/>
    <mergeCell ref="E52:G52"/>
    <mergeCell ref="J20:L20"/>
    <mergeCell ref="C10:G10"/>
    <mergeCell ref="E12:G12"/>
    <mergeCell ref="I10:L10"/>
    <mergeCell ref="J12:L12"/>
    <mergeCell ref="E28:G28"/>
    <mergeCell ref="P36:R36"/>
    <mergeCell ref="P28:R28"/>
    <mergeCell ref="P116:R116"/>
    <mergeCell ref="C110"/>
    <mergeCell ref="N105:O105"/>
    <mergeCell ref="N108:O109"/>
    <mergeCell ref="N113:O113"/>
    <mergeCell ref="N116:O117"/>
    <mergeCell ref="E60:G60"/>
    <mergeCell ref="C84:D85"/>
    <mergeCell ref="C89:D89"/>
    <mergeCell ref="C92:D93"/>
    <mergeCell ref="C97:D97"/>
    <mergeCell ref="C100:D101"/>
    <mergeCell ref="C105:D105"/>
    <mergeCell ref="Y121:Z121"/>
    <mergeCell ref="Y124:Z125"/>
    <mergeCell ref="C121:D121"/>
    <mergeCell ref="C124:D125"/>
    <mergeCell ref="J196:L196"/>
    <mergeCell ref="C136"/>
    <mergeCell ref="C143"/>
    <mergeCell ref="E140:G140"/>
    <mergeCell ref="C142"/>
    <mergeCell ref="C137:D137"/>
    <mergeCell ref="C140:D141"/>
    <mergeCell ref="C145:D145"/>
    <mergeCell ref="C148:D149"/>
    <mergeCell ref="C161:D161"/>
    <mergeCell ref="C164:D165"/>
    <mergeCell ref="C169:D169"/>
    <mergeCell ref="C172:D173"/>
    <mergeCell ref="C177:D177"/>
    <mergeCell ref="C180:D181"/>
    <mergeCell ref="C185:D185"/>
    <mergeCell ref="E172:G172"/>
    <mergeCell ref="C174"/>
    <mergeCell ref="C152"/>
    <mergeCell ref="N193:O193"/>
    <mergeCell ref="C199"/>
    <mergeCell ref="C200"/>
    <mergeCell ref="C198"/>
    <mergeCell ref="C184"/>
    <mergeCell ref="C192"/>
    <mergeCell ref="C190"/>
    <mergeCell ref="C191"/>
    <mergeCell ref="E188:G188"/>
    <mergeCell ref="E196:G196"/>
    <mergeCell ref="C188:D189"/>
    <mergeCell ref="C193:D193"/>
    <mergeCell ref="C196:D197"/>
    <mergeCell ref="E124:G124"/>
    <mergeCell ref="E76:G76"/>
    <mergeCell ref="E84:G84"/>
    <mergeCell ref="E132:G132"/>
    <mergeCell ref="J180:L180"/>
    <mergeCell ref="C176"/>
    <mergeCell ref="C175"/>
    <mergeCell ref="C182"/>
    <mergeCell ref="C108:D109"/>
    <mergeCell ref="C113:D113"/>
    <mergeCell ref="C116:D117"/>
    <mergeCell ref="C129:D129"/>
    <mergeCell ref="C132:D133"/>
    <mergeCell ref="C134"/>
    <mergeCell ref="C151"/>
    <mergeCell ref="C144"/>
    <mergeCell ref="E156:G156"/>
    <mergeCell ref="C135"/>
    <mergeCell ref="E148:G148"/>
    <mergeCell ref="N129:O129"/>
    <mergeCell ref="N132:O133"/>
    <mergeCell ref="N153:O153"/>
    <mergeCell ref="N156:O157"/>
    <mergeCell ref="N161:O161"/>
    <mergeCell ref="N164:O165"/>
    <mergeCell ref="J60:L60"/>
    <mergeCell ref="J116:L116"/>
    <mergeCell ref="J76:L76"/>
    <mergeCell ref="N145:O145"/>
    <mergeCell ref="N148:O149"/>
    <mergeCell ref="J156:L156"/>
    <mergeCell ref="N137:O137"/>
    <mergeCell ref="N140:O141"/>
    <mergeCell ref="J132:L132"/>
    <mergeCell ref="N121:O121"/>
    <mergeCell ref="N124:O125"/>
    <mergeCell ref="J68:L68"/>
    <mergeCell ref="N180:O181"/>
    <mergeCell ref="N185:O185"/>
    <mergeCell ref="C159"/>
    <mergeCell ref="C158"/>
    <mergeCell ref="C168"/>
    <mergeCell ref="C167"/>
    <mergeCell ref="J164:L164"/>
    <mergeCell ref="N188:O189"/>
    <mergeCell ref="AF188:AH188"/>
    <mergeCell ref="AF180:AH180"/>
    <mergeCell ref="AF172:AH172"/>
    <mergeCell ref="AF164:AH164"/>
    <mergeCell ref="C166"/>
    <mergeCell ref="E164:G164"/>
    <mergeCell ref="C160"/>
    <mergeCell ref="N169:O169"/>
    <mergeCell ref="N172:O173"/>
    <mergeCell ref="N177:O177"/>
    <mergeCell ref="AW188:AY188"/>
    <mergeCell ref="AU4:AY8"/>
    <mergeCell ref="AU10:AY10"/>
    <mergeCell ref="AW12:AY12"/>
    <mergeCell ref="AW20:AY20"/>
    <mergeCell ref="AW28:AY28"/>
    <mergeCell ref="AW36:AY36"/>
    <mergeCell ref="AW44:AY44"/>
    <mergeCell ref="AW52:AY52"/>
    <mergeCell ref="AW60:AY60"/>
    <mergeCell ref="AU100:AV101"/>
    <mergeCell ref="AU105:AV105"/>
    <mergeCell ref="AU108:AV109"/>
    <mergeCell ref="AU113:AV113"/>
    <mergeCell ref="AU116:AV117"/>
    <mergeCell ref="AU121:AV121"/>
    <mergeCell ref="AU124:AV125"/>
    <mergeCell ref="AU129:AV129"/>
    <mergeCell ref="AU132:AV133"/>
    <mergeCell ref="AU137:AV137"/>
    <mergeCell ref="AU140:AV141"/>
    <mergeCell ref="AU145:AV145"/>
    <mergeCell ref="AU148:AV149"/>
    <mergeCell ref="AU153:AV153"/>
    <mergeCell ref="BB68:BD68"/>
    <mergeCell ref="BB76:BD76"/>
    <mergeCell ref="BB84:BD84"/>
    <mergeCell ref="BB92:BD92"/>
    <mergeCell ref="BB100:BD100"/>
    <mergeCell ref="BB108:BD108"/>
    <mergeCell ref="BB116:BD116"/>
    <mergeCell ref="BB124:BD124"/>
    <mergeCell ref="AW196:AY196"/>
    <mergeCell ref="AW68:AY68"/>
    <mergeCell ref="AW76:AY76"/>
    <mergeCell ref="AW84:AY84"/>
    <mergeCell ref="AW92:AY92"/>
    <mergeCell ref="AW100:AY100"/>
    <mergeCell ref="AW108:AY108"/>
    <mergeCell ref="AW116:AY116"/>
    <mergeCell ref="AW124:AY124"/>
    <mergeCell ref="AW132:AY132"/>
    <mergeCell ref="AW140:AY140"/>
    <mergeCell ref="AW148:AY148"/>
    <mergeCell ref="AW156:AY156"/>
    <mergeCell ref="AW164:AY164"/>
    <mergeCell ref="AW172:AY172"/>
    <mergeCell ref="AW180:AY180"/>
    <mergeCell ref="BA4:BD8"/>
    <mergeCell ref="BA10:BD10"/>
    <mergeCell ref="BB12:BD12"/>
    <mergeCell ref="BB20:BD20"/>
    <mergeCell ref="BB28:BD28"/>
    <mergeCell ref="BB36:BD36"/>
    <mergeCell ref="BB44:BD44"/>
    <mergeCell ref="BB52:BD52"/>
    <mergeCell ref="BB60:BD60"/>
    <mergeCell ref="BB132:BD132"/>
    <mergeCell ref="BB140:BD140"/>
    <mergeCell ref="BB148:BD148"/>
    <mergeCell ref="BB156:BD156"/>
    <mergeCell ref="BB164:BD164"/>
    <mergeCell ref="BB172:BD172"/>
    <mergeCell ref="BB180:BD180"/>
    <mergeCell ref="BB188:BD188"/>
    <mergeCell ref="BB196:BD196"/>
  </mergeCells>
  <pageMargins left="0.7" right="0.7" top="0.75" bottom="0.75" header="0.3" footer="0.3"/>
  <pageSetup scale="23" fitToWidth="3" fitToHeight="4" pageOrder="overThenDown" orientation="landscape" r:id="rId1"/>
  <headerFooter>
    <oddFooter>&amp;LPage &amp;P of &amp;N&amp;R&amp;F:&amp;A</oddFooter>
  </headerFooter>
  <rowBreaks count="2" manualBreakCount="2">
    <brk id="67" max="16383" man="1"/>
    <brk id="14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outlinePr summaryBelow="0" summaryRight="0"/>
    <pageSetUpPr fitToPage="1"/>
  </sheetPr>
  <dimension ref="A1:N44"/>
  <sheetViews>
    <sheetView zoomScaleNormal="100" workbookViewId="0">
      <pane xSplit="1" topLeftCell="B1" activePane="topRight" state="frozen"/>
      <selection activeCell="U29" sqref="U29"/>
      <selection pane="topRight"/>
    </sheetView>
  </sheetViews>
  <sheetFormatPr defaultColWidth="9.140625" defaultRowHeight="16.5" x14ac:dyDescent="0.25"/>
  <cols>
    <col min="1" max="1" width="21.85546875" style="203" customWidth="1"/>
    <col min="2" max="2" width="38.28515625" style="203" customWidth="1"/>
    <col min="3" max="3" width="15.28515625" style="204" customWidth="1"/>
    <col min="4" max="4" width="16.7109375" style="203" customWidth="1"/>
    <col min="5" max="5" width="15.85546875" style="203" customWidth="1"/>
    <col min="6" max="6" width="16" style="203" customWidth="1"/>
    <col min="7" max="7" width="16.85546875" style="203" customWidth="1"/>
    <col min="8" max="8" width="16.5703125" style="203" customWidth="1"/>
    <col min="9" max="9" width="15.85546875" style="203" customWidth="1"/>
    <col min="10" max="10" width="15.42578125" style="203" customWidth="1"/>
    <col min="11" max="12" width="17.85546875" style="203" customWidth="1"/>
    <col min="13" max="13" width="1.7109375" style="203" customWidth="1"/>
    <col min="14" max="14" width="18.85546875" style="203" customWidth="1"/>
    <col min="15" max="15" width="16.28515625" style="203" customWidth="1"/>
    <col min="16" max="16" width="16.42578125" style="203" customWidth="1"/>
    <col min="17" max="16384" width="9.140625" style="203"/>
  </cols>
  <sheetData>
    <row r="1" spans="1:12" s="197" customFormat="1" ht="21" x14ac:dyDescent="0.25">
      <c r="A1" s="376" t="s">
        <v>294</v>
      </c>
      <c r="C1" s="198"/>
    </row>
    <row r="2" spans="1:12" s="197" customFormat="1" ht="18" thickBot="1" x14ac:dyDescent="0.3">
      <c r="C2" s="198"/>
      <c r="L2" s="752"/>
    </row>
    <row r="3" spans="1:12" s="197" customFormat="1" ht="25.5" customHeight="1" thickBot="1" x14ac:dyDescent="0.4">
      <c r="A3" s="1175" t="s">
        <v>0</v>
      </c>
      <c r="B3" s="1166" t="s">
        <v>264</v>
      </c>
      <c r="C3" s="1167"/>
      <c r="D3" s="1167"/>
      <c r="E3" s="1167"/>
      <c r="F3" s="1167"/>
      <c r="G3" s="1167"/>
      <c r="H3" s="1167"/>
      <c r="I3" s="1167"/>
      <c r="J3" s="1167"/>
      <c r="K3" s="1167"/>
      <c r="L3" s="1168"/>
    </row>
    <row r="4" spans="1:12" s="199" customFormat="1" ht="19.5" customHeight="1" thickBot="1" x14ac:dyDescent="0.3">
      <c r="A4" s="1176"/>
      <c r="B4" s="733" t="s">
        <v>191</v>
      </c>
      <c r="C4" s="734">
        <v>2006</v>
      </c>
      <c r="D4" s="734">
        <v>2007</v>
      </c>
      <c r="E4" s="734">
        <v>2008</v>
      </c>
      <c r="F4" s="734">
        <v>2009</v>
      </c>
      <c r="G4" s="734">
        <v>2010</v>
      </c>
      <c r="H4" s="734">
        <v>2011</v>
      </c>
      <c r="I4" s="734">
        <v>2012</v>
      </c>
      <c r="J4" s="218">
        <v>2013</v>
      </c>
      <c r="K4" s="732">
        <v>2014</v>
      </c>
      <c r="L4" s="528">
        <v>2015</v>
      </c>
    </row>
    <row r="5" spans="1:12" s="199" customFormat="1" ht="21.75" customHeight="1" x14ac:dyDescent="0.25">
      <c r="A5" s="1193" t="s">
        <v>190</v>
      </c>
      <c r="B5" s="209" t="s">
        <v>194</v>
      </c>
      <c r="C5" s="211">
        <v>59440554</v>
      </c>
      <c r="D5" s="212">
        <v>66335425</v>
      </c>
      <c r="E5" s="212">
        <v>63834946</v>
      </c>
      <c r="F5" s="212">
        <v>73452997</v>
      </c>
      <c r="G5" s="212">
        <v>83415392</v>
      </c>
      <c r="H5" s="212">
        <v>82925997</v>
      </c>
      <c r="I5" s="212">
        <v>66811800</v>
      </c>
      <c r="J5" s="213">
        <v>62065486</v>
      </c>
      <c r="K5" s="554">
        <v>66870360</v>
      </c>
      <c r="L5" s="554">
        <v>58760030</v>
      </c>
    </row>
    <row r="6" spans="1:12" s="199" customFormat="1" ht="22.5" customHeight="1" thickBot="1" x14ac:dyDescent="0.3">
      <c r="A6" s="1194"/>
      <c r="B6" s="208" t="s">
        <v>193</v>
      </c>
      <c r="C6" s="214">
        <v>1974233</v>
      </c>
      <c r="D6" s="215">
        <v>2519009</v>
      </c>
      <c r="E6" s="215">
        <v>3362570</v>
      </c>
      <c r="F6" s="215">
        <v>3758464</v>
      </c>
      <c r="G6" s="215">
        <v>4638097</v>
      </c>
      <c r="H6" s="215">
        <v>5741161</v>
      </c>
      <c r="I6" s="215">
        <v>5913548</v>
      </c>
      <c r="J6" s="216">
        <v>6450179</v>
      </c>
      <c r="K6" s="554">
        <v>6573881</v>
      </c>
      <c r="L6" s="554">
        <v>6801614</v>
      </c>
    </row>
    <row r="7" spans="1:12" s="199" customFormat="1" ht="27.75" customHeight="1" thickBot="1" x14ac:dyDescent="0.3">
      <c r="A7" s="1195"/>
      <c r="B7" s="221" t="s">
        <v>192</v>
      </c>
      <c r="C7" s="222">
        <f t="shared" ref="C7:J7" si="0">C5-C6</f>
        <v>57466321</v>
      </c>
      <c r="D7" s="222">
        <f t="shared" si="0"/>
        <v>63816416</v>
      </c>
      <c r="E7" s="222">
        <f t="shared" si="0"/>
        <v>60472376</v>
      </c>
      <c r="F7" s="222">
        <f t="shared" si="0"/>
        <v>69694533</v>
      </c>
      <c r="G7" s="222">
        <f t="shared" si="0"/>
        <v>78777295</v>
      </c>
      <c r="H7" s="222">
        <f t="shared" si="0"/>
        <v>77184836</v>
      </c>
      <c r="I7" s="222">
        <f t="shared" si="0"/>
        <v>60898252</v>
      </c>
      <c r="J7" s="223">
        <f t="shared" si="0"/>
        <v>55615307</v>
      </c>
      <c r="K7" s="531">
        <f>K5-K6</f>
        <v>60296479</v>
      </c>
      <c r="L7" s="531">
        <f>L5-L6</f>
        <v>51958416</v>
      </c>
    </row>
    <row r="8" spans="1:12" s="199" customFormat="1" ht="24" customHeight="1" x14ac:dyDescent="0.25">
      <c r="A8" s="1193" t="s">
        <v>38</v>
      </c>
      <c r="B8" s="209" t="s">
        <v>194</v>
      </c>
      <c r="C8" s="211">
        <v>163170646</v>
      </c>
      <c r="D8" s="212">
        <v>166121681</v>
      </c>
      <c r="E8" s="212">
        <v>155958746</v>
      </c>
      <c r="F8" s="212">
        <v>173029818</v>
      </c>
      <c r="G8" s="212">
        <v>198494554</v>
      </c>
      <c r="H8" s="212">
        <v>205712093</v>
      </c>
      <c r="I8" s="212">
        <v>180460921</v>
      </c>
      <c r="J8" s="213">
        <v>169656430</v>
      </c>
      <c r="K8" s="530">
        <v>165393770</v>
      </c>
      <c r="L8" s="530">
        <v>152612433</v>
      </c>
    </row>
    <row r="9" spans="1:12" s="199" customFormat="1" ht="23.25" customHeight="1" thickBot="1" x14ac:dyDescent="0.3">
      <c r="A9" s="1194"/>
      <c r="B9" s="208" t="s">
        <v>193</v>
      </c>
      <c r="C9" s="214">
        <v>26786333</v>
      </c>
      <c r="D9" s="215">
        <v>28831927</v>
      </c>
      <c r="E9" s="215">
        <v>32455029</v>
      </c>
      <c r="F9" s="215">
        <v>37362069</v>
      </c>
      <c r="G9" s="215">
        <v>54589165</v>
      </c>
      <c r="H9" s="215">
        <v>62859415</v>
      </c>
      <c r="I9" s="215">
        <v>57594172</v>
      </c>
      <c r="J9" s="216">
        <v>54469620</v>
      </c>
      <c r="K9" s="530">
        <v>50544043</v>
      </c>
      <c r="L9" s="530">
        <v>46575926</v>
      </c>
    </row>
    <row r="10" spans="1:12" s="199" customFormat="1" ht="23.25" customHeight="1" thickBot="1" x14ac:dyDescent="0.3">
      <c r="A10" s="1195"/>
      <c r="B10" s="221" t="s">
        <v>192</v>
      </c>
      <c r="C10" s="222">
        <f t="shared" ref="C10:J10" si="1">C8-C9</f>
        <v>136384313</v>
      </c>
      <c r="D10" s="222">
        <f t="shared" si="1"/>
        <v>137289754</v>
      </c>
      <c r="E10" s="222">
        <f t="shared" si="1"/>
        <v>123503717</v>
      </c>
      <c r="F10" s="222">
        <f t="shared" si="1"/>
        <v>135667749</v>
      </c>
      <c r="G10" s="222">
        <f t="shared" si="1"/>
        <v>143905389</v>
      </c>
      <c r="H10" s="222">
        <f t="shared" si="1"/>
        <v>142852678</v>
      </c>
      <c r="I10" s="222">
        <f t="shared" si="1"/>
        <v>122866749</v>
      </c>
      <c r="J10" s="223">
        <f t="shared" si="1"/>
        <v>115186810</v>
      </c>
      <c r="K10" s="531">
        <f>K8-K9</f>
        <v>114849727</v>
      </c>
      <c r="L10" s="531">
        <f>L8-L9</f>
        <v>106036507</v>
      </c>
    </row>
    <row r="11" spans="1:12" s="199" customFormat="1" ht="22.5" customHeight="1" x14ac:dyDescent="0.25">
      <c r="A11" s="1193" t="s">
        <v>40</v>
      </c>
      <c r="B11" s="208" t="s">
        <v>194</v>
      </c>
      <c r="C11" s="214">
        <v>204509574</v>
      </c>
      <c r="D11" s="215">
        <v>190487087</v>
      </c>
      <c r="E11" s="215">
        <v>201127614</v>
      </c>
      <c r="F11" s="215">
        <v>210969318</v>
      </c>
      <c r="G11" s="215">
        <v>242591183</v>
      </c>
      <c r="H11" s="215">
        <v>274576751</v>
      </c>
      <c r="I11" s="215">
        <v>257549107</v>
      </c>
      <c r="J11" s="216">
        <v>253828950</v>
      </c>
      <c r="K11" s="530">
        <v>242576398</v>
      </c>
      <c r="L11" s="530">
        <v>246311855</v>
      </c>
    </row>
    <row r="12" spans="1:12" s="199" customFormat="1" ht="21.75" customHeight="1" thickBot="1" x14ac:dyDescent="0.3">
      <c r="A12" s="1194"/>
      <c r="B12" s="208" t="s">
        <v>193</v>
      </c>
      <c r="C12" s="214">
        <v>26218699</v>
      </c>
      <c r="D12" s="215">
        <v>26950469</v>
      </c>
      <c r="E12" s="215">
        <v>29758441</v>
      </c>
      <c r="F12" s="215">
        <v>34487146</v>
      </c>
      <c r="G12" s="215">
        <v>52873723</v>
      </c>
      <c r="H12" s="215">
        <v>62868533</v>
      </c>
      <c r="I12" s="215">
        <v>61340958</v>
      </c>
      <c r="J12" s="216">
        <v>59581443</v>
      </c>
      <c r="K12" s="530">
        <v>58406331</v>
      </c>
      <c r="L12" s="530">
        <v>55207152</v>
      </c>
    </row>
    <row r="13" spans="1:12" s="199" customFormat="1" ht="23.25" customHeight="1" thickBot="1" x14ac:dyDescent="0.3">
      <c r="A13" s="1195"/>
      <c r="B13" s="221" t="s">
        <v>192</v>
      </c>
      <c r="C13" s="222">
        <f t="shared" ref="C13:J13" si="2">C11-C12</f>
        <v>178290875</v>
      </c>
      <c r="D13" s="222">
        <f t="shared" si="2"/>
        <v>163536618</v>
      </c>
      <c r="E13" s="222">
        <f t="shared" si="2"/>
        <v>171369173</v>
      </c>
      <c r="F13" s="222">
        <f t="shared" si="2"/>
        <v>176482172</v>
      </c>
      <c r="G13" s="222">
        <f t="shared" si="2"/>
        <v>189717460</v>
      </c>
      <c r="H13" s="222">
        <f t="shared" si="2"/>
        <v>211708218</v>
      </c>
      <c r="I13" s="222">
        <f t="shared" si="2"/>
        <v>196208149</v>
      </c>
      <c r="J13" s="223">
        <f t="shared" si="2"/>
        <v>194247507</v>
      </c>
      <c r="K13" s="531">
        <f>K11-K12</f>
        <v>184170067</v>
      </c>
      <c r="L13" s="531">
        <f>L11-L12</f>
        <v>191104703</v>
      </c>
    </row>
    <row r="14" spans="1:12" s="199" customFormat="1" ht="15.75" customHeight="1" x14ac:dyDescent="0.25">
      <c r="A14" s="200"/>
      <c r="B14" s="201"/>
      <c r="C14" s="202"/>
      <c r="D14" s="202"/>
      <c r="E14" s="202"/>
      <c r="F14" s="202"/>
      <c r="G14" s="202"/>
      <c r="H14" s="202"/>
      <c r="I14" s="202"/>
      <c r="J14" s="202"/>
    </row>
    <row r="15" spans="1:12" s="199" customFormat="1" ht="15.75" customHeight="1" thickBot="1" x14ac:dyDescent="0.3">
      <c r="A15" s="200"/>
      <c r="B15" s="201"/>
      <c r="C15" s="202"/>
      <c r="D15" s="202"/>
      <c r="E15" s="202"/>
      <c r="F15" s="202"/>
      <c r="G15" s="202"/>
      <c r="H15" s="202"/>
      <c r="I15" s="202"/>
      <c r="J15" s="202"/>
    </row>
    <row r="16" spans="1:12" s="199" customFormat="1" ht="24" customHeight="1" thickBot="1" x14ac:dyDescent="0.4">
      <c r="A16" s="1180" t="s">
        <v>0</v>
      </c>
      <c r="B16" s="1169" t="s">
        <v>265</v>
      </c>
      <c r="C16" s="1170"/>
      <c r="D16" s="1170"/>
      <c r="E16" s="1170"/>
      <c r="F16" s="1170"/>
      <c r="G16" s="1170"/>
      <c r="H16" s="1170"/>
      <c r="I16" s="1170"/>
      <c r="J16" s="1170"/>
      <c r="K16" s="1170"/>
      <c r="L16" s="1171"/>
    </row>
    <row r="17" spans="1:14" s="205" customFormat="1" ht="24.75" customHeight="1" thickBot="1" x14ac:dyDescent="0.3">
      <c r="A17" s="1181"/>
      <c r="B17" s="564" t="s">
        <v>191</v>
      </c>
      <c r="C17" s="735">
        <v>2006</v>
      </c>
      <c r="D17" s="565">
        <v>2007</v>
      </c>
      <c r="E17" s="735">
        <v>2008</v>
      </c>
      <c r="F17" s="565">
        <v>2009</v>
      </c>
      <c r="G17" s="735">
        <v>2010</v>
      </c>
      <c r="H17" s="565">
        <v>2011</v>
      </c>
      <c r="I17" s="735">
        <v>2012</v>
      </c>
      <c r="J17" s="565">
        <v>2013</v>
      </c>
      <c r="K17" s="736">
        <v>2014</v>
      </c>
      <c r="L17" s="555">
        <v>2015</v>
      </c>
    </row>
    <row r="18" spans="1:14" s="199" customFormat="1" ht="25.5" customHeight="1" x14ac:dyDescent="0.25">
      <c r="A18" s="1177" t="s">
        <v>190</v>
      </c>
      <c r="B18" s="217" t="s">
        <v>188</v>
      </c>
      <c r="C18" s="214">
        <f>C7</f>
        <v>57466321</v>
      </c>
      <c r="D18" s="215">
        <v>63816416</v>
      </c>
      <c r="E18" s="215">
        <v>60472376</v>
      </c>
      <c r="F18" s="215">
        <v>69694533</v>
      </c>
      <c r="G18" s="215">
        <v>78777295</v>
      </c>
      <c r="H18" s="215">
        <v>77184836</v>
      </c>
      <c r="I18" s="215">
        <v>60898252</v>
      </c>
      <c r="J18" s="215">
        <v>55615307</v>
      </c>
      <c r="K18" s="554">
        <f>K7</f>
        <v>60296479</v>
      </c>
      <c r="L18" s="554">
        <f>L7</f>
        <v>51958416</v>
      </c>
    </row>
    <row r="19" spans="1:14" s="199" customFormat="1" ht="24" customHeight="1" thickBot="1" x14ac:dyDescent="0.3">
      <c r="A19" s="1178"/>
      <c r="B19" s="217" t="s">
        <v>189</v>
      </c>
      <c r="C19" s="214">
        <v>10595735</v>
      </c>
      <c r="D19" s="215">
        <v>12465819</v>
      </c>
      <c r="E19" s="215">
        <v>16270206</v>
      </c>
      <c r="F19" s="215">
        <v>18873490</v>
      </c>
      <c r="G19" s="215">
        <v>14240689</v>
      </c>
      <c r="H19" s="215">
        <v>19102253</v>
      </c>
      <c r="I19" s="215">
        <v>14837221</v>
      </c>
      <c r="J19" s="215">
        <v>13219823</v>
      </c>
      <c r="K19" s="554">
        <v>9943171</v>
      </c>
      <c r="L19" s="554">
        <v>10873336</v>
      </c>
    </row>
    <row r="20" spans="1:14" s="199" customFormat="1" ht="24" customHeight="1" thickBot="1" x14ac:dyDescent="0.3">
      <c r="A20" s="1179"/>
      <c r="B20" s="224" t="s">
        <v>186</v>
      </c>
      <c r="C20" s="225">
        <f t="shared" ref="C20:J20" si="3">C18+C19</f>
        <v>68062056</v>
      </c>
      <c r="D20" s="225">
        <f t="shared" si="3"/>
        <v>76282235</v>
      </c>
      <c r="E20" s="225">
        <f t="shared" si="3"/>
        <v>76742582</v>
      </c>
      <c r="F20" s="225">
        <f t="shared" si="3"/>
        <v>88568023</v>
      </c>
      <c r="G20" s="225">
        <f t="shared" si="3"/>
        <v>93017984</v>
      </c>
      <c r="H20" s="225">
        <f t="shared" si="3"/>
        <v>96287089</v>
      </c>
      <c r="I20" s="225">
        <f t="shared" si="3"/>
        <v>75735473</v>
      </c>
      <c r="J20" s="225">
        <f t="shared" si="3"/>
        <v>68835130</v>
      </c>
      <c r="K20" s="532">
        <f>K18+K19</f>
        <v>70239650</v>
      </c>
      <c r="L20" s="532">
        <f>L18+L19</f>
        <v>62831752</v>
      </c>
    </row>
    <row r="21" spans="1:14" s="199" customFormat="1" ht="25.5" customHeight="1" x14ac:dyDescent="0.25">
      <c r="A21" s="1177" t="s">
        <v>38</v>
      </c>
      <c r="B21" s="217" t="s">
        <v>188</v>
      </c>
      <c r="C21" s="214">
        <f t="shared" ref="C21:J21" si="4">C10</f>
        <v>136384313</v>
      </c>
      <c r="D21" s="214">
        <f t="shared" si="4"/>
        <v>137289754</v>
      </c>
      <c r="E21" s="214">
        <f t="shared" si="4"/>
        <v>123503717</v>
      </c>
      <c r="F21" s="214">
        <f t="shared" si="4"/>
        <v>135667749</v>
      </c>
      <c r="G21" s="214">
        <f t="shared" si="4"/>
        <v>143905389</v>
      </c>
      <c r="H21" s="214">
        <f t="shared" si="4"/>
        <v>142852678</v>
      </c>
      <c r="I21" s="214">
        <f t="shared" si="4"/>
        <v>122866749</v>
      </c>
      <c r="J21" s="214">
        <f t="shared" si="4"/>
        <v>115186810</v>
      </c>
      <c r="K21" s="554">
        <f>K10</f>
        <v>114849727</v>
      </c>
      <c r="L21" s="554">
        <f>L10</f>
        <v>106036507</v>
      </c>
    </row>
    <row r="22" spans="1:14" s="199" customFormat="1" ht="22.5" customHeight="1" thickBot="1" x14ac:dyDescent="0.3">
      <c r="A22" s="1178"/>
      <c r="B22" s="217" t="s">
        <v>187</v>
      </c>
      <c r="C22" s="214">
        <v>7111669</v>
      </c>
      <c r="D22" s="215">
        <v>7744927</v>
      </c>
      <c r="E22" s="215">
        <v>9258299</v>
      </c>
      <c r="F22" s="215">
        <v>9780429</v>
      </c>
      <c r="G22" s="215">
        <v>6865192</v>
      </c>
      <c r="H22" s="215">
        <v>6657568</v>
      </c>
      <c r="I22" s="215">
        <v>5391344</v>
      </c>
      <c r="J22" s="215">
        <v>9115900</v>
      </c>
      <c r="K22" s="554">
        <v>10682840</v>
      </c>
      <c r="L22" s="554">
        <v>8682660</v>
      </c>
    </row>
    <row r="23" spans="1:14" s="199" customFormat="1" ht="21.75" customHeight="1" thickBot="1" x14ac:dyDescent="0.3">
      <c r="A23" s="1179"/>
      <c r="B23" s="224" t="s">
        <v>186</v>
      </c>
      <c r="C23" s="225">
        <f t="shared" ref="C23:J23" si="5">C21+C22</f>
        <v>143495982</v>
      </c>
      <c r="D23" s="225">
        <f t="shared" si="5"/>
        <v>145034681</v>
      </c>
      <c r="E23" s="225">
        <f t="shared" si="5"/>
        <v>132762016</v>
      </c>
      <c r="F23" s="225">
        <f t="shared" si="5"/>
        <v>145448178</v>
      </c>
      <c r="G23" s="225">
        <f t="shared" si="5"/>
        <v>150770581</v>
      </c>
      <c r="H23" s="225">
        <f t="shared" si="5"/>
        <v>149510246</v>
      </c>
      <c r="I23" s="225">
        <f t="shared" si="5"/>
        <v>128258093</v>
      </c>
      <c r="J23" s="225">
        <f t="shared" si="5"/>
        <v>124302710</v>
      </c>
      <c r="K23" s="532">
        <f>K21+K22</f>
        <v>125532567</v>
      </c>
      <c r="L23" s="532">
        <f>L21+L22</f>
        <v>114719167</v>
      </c>
    </row>
    <row r="24" spans="1:14" s="199" customFormat="1" ht="24.75" customHeight="1" x14ac:dyDescent="0.25">
      <c r="A24" s="1177" t="s">
        <v>40</v>
      </c>
      <c r="B24" s="217" t="s">
        <v>188</v>
      </c>
      <c r="C24" s="214">
        <f>C13</f>
        <v>178290875</v>
      </c>
      <c r="D24" s="215">
        <v>163536618</v>
      </c>
      <c r="E24" s="215">
        <v>171369173</v>
      </c>
      <c r="F24" s="215">
        <v>176482172</v>
      </c>
      <c r="G24" s="215">
        <v>189717460</v>
      </c>
      <c r="H24" s="215">
        <v>211708218</v>
      </c>
      <c r="I24" s="215">
        <v>196208149</v>
      </c>
      <c r="J24" s="215">
        <v>194247507</v>
      </c>
      <c r="K24" s="554">
        <f>K13</f>
        <v>184170067</v>
      </c>
      <c r="L24" s="554">
        <f>L13</f>
        <v>191104703</v>
      </c>
    </row>
    <row r="25" spans="1:14" s="199" customFormat="1" ht="29.25" customHeight="1" thickBot="1" x14ac:dyDescent="0.3">
      <c r="A25" s="1178"/>
      <c r="B25" s="217" t="s">
        <v>187</v>
      </c>
      <c r="C25" s="214">
        <v>19916983</v>
      </c>
      <c r="D25" s="215">
        <v>23962495</v>
      </c>
      <c r="E25" s="215">
        <v>28549340</v>
      </c>
      <c r="F25" s="215">
        <v>32873390</v>
      </c>
      <c r="G25" s="215">
        <v>27095202</v>
      </c>
      <c r="H25" s="215">
        <v>28536831</v>
      </c>
      <c r="I25" s="215">
        <v>31752585</v>
      </c>
      <c r="J25" s="215">
        <v>34823181</v>
      </c>
      <c r="K25" s="554">
        <v>33590685</v>
      </c>
      <c r="L25" s="554">
        <v>36018130</v>
      </c>
    </row>
    <row r="26" spans="1:14" s="199" customFormat="1" ht="25.5" customHeight="1" thickBot="1" x14ac:dyDescent="0.3">
      <c r="A26" s="1179"/>
      <c r="B26" s="224" t="s">
        <v>186</v>
      </c>
      <c r="C26" s="225">
        <f t="shared" ref="C26:J26" si="6">C24+C25</f>
        <v>198207858</v>
      </c>
      <c r="D26" s="225">
        <f t="shared" si="6"/>
        <v>187499113</v>
      </c>
      <c r="E26" s="225">
        <f t="shared" si="6"/>
        <v>199918513</v>
      </c>
      <c r="F26" s="225">
        <f t="shared" si="6"/>
        <v>209355562</v>
      </c>
      <c r="G26" s="225">
        <f t="shared" si="6"/>
        <v>216812662</v>
      </c>
      <c r="H26" s="225">
        <f t="shared" si="6"/>
        <v>240245049</v>
      </c>
      <c r="I26" s="225">
        <f t="shared" si="6"/>
        <v>227960734</v>
      </c>
      <c r="J26" s="225">
        <f t="shared" si="6"/>
        <v>229070688</v>
      </c>
      <c r="K26" s="532">
        <f>K24+K25</f>
        <v>217760752</v>
      </c>
      <c r="L26" s="532">
        <f>L24+L25</f>
        <v>227122833</v>
      </c>
    </row>
    <row r="28" spans="1:14" ht="17.25" thickBot="1" x14ac:dyDescent="0.3"/>
    <row r="29" spans="1:14" ht="28.5" customHeight="1" thickBot="1" x14ac:dyDescent="0.3">
      <c r="B29" s="1172" t="s">
        <v>266</v>
      </c>
      <c r="C29" s="1173"/>
      <c r="D29" s="1173"/>
      <c r="E29" s="1173"/>
      <c r="F29" s="1173"/>
      <c r="G29" s="1173"/>
      <c r="H29" s="1173"/>
      <c r="I29" s="1173"/>
      <c r="J29" s="1173"/>
      <c r="K29" s="1173"/>
      <c r="L29" s="1174"/>
      <c r="N29" s="1191" t="s">
        <v>418</v>
      </c>
    </row>
    <row r="30" spans="1:14" s="206" customFormat="1" ht="18" thickBot="1" x14ac:dyDescent="0.3">
      <c r="A30" s="207"/>
      <c r="B30" s="566" t="s">
        <v>0</v>
      </c>
      <c r="C30" s="568">
        <v>2006</v>
      </c>
      <c r="D30" s="567">
        <v>2007</v>
      </c>
      <c r="E30" s="568">
        <v>2008</v>
      </c>
      <c r="F30" s="567">
        <v>2009</v>
      </c>
      <c r="G30" s="568">
        <v>2010</v>
      </c>
      <c r="H30" s="567">
        <v>2011</v>
      </c>
      <c r="I30" s="568">
        <v>2012</v>
      </c>
      <c r="J30" s="567">
        <v>2013</v>
      </c>
      <c r="K30" s="529">
        <v>2014</v>
      </c>
      <c r="L30" s="529">
        <v>2015</v>
      </c>
      <c r="N30" s="1192"/>
    </row>
    <row r="31" spans="1:14" ht="17.25" x14ac:dyDescent="0.25">
      <c r="A31" s="210"/>
      <c r="B31" s="219" t="s">
        <v>36</v>
      </c>
      <c r="C31" s="226">
        <f t="shared" ref="C31:I31" si="7">C20</f>
        <v>68062056</v>
      </c>
      <c r="D31" s="226">
        <f t="shared" si="7"/>
        <v>76282235</v>
      </c>
      <c r="E31" s="226">
        <f t="shared" si="7"/>
        <v>76742582</v>
      </c>
      <c r="F31" s="226">
        <f t="shared" si="7"/>
        <v>88568023</v>
      </c>
      <c r="G31" s="226">
        <f t="shared" si="7"/>
        <v>93017984</v>
      </c>
      <c r="H31" s="226">
        <f t="shared" si="7"/>
        <v>96287089</v>
      </c>
      <c r="I31" s="226">
        <f t="shared" si="7"/>
        <v>75735473</v>
      </c>
      <c r="J31" s="227">
        <f>J20</f>
        <v>68835130</v>
      </c>
      <c r="K31" s="527">
        <f>K20</f>
        <v>70239650</v>
      </c>
      <c r="L31" s="527">
        <f>L20</f>
        <v>62831752</v>
      </c>
      <c r="M31" s="228"/>
      <c r="N31" s="737">
        <f>ROUND(AVERAGE(J31:L31),0)</f>
        <v>67302177</v>
      </c>
    </row>
    <row r="32" spans="1:14" ht="17.25" x14ac:dyDescent="0.25">
      <c r="A32" s="210"/>
      <c r="B32" s="219" t="s">
        <v>38</v>
      </c>
      <c r="C32" s="226">
        <f t="shared" ref="C32:J32" si="8">C23</f>
        <v>143495982</v>
      </c>
      <c r="D32" s="226">
        <f t="shared" si="8"/>
        <v>145034681</v>
      </c>
      <c r="E32" s="226">
        <f t="shared" si="8"/>
        <v>132762016</v>
      </c>
      <c r="F32" s="226">
        <f t="shared" si="8"/>
        <v>145448178</v>
      </c>
      <c r="G32" s="226">
        <f t="shared" si="8"/>
        <v>150770581</v>
      </c>
      <c r="H32" s="226">
        <f t="shared" si="8"/>
        <v>149510246</v>
      </c>
      <c r="I32" s="226">
        <f t="shared" si="8"/>
        <v>128258093</v>
      </c>
      <c r="J32" s="227">
        <f t="shared" si="8"/>
        <v>124302710</v>
      </c>
      <c r="K32" s="527">
        <f>K23</f>
        <v>125532567</v>
      </c>
      <c r="L32" s="527">
        <f>L23</f>
        <v>114719167</v>
      </c>
      <c r="M32" s="228"/>
      <c r="N32" s="527">
        <f t="shared" ref="N32" si="9">ROUND(AVERAGE(J32:L32),0)</f>
        <v>121518148</v>
      </c>
    </row>
    <row r="33" spans="1:14" ht="18" thickBot="1" x14ac:dyDescent="0.3">
      <c r="A33" s="210"/>
      <c r="B33" s="220" t="s">
        <v>40</v>
      </c>
      <c r="C33" s="229">
        <f t="shared" ref="C33:J33" si="10">C26</f>
        <v>198207858</v>
      </c>
      <c r="D33" s="229">
        <f t="shared" si="10"/>
        <v>187499113</v>
      </c>
      <c r="E33" s="229">
        <f t="shared" si="10"/>
        <v>199918513</v>
      </c>
      <c r="F33" s="229">
        <f t="shared" si="10"/>
        <v>209355562</v>
      </c>
      <c r="G33" s="229">
        <f t="shared" si="10"/>
        <v>216812662</v>
      </c>
      <c r="H33" s="229">
        <f t="shared" si="10"/>
        <v>240245049</v>
      </c>
      <c r="I33" s="229">
        <f t="shared" si="10"/>
        <v>227960734</v>
      </c>
      <c r="J33" s="230">
        <f t="shared" si="10"/>
        <v>229070688</v>
      </c>
      <c r="K33" s="527">
        <f>K26</f>
        <v>217760752</v>
      </c>
      <c r="L33" s="527">
        <f>L26</f>
        <v>227122833</v>
      </c>
      <c r="M33" s="228"/>
      <c r="N33" s="738">
        <f>ROUND(AVERAGE(J33:L33),0)</f>
        <v>224651424</v>
      </c>
    </row>
    <row r="34" spans="1:14" ht="18" thickBot="1" x14ac:dyDescent="0.3">
      <c r="A34" s="210"/>
      <c r="B34" s="220" t="s">
        <v>83</v>
      </c>
      <c r="C34" s="231">
        <f t="shared" ref="C34:L34" si="11">SUM(C31:C33)</f>
        <v>409765896</v>
      </c>
      <c r="D34" s="231">
        <f t="shared" si="11"/>
        <v>408816029</v>
      </c>
      <c r="E34" s="231">
        <f t="shared" si="11"/>
        <v>409423111</v>
      </c>
      <c r="F34" s="231">
        <f t="shared" si="11"/>
        <v>443371763</v>
      </c>
      <c r="G34" s="231">
        <f t="shared" si="11"/>
        <v>460601227</v>
      </c>
      <c r="H34" s="231">
        <f t="shared" si="11"/>
        <v>486042384</v>
      </c>
      <c r="I34" s="231">
        <f t="shared" si="11"/>
        <v>431954300</v>
      </c>
      <c r="J34" s="232">
        <f t="shared" si="11"/>
        <v>422208528</v>
      </c>
      <c r="K34" s="533">
        <f t="shared" si="11"/>
        <v>413532969</v>
      </c>
      <c r="L34" s="533">
        <f t="shared" si="11"/>
        <v>404673752</v>
      </c>
      <c r="M34" s="228"/>
      <c r="N34" s="231">
        <f>SUM(N31:N33)</f>
        <v>413471749</v>
      </c>
    </row>
    <row r="35" spans="1:14" ht="17.25" x14ac:dyDescent="0.25">
      <c r="B35" s="592"/>
    </row>
    <row r="36" spans="1:14" ht="17.25" thickBot="1" x14ac:dyDescent="0.3"/>
    <row r="37" spans="1:14" ht="17.25" customHeight="1" x14ac:dyDescent="0.25">
      <c r="B37" s="1182" t="s">
        <v>450</v>
      </c>
      <c r="C37" s="1183"/>
      <c r="D37" s="1183"/>
      <c r="E37" s="1183"/>
      <c r="F37" s="1184"/>
    </row>
    <row r="38" spans="1:14" ht="16.5" customHeight="1" x14ac:dyDescent="0.25">
      <c r="B38" s="1185"/>
      <c r="C38" s="1186"/>
      <c r="D38" s="1186"/>
      <c r="E38" s="1186"/>
      <c r="F38" s="1187"/>
    </row>
    <row r="39" spans="1:14" ht="16.5" customHeight="1" x14ac:dyDescent="0.25">
      <c r="B39" s="1185"/>
      <c r="C39" s="1186"/>
      <c r="D39" s="1186"/>
      <c r="E39" s="1186"/>
      <c r="F39" s="1187"/>
    </row>
    <row r="40" spans="1:14" ht="17.25" customHeight="1" x14ac:dyDescent="0.25">
      <c r="B40" s="1185"/>
      <c r="C40" s="1186"/>
      <c r="D40" s="1186"/>
      <c r="E40" s="1186"/>
      <c r="F40" s="1187"/>
    </row>
    <row r="41" spans="1:14" x14ac:dyDescent="0.25">
      <c r="B41" s="1185"/>
      <c r="C41" s="1186"/>
      <c r="D41" s="1186"/>
      <c r="E41" s="1186"/>
      <c r="F41" s="1187"/>
    </row>
    <row r="42" spans="1:14" x14ac:dyDescent="0.25">
      <c r="B42" s="1185"/>
      <c r="C42" s="1186"/>
      <c r="D42" s="1186"/>
      <c r="E42" s="1186"/>
      <c r="F42" s="1187"/>
    </row>
    <row r="43" spans="1:14" x14ac:dyDescent="0.25">
      <c r="B43" s="1185"/>
      <c r="C43" s="1186"/>
      <c r="D43" s="1186"/>
      <c r="E43" s="1186"/>
      <c r="F43" s="1187"/>
    </row>
    <row r="44" spans="1:14" ht="17.25" thickBot="1" x14ac:dyDescent="0.3">
      <c r="B44" s="1188"/>
      <c r="C44" s="1189"/>
      <c r="D44" s="1189"/>
      <c r="E44" s="1189"/>
      <c r="F44" s="1190"/>
    </row>
  </sheetData>
  <mergeCells count="13">
    <mergeCell ref="B37:F44"/>
    <mergeCell ref="N29:N30"/>
    <mergeCell ref="A5:A7"/>
    <mergeCell ref="A8:A10"/>
    <mergeCell ref="A11:A13"/>
    <mergeCell ref="B3:L3"/>
    <mergeCell ref="B16:L16"/>
    <mergeCell ref="B29:L29"/>
    <mergeCell ref="A3:A4"/>
    <mergeCell ref="A18:A20"/>
    <mergeCell ref="A21:A23"/>
    <mergeCell ref="A24:A26"/>
    <mergeCell ref="A16:A17"/>
  </mergeCells>
  <pageMargins left="1.25" right="1.25" top="1" bottom="0.79166666666666696" header="0" footer="0.37361111111111101"/>
  <pageSetup scale="48" fitToHeight="0" orientation="landscape" r:id="rId1"/>
  <headerFooter alignWithMargins="0">
    <oddFooter xml:space="preserve">&amp;L&amp;"Calibri,Regular"Page &amp;P of &amp;N&amp;R&amp;"Calibri,Regular" &amp;F:&amp;A
</oddFooter>
  </headerFooter>
  <ignoredErrors>
    <ignoredError sqref="K7 K10"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AQ79"/>
  <sheetViews>
    <sheetView workbookViewId="0">
      <pane xSplit="3" ySplit="6" topLeftCell="D7" activePane="bottomRight" state="frozen"/>
      <selection activeCell="Q37" activeCellId="1" sqref="E26 Q37"/>
      <selection pane="topRight" activeCell="Q37" activeCellId="1" sqref="E26 Q37"/>
      <selection pane="bottomLeft" activeCell="Q37" activeCellId="1" sqref="E26 Q37"/>
      <selection pane="bottomRight"/>
    </sheetView>
  </sheetViews>
  <sheetFormatPr defaultRowHeight="15" x14ac:dyDescent="0.25"/>
  <cols>
    <col min="1" max="1" width="9.140625" style="5"/>
    <col min="3" max="3" width="9.140625" style="5"/>
    <col min="4" max="43" width="8.7109375" customWidth="1"/>
  </cols>
  <sheetData>
    <row r="1" spans="1:43" ht="18.75" x14ac:dyDescent="0.3">
      <c r="A1" s="563" t="s">
        <v>325</v>
      </c>
      <c r="AM1" s="749"/>
    </row>
    <row r="2" spans="1:43" ht="15.75" thickBot="1" x14ac:dyDescent="0.3">
      <c r="AG2" s="509"/>
      <c r="AH2" s="509"/>
      <c r="AI2" s="509"/>
      <c r="AJ2" s="509"/>
      <c r="AK2" s="509"/>
      <c r="AL2" s="509"/>
      <c r="AM2" s="509"/>
    </row>
    <row r="3" spans="1:43" s="526" customFormat="1" ht="24" customHeight="1" thickBot="1" x14ac:dyDescent="0.3">
      <c r="A3" s="525"/>
      <c r="C3" s="525"/>
      <c r="D3" s="1196" t="s">
        <v>91</v>
      </c>
      <c r="E3" s="1197"/>
      <c r="F3" s="1197"/>
      <c r="G3" s="1197"/>
      <c r="H3" s="1197"/>
      <c r="I3" s="1197"/>
      <c r="J3" s="1197"/>
      <c r="K3" s="1197"/>
      <c r="L3" s="1197"/>
      <c r="M3" s="1198"/>
      <c r="N3" s="1196" t="s">
        <v>90</v>
      </c>
      <c r="O3" s="1197"/>
      <c r="P3" s="1197"/>
      <c r="Q3" s="1197"/>
      <c r="R3" s="1197"/>
      <c r="S3" s="1197"/>
      <c r="T3" s="1197"/>
      <c r="U3" s="1197"/>
      <c r="V3" s="1197"/>
      <c r="W3" s="1198"/>
      <c r="X3" s="1196" t="s">
        <v>317</v>
      </c>
      <c r="Y3" s="1197"/>
      <c r="Z3" s="1197"/>
      <c r="AA3" s="1197"/>
      <c r="AB3" s="1197"/>
      <c r="AC3" s="1197"/>
      <c r="AD3" s="1197"/>
      <c r="AE3" s="1197"/>
      <c r="AF3" s="1197"/>
      <c r="AG3" s="1198"/>
      <c r="AH3" s="1196" t="s">
        <v>387</v>
      </c>
      <c r="AI3" s="1197"/>
      <c r="AJ3" s="1197"/>
      <c r="AK3" s="1197"/>
      <c r="AL3" s="1197"/>
      <c r="AM3" s="1197"/>
      <c r="AN3" s="1197"/>
      <c r="AO3" s="1197"/>
      <c r="AP3" s="1197"/>
      <c r="AQ3" s="1198"/>
    </row>
    <row r="4" spans="1:43" s="524" customFormat="1" ht="24" customHeight="1" thickBot="1" x14ac:dyDescent="0.3">
      <c r="A4" s="3"/>
      <c r="B4" s="526"/>
      <c r="C4" s="3"/>
      <c r="D4" s="1196" t="s">
        <v>131</v>
      </c>
      <c r="E4" s="1197"/>
      <c r="F4" s="1198"/>
      <c r="G4" s="1199" t="s">
        <v>130</v>
      </c>
      <c r="H4" s="1199" t="s">
        <v>129</v>
      </c>
      <c r="I4" s="1199" t="s">
        <v>128</v>
      </c>
      <c r="J4" s="1196" t="s">
        <v>127</v>
      </c>
      <c r="K4" s="1197"/>
      <c r="L4" s="1196" t="s">
        <v>126</v>
      </c>
      <c r="M4" s="1198"/>
      <c r="N4" s="1196" t="s">
        <v>131</v>
      </c>
      <c r="O4" s="1197"/>
      <c r="P4" s="1198"/>
      <c r="Q4" s="1199" t="s">
        <v>130</v>
      </c>
      <c r="R4" s="1199" t="s">
        <v>129</v>
      </c>
      <c r="S4" s="1199" t="s">
        <v>128</v>
      </c>
      <c r="T4" s="1196" t="s">
        <v>127</v>
      </c>
      <c r="U4" s="1197"/>
      <c r="V4" s="1196" t="s">
        <v>126</v>
      </c>
      <c r="W4" s="1198"/>
      <c r="X4" s="1196" t="s">
        <v>131</v>
      </c>
      <c r="Y4" s="1197"/>
      <c r="Z4" s="1198"/>
      <c r="AA4" s="1199" t="s">
        <v>130</v>
      </c>
      <c r="AB4" s="1199" t="s">
        <v>129</v>
      </c>
      <c r="AC4" s="1199" t="s">
        <v>128</v>
      </c>
      <c r="AD4" s="1196" t="s">
        <v>127</v>
      </c>
      <c r="AE4" s="1197"/>
      <c r="AF4" s="1196" t="s">
        <v>126</v>
      </c>
      <c r="AG4" s="1198"/>
      <c r="AH4" s="1196" t="s">
        <v>131</v>
      </c>
      <c r="AI4" s="1197"/>
      <c r="AJ4" s="1198"/>
      <c r="AK4" s="1199" t="s">
        <v>130</v>
      </c>
      <c r="AL4" s="1199" t="s">
        <v>129</v>
      </c>
      <c r="AM4" s="1199" t="s">
        <v>128</v>
      </c>
      <c r="AN4" s="1196" t="s">
        <v>127</v>
      </c>
      <c r="AO4" s="1197"/>
      <c r="AP4" s="1196" t="s">
        <v>126</v>
      </c>
      <c r="AQ4" s="1198"/>
    </row>
    <row r="5" spans="1:43" s="524" customFormat="1" ht="24" customHeight="1" x14ac:dyDescent="0.25">
      <c r="A5" s="3"/>
      <c r="C5" s="3"/>
      <c r="D5" s="813" t="s">
        <v>125</v>
      </c>
      <c r="E5" s="814" t="s">
        <v>124</v>
      </c>
      <c r="F5" s="815" t="s">
        <v>123</v>
      </c>
      <c r="G5" s="1200"/>
      <c r="H5" s="1200"/>
      <c r="I5" s="1200"/>
      <c r="J5" s="814" t="s">
        <v>122</v>
      </c>
      <c r="K5" s="814" t="s">
        <v>121</v>
      </c>
      <c r="L5" s="813" t="s">
        <v>120</v>
      </c>
      <c r="M5" s="815" t="s">
        <v>119</v>
      </c>
      <c r="N5" s="813" t="s">
        <v>125</v>
      </c>
      <c r="O5" s="814" t="s">
        <v>124</v>
      </c>
      <c r="P5" s="815" t="s">
        <v>123</v>
      </c>
      <c r="Q5" s="1200"/>
      <c r="R5" s="1200"/>
      <c r="S5" s="1200"/>
      <c r="T5" s="814" t="s">
        <v>122</v>
      </c>
      <c r="U5" s="814" t="s">
        <v>121</v>
      </c>
      <c r="V5" s="813" t="s">
        <v>120</v>
      </c>
      <c r="W5" s="815" t="s">
        <v>119</v>
      </c>
      <c r="X5" s="813" t="s">
        <v>125</v>
      </c>
      <c r="Y5" s="814" t="s">
        <v>124</v>
      </c>
      <c r="Z5" s="815" t="s">
        <v>123</v>
      </c>
      <c r="AA5" s="1200"/>
      <c r="AB5" s="1200"/>
      <c r="AC5" s="1200"/>
      <c r="AD5" s="814" t="s">
        <v>122</v>
      </c>
      <c r="AE5" s="814" t="s">
        <v>121</v>
      </c>
      <c r="AF5" s="813" t="s">
        <v>120</v>
      </c>
      <c r="AG5" s="815" t="s">
        <v>119</v>
      </c>
      <c r="AH5" s="813" t="s">
        <v>125</v>
      </c>
      <c r="AI5" s="814" t="s">
        <v>124</v>
      </c>
      <c r="AJ5" s="815" t="s">
        <v>123</v>
      </c>
      <c r="AK5" s="1200"/>
      <c r="AL5" s="1200"/>
      <c r="AM5" s="1200"/>
      <c r="AN5" s="814" t="s">
        <v>122</v>
      </c>
      <c r="AO5" s="814" t="s">
        <v>121</v>
      </c>
      <c r="AP5" s="813" t="s">
        <v>120</v>
      </c>
      <c r="AQ5" s="815" t="s">
        <v>119</v>
      </c>
    </row>
    <row r="6" spans="1:43" s="16" customFormat="1" ht="32.25" customHeight="1" thickBot="1" x14ac:dyDescent="0.3">
      <c r="A6" s="14" t="s">
        <v>32</v>
      </c>
      <c r="B6" s="13" t="s">
        <v>33</v>
      </c>
      <c r="C6" s="14" t="s">
        <v>99</v>
      </c>
      <c r="D6" s="816" t="s">
        <v>147</v>
      </c>
      <c r="E6" s="817" t="s">
        <v>146</v>
      </c>
      <c r="F6" s="817" t="s">
        <v>145</v>
      </c>
      <c r="G6" s="817" t="s">
        <v>144</v>
      </c>
      <c r="H6" s="817" t="s">
        <v>143</v>
      </c>
      <c r="I6" s="817" t="s">
        <v>142</v>
      </c>
      <c r="J6" s="817" t="s">
        <v>141</v>
      </c>
      <c r="K6" s="817" t="s">
        <v>140</v>
      </c>
      <c r="L6" s="817" t="s">
        <v>139</v>
      </c>
      <c r="M6" s="818" t="s">
        <v>138</v>
      </c>
      <c r="N6" s="816" t="s">
        <v>684</v>
      </c>
      <c r="O6" s="817" t="s">
        <v>685</v>
      </c>
      <c r="P6" s="817" t="s">
        <v>686</v>
      </c>
      <c r="Q6" s="817" t="s">
        <v>687</v>
      </c>
      <c r="R6" s="817" t="s">
        <v>688</v>
      </c>
      <c r="S6" s="817" t="s">
        <v>689</v>
      </c>
      <c r="T6" s="817" t="s">
        <v>690</v>
      </c>
      <c r="U6" s="817" t="s">
        <v>691</v>
      </c>
      <c r="V6" s="817" t="s">
        <v>692</v>
      </c>
      <c r="W6" s="818" t="s">
        <v>693</v>
      </c>
      <c r="X6" s="816" t="s">
        <v>307</v>
      </c>
      <c r="Y6" s="817" t="s">
        <v>308</v>
      </c>
      <c r="Z6" s="817" t="s">
        <v>309</v>
      </c>
      <c r="AA6" s="817" t="s">
        <v>310</v>
      </c>
      <c r="AB6" s="817" t="s">
        <v>311</v>
      </c>
      <c r="AC6" s="817" t="s">
        <v>312</v>
      </c>
      <c r="AD6" s="817" t="s">
        <v>313</v>
      </c>
      <c r="AE6" s="817" t="s">
        <v>314</v>
      </c>
      <c r="AF6" s="817" t="s">
        <v>315</v>
      </c>
      <c r="AG6" s="818" t="s">
        <v>316</v>
      </c>
      <c r="AH6" s="819" t="s">
        <v>674</v>
      </c>
      <c r="AI6" s="820" t="s">
        <v>675</v>
      </c>
      <c r="AJ6" s="820" t="s">
        <v>676</v>
      </c>
      <c r="AK6" s="820" t="s">
        <v>677</v>
      </c>
      <c r="AL6" s="820" t="s">
        <v>678</v>
      </c>
      <c r="AM6" s="820" t="s">
        <v>679</v>
      </c>
      <c r="AN6" s="820" t="s">
        <v>680</v>
      </c>
      <c r="AO6" s="820" t="s">
        <v>681</v>
      </c>
      <c r="AP6" s="820" t="s">
        <v>682</v>
      </c>
      <c r="AQ6" s="821" t="s">
        <v>683</v>
      </c>
    </row>
    <row r="7" spans="1:43" x14ac:dyDescent="0.25">
      <c r="A7" s="5" t="s">
        <v>35</v>
      </c>
      <c r="B7" t="s">
        <v>36</v>
      </c>
      <c r="C7" s="5" t="s">
        <v>95</v>
      </c>
      <c r="D7" s="364">
        <v>0</v>
      </c>
      <c r="E7" s="12">
        <v>0</v>
      </c>
      <c r="F7" s="12">
        <v>0</v>
      </c>
      <c r="G7" s="12">
        <v>1</v>
      </c>
      <c r="H7" s="12">
        <v>35</v>
      </c>
      <c r="I7" s="12">
        <v>0</v>
      </c>
      <c r="J7" s="12">
        <v>0</v>
      </c>
      <c r="K7" s="12">
        <v>0</v>
      </c>
      <c r="L7" s="12">
        <v>0</v>
      </c>
      <c r="M7" s="365">
        <v>0</v>
      </c>
      <c r="N7" s="364">
        <v>0</v>
      </c>
      <c r="O7" s="12">
        <v>0</v>
      </c>
      <c r="P7" s="12">
        <v>0</v>
      </c>
      <c r="Q7" s="12">
        <v>2</v>
      </c>
      <c r="R7" s="12">
        <v>33</v>
      </c>
      <c r="S7" s="12">
        <v>0</v>
      </c>
      <c r="T7" s="12">
        <v>0</v>
      </c>
      <c r="U7" s="12">
        <v>0</v>
      </c>
      <c r="V7" s="12">
        <v>0</v>
      </c>
      <c r="W7" s="365">
        <v>0</v>
      </c>
      <c r="X7" s="364">
        <v>0</v>
      </c>
      <c r="Y7" s="12">
        <v>0</v>
      </c>
      <c r="Z7" s="12">
        <v>0</v>
      </c>
      <c r="AA7" s="12">
        <v>1</v>
      </c>
      <c r="AB7" s="12">
        <v>37</v>
      </c>
      <c r="AC7" s="12">
        <v>0</v>
      </c>
      <c r="AD7" s="12">
        <v>0</v>
      </c>
      <c r="AE7" s="12">
        <v>0</v>
      </c>
      <c r="AF7" s="12">
        <v>1</v>
      </c>
      <c r="AG7" s="12">
        <v>0</v>
      </c>
      <c r="AH7" s="481">
        <v>0</v>
      </c>
      <c r="AI7" s="482">
        <v>0</v>
      </c>
      <c r="AJ7" s="482">
        <v>0</v>
      </c>
      <c r="AK7" s="482">
        <v>2</v>
      </c>
      <c r="AL7" s="482">
        <v>42</v>
      </c>
      <c r="AM7" s="482">
        <v>0</v>
      </c>
      <c r="AN7" s="482">
        <v>0</v>
      </c>
      <c r="AO7" s="482">
        <v>0</v>
      </c>
      <c r="AP7" s="482">
        <v>0</v>
      </c>
      <c r="AQ7" s="483">
        <v>0</v>
      </c>
    </row>
    <row r="8" spans="1:43" x14ac:dyDescent="0.25">
      <c r="A8" s="5" t="s">
        <v>35</v>
      </c>
      <c r="B8" t="s">
        <v>36</v>
      </c>
      <c r="C8" s="5" t="s">
        <v>94</v>
      </c>
      <c r="D8" s="364">
        <v>0</v>
      </c>
      <c r="E8" s="12">
        <v>0</v>
      </c>
      <c r="F8" s="12">
        <v>0</v>
      </c>
      <c r="G8" s="12">
        <v>0</v>
      </c>
      <c r="H8" s="12">
        <v>20</v>
      </c>
      <c r="I8" s="12">
        <v>15</v>
      </c>
      <c r="J8" s="12">
        <v>1</v>
      </c>
      <c r="K8" s="12">
        <v>0</v>
      </c>
      <c r="L8" s="12">
        <v>0</v>
      </c>
      <c r="M8" s="365">
        <v>0</v>
      </c>
      <c r="N8" s="364">
        <v>0</v>
      </c>
      <c r="O8" s="12">
        <v>0</v>
      </c>
      <c r="P8" s="12">
        <v>0</v>
      </c>
      <c r="Q8" s="12">
        <v>0</v>
      </c>
      <c r="R8" s="12">
        <v>12</v>
      </c>
      <c r="S8" s="12">
        <v>12</v>
      </c>
      <c r="T8" s="12">
        <v>2</v>
      </c>
      <c r="U8" s="12">
        <v>0</v>
      </c>
      <c r="V8" s="12">
        <v>0</v>
      </c>
      <c r="W8" s="365">
        <v>0</v>
      </c>
      <c r="X8" s="364">
        <v>0</v>
      </c>
      <c r="Y8" s="12">
        <v>0</v>
      </c>
      <c r="Z8" s="12">
        <v>0</v>
      </c>
      <c r="AA8" s="12">
        <v>0</v>
      </c>
      <c r="AB8" s="12">
        <v>15</v>
      </c>
      <c r="AC8" s="12">
        <v>13</v>
      </c>
      <c r="AD8" s="12">
        <v>1</v>
      </c>
      <c r="AE8" s="12">
        <v>0</v>
      </c>
      <c r="AF8" s="12">
        <v>0</v>
      </c>
      <c r="AG8" s="12">
        <v>0</v>
      </c>
      <c r="AH8" s="364">
        <v>0</v>
      </c>
      <c r="AI8" s="12">
        <v>0</v>
      </c>
      <c r="AJ8" s="12">
        <v>0</v>
      </c>
      <c r="AK8" s="12">
        <v>0</v>
      </c>
      <c r="AL8" s="12">
        <v>27</v>
      </c>
      <c r="AM8" s="12">
        <v>6</v>
      </c>
      <c r="AN8" s="12">
        <v>3</v>
      </c>
      <c r="AO8" s="12">
        <v>0</v>
      </c>
      <c r="AP8" s="12">
        <v>0</v>
      </c>
      <c r="AQ8" s="365">
        <v>0</v>
      </c>
    </row>
    <row r="9" spans="1:43" x14ac:dyDescent="0.25">
      <c r="A9" s="5" t="s">
        <v>35</v>
      </c>
      <c r="B9" t="s">
        <v>36</v>
      </c>
      <c r="C9" s="5" t="s">
        <v>93</v>
      </c>
      <c r="D9" s="364">
        <v>0</v>
      </c>
      <c r="E9" s="12">
        <v>0</v>
      </c>
      <c r="F9" s="12">
        <v>0</v>
      </c>
      <c r="G9" s="12">
        <v>0</v>
      </c>
      <c r="H9" s="12">
        <v>128</v>
      </c>
      <c r="I9" s="12">
        <v>83</v>
      </c>
      <c r="J9" s="12">
        <v>9</v>
      </c>
      <c r="K9" s="12">
        <v>0</v>
      </c>
      <c r="L9" s="12">
        <v>0</v>
      </c>
      <c r="M9" s="365">
        <v>0</v>
      </c>
      <c r="N9" s="364">
        <v>0</v>
      </c>
      <c r="O9" s="12">
        <v>0</v>
      </c>
      <c r="P9" s="12">
        <v>0</v>
      </c>
      <c r="Q9" s="12">
        <v>0</v>
      </c>
      <c r="R9" s="12">
        <v>169</v>
      </c>
      <c r="S9" s="12">
        <v>80</v>
      </c>
      <c r="T9" s="12">
        <v>9</v>
      </c>
      <c r="U9" s="12">
        <v>0</v>
      </c>
      <c r="V9" s="12">
        <v>0</v>
      </c>
      <c r="W9" s="365">
        <v>0</v>
      </c>
      <c r="X9" s="364">
        <v>0</v>
      </c>
      <c r="Y9" s="12">
        <v>0</v>
      </c>
      <c r="Z9" s="12">
        <v>0</v>
      </c>
      <c r="AA9" s="12">
        <v>0</v>
      </c>
      <c r="AB9" s="12">
        <v>188</v>
      </c>
      <c r="AC9" s="12">
        <v>86</v>
      </c>
      <c r="AD9" s="12">
        <v>12</v>
      </c>
      <c r="AE9" s="12">
        <v>0</v>
      </c>
      <c r="AF9" s="12">
        <v>1</v>
      </c>
      <c r="AG9" s="12">
        <v>0</v>
      </c>
      <c r="AH9" s="364">
        <v>0</v>
      </c>
      <c r="AI9" s="12">
        <v>0</v>
      </c>
      <c r="AJ9" s="12">
        <v>0</v>
      </c>
      <c r="AK9" s="12">
        <v>0</v>
      </c>
      <c r="AL9" s="12">
        <v>205</v>
      </c>
      <c r="AM9" s="12">
        <v>82</v>
      </c>
      <c r="AN9" s="12">
        <v>13</v>
      </c>
      <c r="AO9" s="12">
        <v>0</v>
      </c>
      <c r="AP9" s="12">
        <v>0</v>
      </c>
      <c r="AQ9" s="365">
        <v>0</v>
      </c>
    </row>
    <row r="10" spans="1:43" x14ac:dyDescent="0.25">
      <c r="A10" s="5" t="s">
        <v>37</v>
      </c>
      <c r="B10" t="s">
        <v>38</v>
      </c>
      <c r="C10" s="5" t="s">
        <v>95</v>
      </c>
      <c r="D10" s="364">
        <v>0</v>
      </c>
      <c r="E10" s="12">
        <v>0</v>
      </c>
      <c r="F10" s="12">
        <v>0</v>
      </c>
      <c r="G10" s="12">
        <v>23</v>
      </c>
      <c r="H10" s="12">
        <v>1707</v>
      </c>
      <c r="I10" s="12">
        <v>538</v>
      </c>
      <c r="J10" s="12">
        <v>57</v>
      </c>
      <c r="K10" s="12">
        <v>0</v>
      </c>
      <c r="L10" s="12">
        <v>8</v>
      </c>
      <c r="M10" s="365">
        <v>10</v>
      </c>
      <c r="N10" s="364">
        <v>0</v>
      </c>
      <c r="O10" s="12">
        <v>0</v>
      </c>
      <c r="P10" s="12">
        <v>0</v>
      </c>
      <c r="Q10" s="12">
        <v>15</v>
      </c>
      <c r="R10" s="12">
        <v>1711</v>
      </c>
      <c r="S10" s="12">
        <v>535</v>
      </c>
      <c r="T10" s="12">
        <v>58</v>
      </c>
      <c r="U10" s="12">
        <v>0</v>
      </c>
      <c r="V10" s="12">
        <v>22</v>
      </c>
      <c r="W10" s="365">
        <v>5</v>
      </c>
      <c r="X10" s="364">
        <v>0</v>
      </c>
      <c r="Y10" s="12">
        <v>0</v>
      </c>
      <c r="Z10" s="12">
        <v>0</v>
      </c>
      <c r="AA10" s="12">
        <v>16</v>
      </c>
      <c r="AB10" s="12">
        <v>1655</v>
      </c>
      <c r="AC10" s="12">
        <v>567</v>
      </c>
      <c r="AD10" s="12">
        <v>56</v>
      </c>
      <c r="AE10" s="12">
        <v>0</v>
      </c>
      <c r="AF10" s="12">
        <v>22</v>
      </c>
      <c r="AG10" s="12">
        <v>3</v>
      </c>
      <c r="AH10" s="364">
        <v>0</v>
      </c>
      <c r="AI10" s="12">
        <v>0</v>
      </c>
      <c r="AJ10" s="12">
        <v>0</v>
      </c>
      <c r="AK10" s="12">
        <v>25</v>
      </c>
      <c r="AL10" s="12">
        <v>1708</v>
      </c>
      <c r="AM10" s="12">
        <v>474</v>
      </c>
      <c r="AN10" s="12">
        <v>45</v>
      </c>
      <c r="AO10" s="12">
        <v>0</v>
      </c>
      <c r="AP10" s="12">
        <v>12</v>
      </c>
      <c r="AQ10" s="365">
        <v>8</v>
      </c>
    </row>
    <row r="11" spans="1:43" x14ac:dyDescent="0.25">
      <c r="A11" s="5" t="s">
        <v>37</v>
      </c>
      <c r="B11" t="s">
        <v>38</v>
      </c>
      <c r="C11" s="5" t="s">
        <v>94</v>
      </c>
      <c r="D11" s="364">
        <v>0</v>
      </c>
      <c r="E11" s="12">
        <v>0</v>
      </c>
      <c r="F11" s="12">
        <v>0</v>
      </c>
      <c r="G11" s="12">
        <v>0</v>
      </c>
      <c r="H11" s="12">
        <v>429</v>
      </c>
      <c r="I11" s="12">
        <v>120</v>
      </c>
      <c r="J11" s="12">
        <v>40</v>
      </c>
      <c r="K11" s="12">
        <v>0</v>
      </c>
      <c r="L11" s="12">
        <v>0</v>
      </c>
      <c r="M11" s="365">
        <v>0</v>
      </c>
      <c r="N11" s="364">
        <v>0</v>
      </c>
      <c r="O11" s="12">
        <v>0</v>
      </c>
      <c r="P11" s="12">
        <v>0</v>
      </c>
      <c r="Q11" s="12">
        <v>0</v>
      </c>
      <c r="R11" s="12">
        <v>469</v>
      </c>
      <c r="S11" s="12">
        <v>120</v>
      </c>
      <c r="T11" s="12">
        <v>26</v>
      </c>
      <c r="U11" s="12">
        <v>0</v>
      </c>
      <c r="V11" s="12">
        <v>0</v>
      </c>
      <c r="W11" s="365">
        <v>0</v>
      </c>
      <c r="X11" s="364">
        <v>0</v>
      </c>
      <c r="Y11" s="12">
        <v>0</v>
      </c>
      <c r="Z11" s="12">
        <v>0</v>
      </c>
      <c r="AA11" s="12">
        <v>0</v>
      </c>
      <c r="AB11" s="12">
        <v>438</v>
      </c>
      <c r="AC11" s="12">
        <v>84</v>
      </c>
      <c r="AD11" s="12">
        <v>32</v>
      </c>
      <c r="AE11" s="12">
        <v>0</v>
      </c>
      <c r="AF11" s="12">
        <v>2</v>
      </c>
      <c r="AG11" s="12">
        <v>0</v>
      </c>
      <c r="AH11" s="364">
        <v>0</v>
      </c>
      <c r="AI11" s="12">
        <v>0</v>
      </c>
      <c r="AJ11" s="12">
        <v>0</v>
      </c>
      <c r="AK11" s="12">
        <v>0</v>
      </c>
      <c r="AL11" s="12">
        <v>475</v>
      </c>
      <c r="AM11" s="12">
        <v>104</v>
      </c>
      <c r="AN11" s="12">
        <v>38</v>
      </c>
      <c r="AO11" s="12">
        <v>0</v>
      </c>
      <c r="AP11" s="12">
        <v>4</v>
      </c>
      <c r="AQ11" s="365">
        <v>0</v>
      </c>
    </row>
    <row r="12" spans="1:43" x14ac:dyDescent="0.25">
      <c r="A12" s="5" t="s">
        <v>37</v>
      </c>
      <c r="B12" t="s">
        <v>38</v>
      </c>
      <c r="C12" s="5" t="s">
        <v>93</v>
      </c>
      <c r="D12" s="364">
        <v>0</v>
      </c>
      <c r="E12" s="12">
        <v>0</v>
      </c>
      <c r="F12" s="12">
        <v>0</v>
      </c>
      <c r="G12" s="12">
        <v>0</v>
      </c>
      <c r="H12" s="12">
        <v>293</v>
      </c>
      <c r="I12" s="12">
        <v>133</v>
      </c>
      <c r="J12" s="12">
        <v>35</v>
      </c>
      <c r="K12" s="12">
        <v>0</v>
      </c>
      <c r="L12" s="12">
        <v>2</v>
      </c>
      <c r="M12" s="365">
        <v>0</v>
      </c>
      <c r="N12" s="364">
        <v>0</v>
      </c>
      <c r="O12" s="12">
        <v>0</v>
      </c>
      <c r="P12" s="12">
        <v>0</v>
      </c>
      <c r="Q12" s="12">
        <v>0</v>
      </c>
      <c r="R12" s="12">
        <v>372</v>
      </c>
      <c r="S12" s="12">
        <v>145</v>
      </c>
      <c r="T12" s="12">
        <v>30</v>
      </c>
      <c r="U12" s="12">
        <v>0</v>
      </c>
      <c r="V12" s="12">
        <v>1</v>
      </c>
      <c r="W12" s="365">
        <v>0</v>
      </c>
      <c r="X12" s="364">
        <v>0</v>
      </c>
      <c r="Y12" s="12">
        <v>0</v>
      </c>
      <c r="Z12" s="12">
        <v>0</v>
      </c>
      <c r="AA12" s="12">
        <v>0</v>
      </c>
      <c r="AB12" s="12">
        <v>343</v>
      </c>
      <c r="AC12" s="12">
        <v>135</v>
      </c>
      <c r="AD12" s="12">
        <v>43</v>
      </c>
      <c r="AE12" s="12">
        <v>0</v>
      </c>
      <c r="AF12" s="12">
        <v>4</v>
      </c>
      <c r="AG12" s="12">
        <v>0</v>
      </c>
      <c r="AH12" s="364">
        <v>0</v>
      </c>
      <c r="AI12" s="12">
        <v>0</v>
      </c>
      <c r="AJ12" s="12">
        <v>0</v>
      </c>
      <c r="AK12" s="12">
        <v>0</v>
      </c>
      <c r="AL12" s="12">
        <v>365</v>
      </c>
      <c r="AM12" s="12">
        <v>159</v>
      </c>
      <c r="AN12" s="12">
        <v>37</v>
      </c>
      <c r="AO12" s="12">
        <v>0</v>
      </c>
      <c r="AP12" s="12">
        <v>1</v>
      </c>
      <c r="AQ12" s="365">
        <v>0</v>
      </c>
    </row>
    <row r="13" spans="1:43" x14ac:dyDescent="0.25">
      <c r="A13" s="5" t="s">
        <v>39</v>
      </c>
      <c r="B13" t="s">
        <v>40</v>
      </c>
      <c r="C13" s="5" t="s">
        <v>95</v>
      </c>
      <c r="D13" s="364">
        <v>0</v>
      </c>
      <c r="E13" s="12">
        <v>0</v>
      </c>
      <c r="F13" s="12">
        <v>0</v>
      </c>
      <c r="G13" s="12">
        <v>0</v>
      </c>
      <c r="H13" s="12">
        <v>2671</v>
      </c>
      <c r="I13" s="12">
        <v>785</v>
      </c>
      <c r="J13" s="12">
        <v>96</v>
      </c>
      <c r="K13" s="12">
        <v>113</v>
      </c>
      <c r="L13" s="12">
        <v>2</v>
      </c>
      <c r="M13" s="365">
        <v>21</v>
      </c>
      <c r="N13" s="364">
        <v>0</v>
      </c>
      <c r="O13" s="12">
        <v>0</v>
      </c>
      <c r="P13" s="12">
        <v>0</v>
      </c>
      <c r="Q13" s="12">
        <v>0</v>
      </c>
      <c r="R13" s="12">
        <v>2757</v>
      </c>
      <c r="S13" s="12">
        <v>799</v>
      </c>
      <c r="T13" s="12">
        <v>110</v>
      </c>
      <c r="U13" s="12">
        <v>111</v>
      </c>
      <c r="V13" s="12">
        <v>5</v>
      </c>
      <c r="W13" s="365">
        <v>21</v>
      </c>
      <c r="X13" s="364">
        <v>0</v>
      </c>
      <c r="Y13" s="12">
        <v>0</v>
      </c>
      <c r="Z13" s="12">
        <v>0</v>
      </c>
      <c r="AA13" s="12">
        <v>0</v>
      </c>
      <c r="AB13" s="12">
        <v>2739</v>
      </c>
      <c r="AC13" s="12">
        <v>757</v>
      </c>
      <c r="AD13" s="12">
        <v>101</v>
      </c>
      <c r="AE13" s="12">
        <v>105</v>
      </c>
      <c r="AF13" s="12">
        <v>19</v>
      </c>
      <c r="AG13" s="12">
        <v>20</v>
      </c>
      <c r="AH13" s="364">
        <v>0</v>
      </c>
      <c r="AI13" s="12">
        <v>1</v>
      </c>
      <c r="AJ13" s="12">
        <v>0</v>
      </c>
      <c r="AK13" s="12">
        <v>0</v>
      </c>
      <c r="AL13" s="12">
        <v>2745</v>
      </c>
      <c r="AM13" s="12">
        <v>609</v>
      </c>
      <c r="AN13" s="12">
        <v>93</v>
      </c>
      <c r="AO13" s="12">
        <v>98</v>
      </c>
      <c r="AP13" s="12">
        <v>26</v>
      </c>
      <c r="AQ13" s="365">
        <v>15</v>
      </c>
    </row>
    <row r="14" spans="1:43" x14ac:dyDescent="0.25">
      <c r="A14" s="5" t="s">
        <v>39</v>
      </c>
      <c r="B14" t="s">
        <v>40</v>
      </c>
      <c r="C14" s="5" t="s">
        <v>94</v>
      </c>
      <c r="D14" s="364">
        <v>0</v>
      </c>
      <c r="E14" s="12">
        <v>0</v>
      </c>
      <c r="F14" s="12">
        <v>0</v>
      </c>
      <c r="G14" s="12">
        <v>0</v>
      </c>
      <c r="H14" s="12">
        <v>537</v>
      </c>
      <c r="I14" s="12">
        <v>291</v>
      </c>
      <c r="J14" s="12">
        <v>42</v>
      </c>
      <c r="K14" s="12">
        <v>111</v>
      </c>
      <c r="L14" s="12">
        <v>5</v>
      </c>
      <c r="M14" s="365">
        <v>3</v>
      </c>
      <c r="N14" s="364">
        <v>0</v>
      </c>
      <c r="O14" s="12">
        <v>0</v>
      </c>
      <c r="P14" s="12">
        <v>0</v>
      </c>
      <c r="Q14" s="12">
        <v>0</v>
      </c>
      <c r="R14" s="12">
        <v>568</v>
      </c>
      <c r="S14" s="12">
        <v>352</v>
      </c>
      <c r="T14" s="12">
        <v>55</v>
      </c>
      <c r="U14" s="12">
        <v>106</v>
      </c>
      <c r="V14" s="12">
        <v>8</v>
      </c>
      <c r="W14" s="365">
        <v>6</v>
      </c>
      <c r="X14" s="364">
        <v>0</v>
      </c>
      <c r="Y14" s="12">
        <v>0</v>
      </c>
      <c r="Z14" s="12">
        <v>0</v>
      </c>
      <c r="AA14" s="12">
        <v>0</v>
      </c>
      <c r="AB14" s="12">
        <v>528</v>
      </c>
      <c r="AC14" s="12">
        <v>331</v>
      </c>
      <c r="AD14" s="12">
        <v>41</v>
      </c>
      <c r="AE14" s="12">
        <v>121</v>
      </c>
      <c r="AF14" s="12">
        <v>6</v>
      </c>
      <c r="AG14" s="12">
        <v>2</v>
      </c>
      <c r="AH14" s="364">
        <v>0</v>
      </c>
      <c r="AI14" s="12">
        <v>0</v>
      </c>
      <c r="AJ14" s="12">
        <v>0</v>
      </c>
      <c r="AK14" s="12">
        <v>0</v>
      </c>
      <c r="AL14" s="12">
        <v>658</v>
      </c>
      <c r="AM14" s="12">
        <v>391</v>
      </c>
      <c r="AN14" s="12">
        <v>52</v>
      </c>
      <c r="AO14" s="12">
        <v>121</v>
      </c>
      <c r="AP14" s="12">
        <v>10</v>
      </c>
      <c r="AQ14" s="365">
        <v>10</v>
      </c>
    </row>
    <row r="15" spans="1:43" x14ac:dyDescent="0.25">
      <c r="A15" s="5" t="s">
        <v>39</v>
      </c>
      <c r="B15" t="s">
        <v>40</v>
      </c>
      <c r="C15" s="5" t="s">
        <v>93</v>
      </c>
      <c r="D15" s="364">
        <v>0</v>
      </c>
      <c r="E15" s="12">
        <v>0</v>
      </c>
      <c r="F15" s="12">
        <v>0</v>
      </c>
      <c r="G15" s="12">
        <v>0</v>
      </c>
      <c r="H15" s="12">
        <v>252</v>
      </c>
      <c r="I15" s="12">
        <v>144</v>
      </c>
      <c r="J15" s="12">
        <v>64</v>
      </c>
      <c r="K15" s="12">
        <v>0</v>
      </c>
      <c r="L15" s="12">
        <v>0</v>
      </c>
      <c r="M15" s="365">
        <v>0</v>
      </c>
      <c r="N15" s="364">
        <v>0</v>
      </c>
      <c r="O15" s="12">
        <v>0</v>
      </c>
      <c r="P15" s="12">
        <v>0</v>
      </c>
      <c r="Q15" s="12">
        <v>0</v>
      </c>
      <c r="R15" s="12">
        <v>300</v>
      </c>
      <c r="S15" s="12">
        <v>139</v>
      </c>
      <c r="T15" s="12">
        <v>66</v>
      </c>
      <c r="U15" s="12">
        <v>0</v>
      </c>
      <c r="V15" s="12">
        <v>0</v>
      </c>
      <c r="W15" s="365">
        <v>0</v>
      </c>
      <c r="X15" s="364">
        <v>0</v>
      </c>
      <c r="Y15" s="12">
        <v>0</v>
      </c>
      <c r="Z15" s="12">
        <v>0</v>
      </c>
      <c r="AA15" s="12">
        <v>0</v>
      </c>
      <c r="AB15" s="12">
        <v>302</v>
      </c>
      <c r="AC15" s="12">
        <v>149</v>
      </c>
      <c r="AD15" s="12">
        <v>80</v>
      </c>
      <c r="AE15" s="12">
        <v>0</v>
      </c>
      <c r="AF15" s="12">
        <v>0</v>
      </c>
      <c r="AG15" s="12">
        <v>0</v>
      </c>
      <c r="AH15" s="364">
        <v>0</v>
      </c>
      <c r="AI15" s="12">
        <v>7</v>
      </c>
      <c r="AJ15" s="12">
        <v>0</v>
      </c>
      <c r="AK15" s="12">
        <v>0</v>
      </c>
      <c r="AL15" s="12">
        <v>334</v>
      </c>
      <c r="AM15" s="12">
        <v>152</v>
      </c>
      <c r="AN15" s="12">
        <v>55</v>
      </c>
      <c r="AO15" s="12">
        <v>0</v>
      </c>
      <c r="AP15" s="12">
        <v>0</v>
      </c>
      <c r="AQ15" s="365">
        <v>0</v>
      </c>
    </row>
    <row r="16" spans="1:43" x14ac:dyDescent="0.25">
      <c r="A16" s="5" t="s">
        <v>41</v>
      </c>
      <c r="B16" t="s">
        <v>42</v>
      </c>
      <c r="C16" s="5" t="s">
        <v>95</v>
      </c>
      <c r="D16" s="364">
        <v>0</v>
      </c>
      <c r="E16" s="12">
        <v>0</v>
      </c>
      <c r="F16" s="12">
        <v>0</v>
      </c>
      <c r="G16" s="12">
        <v>16</v>
      </c>
      <c r="H16" s="12">
        <v>473</v>
      </c>
      <c r="I16" s="12">
        <v>163</v>
      </c>
      <c r="J16" s="12">
        <v>0</v>
      </c>
      <c r="K16" s="12">
        <v>0</v>
      </c>
      <c r="L16" s="12">
        <v>0</v>
      </c>
      <c r="M16" s="365">
        <v>0</v>
      </c>
      <c r="N16" s="364">
        <v>0</v>
      </c>
      <c r="O16" s="12">
        <v>0</v>
      </c>
      <c r="P16" s="12">
        <v>0</v>
      </c>
      <c r="Q16" s="12">
        <v>88</v>
      </c>
      <c r="R16" s="12">
        <v>499</v>
      </c>
      <c r="S16" s="12">
        <v>157</v>
      </c>
      <c r="T16" s="12">
        <v>0</v>
      </c>
      <c r="U16" s="12">
        <v>0</v>
      </c>
      <c r="V16" s="12">
        <v>0</v>
      </c>
      <c r="W16" s="365">
        <v>0</v>
      </c>
      <c r="X16" s="364">
        <v>0</v>
      </c>
      <c r="Y16" s="12">
        <v>0</v>
      </c>
      <c r="Z16" s="12">
        <v>0</v>
      </c>
      <c r="AA16" s="12">
        <v>102</v>
      </c>
      <c r="AB16" s="12">
        <v>478</v>
      </c>
      <c r="AC16" s="12">
        <v>187</v>
      </c>
      <c r="AD16" s="12">
        <v>0</v>
      </c>
      <c r="AE16" s="12">
        <v>0</v>
      </c>
      <c r="AF16" s="12">
        <v>4</v>
      </c>
      <c r="AG16" s="12">
        <v>0</v>
      </c>
      <c r="AH16" s="364">
        <v>0</v>
      </c>
      <c r="AI16" s="12">
        <v>0</v>
      </c>
      <c r="AJ16" s="12">
        <v>0</v>
      </c>
      <c r="AK16" s="12">
        <v>140</v>
      </c>
      <c r="AL16" s="12">
        <v>502</v>
      </c>
      <c r="AM16" s="12">
        <v>169</v>
      </c>
      <c r="AN16" s="12">
        <v>0</v>
      </c>
      <c r="AO16" s="12">
        <v>0</v>
      </c>
      <c r="AP16" s="12">
        <v>0</v>
      </c>
      <c r="AQ16" s="365">
        <v>0</v>
      </c>
    </row>
    <row r="17" spans="1:43" x14ac:dyDescent="0.25">
      <c r="A17" s="5" t="s">
        <v>41</v>
      </c>
      <c r="B17" t="s">
        <v>42</v>
      </c>
      <c r="C17" s="5" t="s">
        <v>94</v>
      </c>
      <c r="D17" s="364">
        <v>0</v>
      </c>
      <c r="E17" s="12">
        <v>0</v>
      </c>
      <c r="F17" s="12">
        <v>0</v>
      </c>
      <c r="G17" s="12">
        <v>0</v>
      </c>
      <c r="H17" s="12">
        <v>152</v>
      </c>
      <c r="I17" s="12">
        <v>13</v>
      </c>
      <c r="J17" s="12">
        <v>0</v>
      </c>
      <c r="K17" s="12">
        <v>0</v>
      </c>
      <c r="L17" s="12">
        <v>0</v>
      </c>
      <c r="M17" s="365">
        <v>0</v>
      </c>
      <c r="N17" s="364">
        <v>0</v>
      </c>
      <c r="O17" s="12">
        <v>0</v>
      </c>
      <c r="P17" s="12">
        <v>0</v>
      </c>
      <c r="Q17" s="12">
        <v>0</v>
      </c>
      <c r="R17" s="12">
        <v>185</v>
      </c>
      <c r="S17" s="12">
        <v>26</v>
      </c>
      <c r="T17" s="12">
        <v>0</v>
      </c>
      <c r="U17" s="12">
        <v>0</v>
      </c>
      <c r="V17" s="12">
        <v>0</v>
      </c>
      <c r="W17" s="365">
        <v>0</v>
      </c>
      <c r="X17" s="364">
        <v>0</v>
      </c>
      <c r="Y17" s="12">
        <v>1</v>
      </c>
      <c r="Z17" s="12">
        <v>0</v>
      </c>
      <c r="AA17" s="12">
        <v>0</v>
      </c>
      <c r="AB17" s="12">
        <v>213</v>
      </c>
      <c r="AC17" s="12">
        <v>35</v>
      </c>
      <c r="AD17" s="12">
        <v>0</v>
      </c>
      <c r="AE17" s="12">
        <v>0</v>
      </c>
      <c r="AF17" s="12">
        <v>0</v>
      </c>
      <c r="AG17" s="12">
        <v>0</v>
      </c>
      <c r="AH17" s="364">
        <v>0</v>
      </c>
      <c r="AI17" s="12">
        <v>0</v>
      </c>
      <c r="AJ17" s="12">
        <v>0</v>
      </c>
      <c r="AK17" s="12">
        <v>1</v>
      </c>
      <c r="AL17" s="12">
        <v>182</v>
      </c>
      <c r="AM17" s="12">
        <v>45</v>
      </c>
      <c r="AN17" s="12">
        <v>0</v>
      </c>
      <c r="AO17" s="12">
        <v>0</v>
      </c>
      <c r="AP17" s="12">
        <v>0</v>
      </c>
      <c r="AQ17" s="365">
        <v>0</v>
      </c>
    </row>
    <row r="18" spans="1:43" x14ac:dyDescent="0.25">
      <c r="A18" s="5" t="s">
        <v>41</v>
      </c>
      <c r="B18" t="s">
        <v>42</v>
      </c>
      <c r="C18" s="5" t="s">
        <v>93</v>
      </c>
      <c r="D18" s="364">
        <v>0</v>
      </c>
      <c r="E18" s="12">
        <v>0</v>
      </c>
      <c r="F18" s="12">
        <v>0</v>
      </c>
      <c r="G18" s="12">
        <v>0</v>
      </c>
      <c r="H18" s="12">
        <v>6</v>
      </c>
      <c r="I18" s="12">
        <v>3</v>
      </c>
      <c r="J18" s="12">
        <v>0</v>
      </c>
      <c r="K18" s="12">
        <v>0</v>
      </c>
      <c r="L18" s="12">
        <v>0</v>
      </c>
      <c r="M18" s="365">
        <v>0</v>
      </c>
      <c r="N18" s="364">
        <v>0</v>
      </c>
      <c r="O18" s="12">
        <v>0</v>
      </c>
      <c r="P18" s="12">
        <v>0</v>
      </c>
      <c r="Q18" s="12">
        <v>0</v>
      </c>
      <c r="R18" s="12">
        <v>13</v>
      </c>
      <c r="S18" s="12">
        <v>9</v>
      </c>
      <c r="T18" s="12">
        <v>0</v>
      </c>
      <c r="U18" s="12">
        <v>0</v>
      </c>
      <c r="V18" s="12">
        <v>0</v>
      </c>
      <c r="W18" s="365">
        <v>0</v>
      </c>
      <c r="X18" s="364">
        <v>0</v>
      </c>
      <c r="Y18" s="12">
        <v>0</v>
      </c>
      <c r="Z18" s="12">
        <v>0</v>
      </c>
      <c r="AA18" s="12">
        <v>0</v>
      </c>
      <c r="AB18" s="12">
        <v>8</v>
      </c>
      <c r="AC18" s="12">
        <v>4</v>
      </c>
      <c r="AD18" s="12">
        <v>0</v>
      </c>
      <c r="AE18" s="12">
        <v>0</v>
      </c>
      <c r="AF18" s="12">
        <v>0</v>
      </c>
      <c r="AG18" s="12">
        <v>0</v>
      </c>
      <c r="AH18" s="364">
        <v>0</v>
      </c>
      <c r="AI18" s="12">
        <v>0</v>
      </c>
      <c r="AJ18" s="12">
        <v>0</v>
      </c>
      <c r="AK18" s="12">
        <v>0</v>
      </c>
      <c r="AL18" s="12">
        <v>11</v>
      </c>
      <c r="AM18" s="12">
        <v>4</v>
      </c>
      <c r="AN18" s="12">
        <v>0</v>
      </c>
      <c r="AO18" s="12">
        <v>0</v>
      </c>
      <c r="AP18" s="12">
        <v>0</v>
      </c>
      <c r="AQ18" s="365">
        <v>0</v>
      </c>
    </row>
    <row r="19" spans="1:43" x14ac:dyDescent="0.25">
      <c r="A19" s="5" t="s">
        <v>43</v>
      </c>
      <c r="B19" t="s">
        <v>44</v>
      </c>
      <c r="C19" s="5" t="s">
        <v>95</v>
      </c>
      <c r="D19" s="364">
        <v>0</v>
      </c>
      <c r="E19" s="12">
        <v>0</v>
      </c>
      <c r="F19" s="12">
        <v>0</v>
      </c>
      <c r="G19" s="12">
        <v>0</v>
      </c>
      <c r="H19" s="12">
        <v>291</v>
      </c>
      <c r="I19" s="12">
        <v>220</v>
      </c>
      <c r="J19" s="12">
        <v>0</v>
      </c>
      <c r="K19" s="12">
        <v>0</v>
      </c>
      <c r="L19" s="12">
        <v>1</v>
      </c>
      <c r="M19" s="365">
        <v>0</v>
      </c>
      <c r="N19" s="364">
        <v>0</v>
      </c>
      <c r="O19" s="12">
        <v>0</v>
      </c>
      <c r="P19" s="12">
        <v>0</v>
      </c>
      <c r="Q19" s="12">
        <v>0</v>
      </c>
      <c r="R19" s="12">
        <v>298</v>
      </c>
      <c r="S19" s="12">
        <v>232</v>
      </c>
      <c r="T19" s="12">
        <v>0</v>
      </c>
      <c r="U19" s="12">
        <v>0</v>
      </c>
      <c r="V19" s="12">
        <v>10</v>
      </c>
      <c r="W19" s="365">
        <v>0</v>
      </c>
      <c r="X19" s="364">
        <v>0</v>
      </c>
      <c r="Y19" s="12">
        <v>0</v>
      </c>
      <c r="Z19" s="12">
        <v>0</v>
      </c>
      <c r="AA19" s="12">
        <v>0</v>
      </c>
      <c r="AB19" s="12">
        <v>267</v>
      </c>
      <c r="AC19" s="12">
        <v>270</v>
      </c>
      <c r="AD19" s="12">
        <v>0</v>
      </c>
      <c r="AE19" s="12">
        <v>0</v>
      </c>
      <c r="AF19" s="12">
        <v>1</v>
      </c>
      <c r="AG19" s="12">
        <v>0</v>
      </c>
      <c r="AH19" s="364">
        <v>0</v>
      </c>
      <c r="AI19" s="12">
        <v>0</v>
      </c>
      <c r="AJ19" s="12">
        <v>0</v>
      </c>
      <c r="AK19" s="12">
        <v>0</v>
      </c>
      <c r="AL19" s="12">
        <v>295</v>
      </c>
      <c r="AM19" s="12">
        <v>231</v>
      </c>
      <c r="AN19" s="12">
        <v>0</v>
      </c>
      <c r="AO19" s="12">
        <v>0</v>
      </c>
      <c r="AP19" s="12">
        <v>10</v>
      </c>
      <c r="AQ19" s="365">
        <v>0</v>
      </c>
    </row>
    <row r="20" spans="1:43" x14ac:dyDescent="0.25">
      <c r="A20" s="5" t="s">
        <v>43</v>
      </c>
      <c r="B20" t="s">
        <v>44</v>
      </c>
      <c r="C20" s="5" t="s">
        <v>94</v>
      </c>
      <c r="D20" s="364">
        <v>0</v>
      </c>
      <c r="E20" s="12">
        <v>0</v>
      </c>
      <c r="F20" s="12">
        <v>0</v>
      </c>
      <c r="G20" s="12">
        <v>0</v>
      </c>
      <c r="H20" s="12">
        <v>118</v>
      </c>
      <c r="I20" s="12">
        <v>167</v>
      </c>
      <c r="J20" s="12">
        <v>0</v>
      </c>
      <c r="K20" s="12">
        <v>0</v>
      </c>
      <c r="L20" s="12">
        <v>0</v>
      </c>
      <c r="M20" s="365">
        <v>0</v>
      </c>
      <c r="N20" s="364">
        <v>0</v>
      </c>
      <c r="O20" s="12">
        <v>0</v>
      </c>
      <c r="P20" s="12">
        <v>0</v>
      </c>
      <c r="Q20" s="12">
        <v>0</v>
      </c>
      <c r="R20" s="12">
        <v>151</v>
      </c>
      <c r="S20" s="12">
        <v>141</v>
      </c>
      <c r="T20" s="12">
        <v>0</v>
      </c>
      <c r="U20" s="12">
        <v>0</v>
      </c>
      <c r="V20" s="12">
        <v>0</v>
      </c>
      <c r="W20" s="365">
        <v>0</v>
      </c>
      <c r="X20" s="364">
        <v>0</v>
      </c>
      <c r="Y20" s="12">
        <v>0</v>
      </c>
      <c r="Z20" s="12">
        <v>0</v>
      </c>
      <c r="AA20" s="12">
        <v>0</v>
      </c>
      <c r="AB20" s="12">
        <v>185</v>
      </c>
      <c r="AC20" s="12">
        <v>152</v>
      </c>
      <c r="AD20" s="12">
        <v>0</v>
      </c>
      <c r="AE20" s="12">
        <v>0</v>
      </c>
      <c r="AF20" s="12">
        <v>0</v>
      </c>
      <c r="AG20" s="12">
        <v>0</v>
      </c>
      <c r="AH20" s="364">
        <v>0</v>
      </c>
      <c r="AI20" s="12">
        <v>0</v>
      </c>
      <c r="AJ20" s="12">
        <v>0</v>
      </c>
      <c r="AK20" s="12">
        <v>0</v>
      </c>
      <c r="AL20" s="12">
        <v>197</v>
      </c>
      <c r="AM20" s="12">
        <v>157</v>
      </c>
      <c r="AN20" s="12">
        <v>0</v>
      </c>
      <c r="AO20" s="12">
        <v>0</v>
      </c>
      <c r="AP20" s="12">
        <v>1</v>
      </c>
      <c r="AQ20" s="365">
        <v>0</v>
      </c>
    </row>
    <row r="21" spans="1:43" x14ac:dyDescent="0.25">
      <c r="A21" s="5" t="s">
        <v>43</v>
      </c>
      <c r="B21" t="s">
        <v>44</v>
      </c>
      <c r="C21" s="5" t="s">
        <v>93</v>
      </c>
      <c r="D21" s="364">
        <v>0</v>
      </c>
      <c r="E21" s="12">
        <v>0</v>
      </c>
      <c r="F21" s="12">
        <v>0</v>
      </c>
      <c r="G21" s="12">
        <v>0</v>
      </c>
      <c r="H21" s="12">
        <v>12</v>
      </c>
      <c r="I21" s="12">
        <v>3</v>
      </c>
      <c r="J21" s="12">
        <v>0</v>
      </c>
      <c r="K21" s="12">
        <v>0</v>
      </c>
      <c r="L21" s="12">
        <v>0</v>
      </c>
      <c r="M21" s="365">
        <v>0</v>
      </c>
      <c r="N21" s="364">
        <v>0</v>
      </c>
      <c r="O21" s="12">
        <v>0</v>
      </c>
      <c r="P21" s="12">
        <v>0</v>
      </c>
      <c r="Q21" s="12">
        <v>0</v>
      </c>
      <c r="R21" s="12">
        <v>5</v>
      </c>
      <c r="S21" s="12">
        <v>0</v>
      </c>
      <c r="T21" s="12">
        <v>0</v>
      </c>
      <c r="U21" s="12">
        <v>0</v>
      </c>
      <c r="V21" s="12">
        <v>1</v>
      </c>
      <c r="W21" s="365">
        <v>0</v>
      </c>
      <c r="X21" s="364">
        <v>0</v>
      </c>
      <c r="Y21" s="12">
        <v>0</v>
      </c>
      <c r="Z21" s="12">
        <v>0</v>
      </c>
      <c r="AA21" s="12">
        <v>0</v>
      </c>
      <c r="AB21" s="12">
        <v>4</v>
      </c>
      <c r="AC21" s="12">
        <v>7</v>
      </c>
      <c r="AD21" s="12">
        <v>0</v>
      </c>
      <c r="AE21" s="12">
        <v>0</v>
      </c>
      <c r="AF21" s="12">
        <v>1</v>
      </c>
      <c r="AG21" s="12">
        <v>0</v>
      </c>
      <c r="AH21" s="364">
        <v>0</v>
      </c>
      <c r="AI21" s="12">
        <v>0</v>
      </c>
      <c r="AJ21" s="12">
        <v>0</v>
      </c>
      <c r="AK21" s="12">
        <v>1</v>
      </c>
      <c r="AL21" s="12">
        <v>11</v>
      </c>
      <c r="AM21" s="12">
        <v>2</v>
      </c>
      <c r="AN21" s="12">
        <v>0</v>
      </c>
      <c r="AO21" s="12">
        <v>0</v>
      </c>
      <c r="AP21" s="12">
        <v>3</v>
      </c>
      <c r="AQ21" s="365">
        <v>0</v>
      </c>
    </row>
    <row r="22" spans="1:43" x14ac:dyDescent="0.25">
      <c r="A22" s="5" t="s">
        <v>45</v>
      </c>
      <c r="B22" t="s">
        <v>46</v>
      </c>
      <c r="C22" s="5" t="s">
        <v>95</v>
      </c>
      <c r="D22" s="364">
        <v>0</v>
      </c>
      <c r="E22" s="12">
        <v>0</v>
      </c>
      <c r="F22" s="12">
        <v>0</v>
      </c>
      <c r="G22" s="12">
        <v>44</v>
      </c>
      <c r="H22" s="12">
        <v>49</v>
      </c>
      <c r="I22" s="12">
        <v>0</v>
      </c>
      <c r="J22" s="12">
        <v>0</v>
      </c>
      <c r="K22" s="12">
        <v>0</v>
      </c>
      <c r="L22" s="12">
        <v>0</v>
      </c>
      <c r="M22" s="365">
        <v>0</v>
      </c>
      <c r="N22" s="364">
        <v>0</v>
      </c>
      <c r="O22" s="12">
        <v>1</v>
      </c>
      <c r="P22" s="12">
        <v>0</v>
      </c>
      <c r="Q22" s="12">
        <v>51</v>
      </c>
      <c r="R22" s="12">
        <v>44</v>
      </c>
      <c r="S22" s="12">
        <v>0</v>
      </c>
      <c r="T22" s="12">
        <v>0</v>
      </c>
      <c r="U22" s="12">
        <v>0</v>
      </c>
      <c r="V22" s="12">
        <v>0</v>
      </c>
      <c r="W22" s="365">
        <v>0</v>
      </c>
      <c r="X22" s="364">
        <v>0</v>
      </c>
      <c r="Y22" s="12">
        <v>10</v>
      </c>
      <c r="Z22" s="12">
        <v>0</v>
      </c>
      <c r="AA22" s="12">
        <v>60</v>
      </c>
      <c r="AB22" s="12">
        <v>38</v>
      </c>
      <c r="AC22" s="12">
        <v>0</v>
      </c>
      <c r="AD22" s="12">
        <v>0</v>
      </c>
      <c r="AE22" s="12">
        <v>0</v>
      </c>
      <c r="AF22" s="12">
        <v>0</v>
      </c>
      <c r="AG22" s="12">
        <v>0</v>
      </c>
      <c r="AH22" s="364">
        <v>0</v>
      </c>
      <c r="AI22" s="12">
        <v>10</v>
      </c>
      <c r="AJ22" s="12">
        <v>0</v>
      </c>
      <c r="AK22" s="12">
        <v>33</v>
      </c>
      <c r="AL22" s="12">
        <v>30</v>
      </c>
      <c r="AM22" s="12">
        <v>0</v>
      </c>
      <c r="AN22" s="12">
        <v>0</v>
      </c>
      <c r="AO22" s="12">
        <v>0</v>
      </c>
      <c r="AP22" s="12">
        <v>0</v>
      </c>
      <c r="AQ22" s="365">
        <v>0</v>
      </c>
    </row>
    <row r="23" spans="1:43" x14ac:dyDescent="0.25">
      <c r="A23" s="5" t="s">
        <v>45</v>
      </c>
      <c r="B23" t="s">
        <v>46</v>
      </c>
      <c r="C23" s="5" t="s">
        <v>94</v>
      </c>
      <c r="D23" s="364">
        <v>0</v>
      </c>
      <c r="E23" s="12">
        <v>3</v>
      </c>
      <c r="F23" s="12">
        <v>0</v>
      </c>
      <c r="G23" s="12">
        <v>5</v>
      </c>
      <c r="H23" s="12">
        <v>8</v>
      </c>
      <c r="I23" s="12">
        <v>0</v>
      </c>
      <c r="J23" s="12">
        <v>0</v>
      </c>
      <c r="K23" s="12">
        <v>0</v>
      </c>
      <c r="L23" s="12">
        <v>0</v>
      </c>
      <c r="M23" s="365">
        <v>0</v>
      </c>
      <c r="N23" s="364">
        <v>0</v>
      </c>
      <c r="O23" s="12">
        <v>4</v>
      </c>
      <c r="P23" s="12">
        <v>0</v>
      </c>
      <c r="Q23" s="12">
        <v>17</v>
      </c>
      <c r="R23" s="12">
        <v>24</v>
      </c>
      <c r="S23" s="12">
        <v>0</v>
      </c>
      <c r="T23" s="12">
        <v>0</v>
      </c>
      <c r="U23" s="12">
        <v>0</v>
      </c>
      <c r="V23" s="12">
        <v>0</v>
      </c>
      <c r="W23" s="365">
        <v>0</v>
      </c>
      <c r="X23" s="364">
        <v>0</v>
      </c>
      <c r="Y23" s="12">
        <v>4</v>
      </c>
      <c r="Z23" s="12">
        <v>0</v>
      </c>
      <c r="AA23" s="12">
        <v>17</v>
      </c>
      <c r="AB23" s="12">
        <v>11</v>
      </c>
      <c r="AC23" s="12">
        <v>0</v>
      </c>
      <c r="AD23" s="12">
        <v>0</v>
      </c>
      <c r="AE23" s="12">
        <v>0</v>
      </c>
      <c r="AF23" s="12">
        <v>0</v>
      </c>
      <c r="AG23" s="12">
        <v>0</v>
      </c>
      <c r="AH23" s="364">
        <v>0</v>
      </c>
      <c r="AI23" s="12">
        <v>7</v>
      </c>
      <c r="AJ23" s="12">
        <v>0</v>
      </c>
      <c r="AK23" s="12">
        <v>17</v>
      </c>
      <c r="AL23" s="12">
        <v>16</v>
      </c>
      <c r="AM23" s="12">
        <v>0</v>
      </c>
      <c r="AN23" s="12">
        <v>0</v>
      </c>
      <c r="AO23" s="12">
        <v>0</v>
      </c>
      <c r="AP23" s="12">
        <v>0</v>
      </c>
      <c r="AQ23" s="365">
        <v>0</v>
      </c>
    </row>
    <row r="24" spans="1:43" x14ac:dyDescent="0.25">
      <c r="A24" s="5" t="s">
        <v>45</v>
      </c>
      <c r="B24" t="s">
        <v>46</v>
      </c>
      <c r="C24" s="5" t="s">
        <v>93</v>
      </c>
      <c r="D24" s="364">
        <v>0</v>
      </c>
      <c r="E24" s="12">
        <v>3</v>
      </c>
      <c r="F24" s="12">
        <v>0</v>
      </c>
      <c r="G24" s="12">
        <v>44</v>
      </c>
      <c r="H24" s="12">
        <v>7</v>
      </c>
      <c r="I24" s="12">
        <v>0</v>
      </c>
      <c r="J24" s="12">
        <v>0</v>
      </c>
      <c r="K24" s="12">
        <v>0</v>
      </c>
      <c r="L24" s="12">
        <v>0</v>
      </c>
      <c r="M24" s="365">
        <v>0</v>
      </c>
      <c r="N24" s="364">
        <v>0</v>
      </c>
      <c r="O24" s="12">
        <v>14</v>
      </c>
      <c r="P24" s="12">
        <v>0</v>
      </c>
      <c r="Q24" s="12">
        <v>30</v>
      </c>
      <c r="R24" s="12">
        <v>2</v>
      </c>
      <c r="S24" s="12">
        <v>0</v>
      </c>
      <c r="T24" s="12">
        <v>0</v>
      </c>
      <c r="U24" s="12">
        <v>0</v>
      </c>
      <c r="V24" s="12">
        <v>0</v>
      </c>
      <c r="W24" s="365">
        <v>0</v>
      </c>
      <c r="X24" s="364">
        <v>0</v>
      </c>
      <c r="Y24" s="12">
        <v>9</v>
      </c>
      <c r="Z24" s="12">
        <v>0</v>
      </c>
      <c r="AA24" s="12">
        <v>38</v>
      </c>
      <c r="AB24" s="12">
        <v>9</v>
      </c>
      <c r="AC24" s="12">
        <v>0</v>
      </c>
      <c r="AD24" s="12">
        <v>0</v>
      </c>
      <c r="AE24" s="12">
        <v>0</v>
      </c>
      <c r="AF24" s="12">
        <v>0</v>
      </c>
      <c r="AG24" s="12">
        <v>0</v>
      </c>
      <c r="AH24" s="364">
        <v>0</v>
      </c>
      <c r="AI24" s="12">
        <v>6</v>
      </c>
      <c r="AJ24" s="12">
        <v>0</v>
      </c>
      <c r="AK24" s="12">
        <v>21</v>
      </c>
      <c r="AL24" s="12">
        <v>6</v>
      </c>
      <c r="AM24" s="12">
        <v>0</v>
      </c>
      <c r="AN24" s="12">
        <v>0</v>
      </c>
      <c r="AO24" s="12">
        <v>0</v>
      </c>
      <c r="AP24" s="12">
        <v>0</v>
      </c>
      <c r="AQ24" s="365">
        <v>0</v>
      </c>
    </row>
    <row r="25" spans="1:43" x14ac:dyDescent="0.25">
      <c r="A25" s="5" t="s">
        <v>47</v>
      </c>
      <c r="B25" t="s">
        <v>48</v>
      </c>
      <c r="C25" s="5" t="s">
        <v>95</v>
      </c>
      <c r="D25" s="364">
        <v>0</v>
      </c>
      <c r="E25" s="12">
        <v>14</v>
      </c>
      <c r="F25" s="12">
        <v>0</v>
      </c>
      <c r="G25" s="12">
        <v>51</v>
      </c>
      <c r="H25" s="12">
        <v>181</v>
      </c>
      <c r="I25" s="12">
        <v>127</v>
      </c>
      <c r="J25" s="12">
        <v>0</v>
      </c>
      <c r="K25" s="12">
        <v>0</v>
      </c>
      <c r="L25" s="12">
        <v>6</v>
      </c>
      <c r="M25" s="365">
        <v>0</v>
      </c>
      <c r="N25" s="364">
        <v>2</v>
      </c>
      <c r="O25" s="12">
        <v>19</v>
      </c>
      <c r="P25" s="12">
        <v>0</v>
      </c>
      <c r="Q25" s="12">
        <v>55</v>
      </c>
      <c r="R25" s="12">
        <v>138</v>
      </c>
      <c r="S25" s="12">
        <v>128</v>
      </c>
      <c r="T25" s="12">
        <v>0</v>
      </c>
      <c r="U25" s="12">
        <v>0</v>
      </c>
      <c r="V25" s="12">
        <v>11</v>
      </c>
      <c r="W25" s="365">
        <v>0</v>
      </c>
      <c r="X25" s="364">
        <v>0</v>
      </c>
      <c r="Y25" s="12">
        <v>9</v>
      </c>
      <c r="Z25" s="12">
        <v>0</v>
      </c>
      <c r="AA25" s="12">
        <v>56</v>
      </c>
      <c r="AB25" s="12">
        <v>153</v>
      </c>
      <c r="AC25" s="12">
        <v>131</v>
      </c>
      <c r="AD25" s="12">
        <v>0</v>
      </c>
      <c r="AE25" s="12">
        <v>0</v>
      </c>
      <c r="AF25" s="12">
        <v>21</v>
      </c>
      <c r="AG25" s="12">
        <v>0</v>
      </c>
      <c r="AH25" s="364">
        <v>0</v>
      </c>
      <c r="AI25" s="12">
        <v>17</v>
      </c>
      <c r="AJ25" s="12">
        <v>0</v>
      </c>
      <c r="AK25" s="12">
        <v>78</v>
      </c>
      <c r="AL25" s="12">
        <v>153</v>
      </c>
      <c r="AM25" s="12">
        <v>109</v>
      </c>
      <c r="AN25" s="12">
        <v>0</v>
      </c>
      <c r="AO25" s="12">
        <v>0</v>
      </c>
      <c r="AP25" s="12">
        <v>16</v>
      </c>
      <c r="AQ25" s="365">
        <v>0</v>
      </c>
    </row>
    <row r="26" spans="1:43" x14ac:dyDescent="0.25">
      <c r="A26" s="5" t="s">
        <v>47</v>
      </c>
      <c r="B26" t="s">
        <v>48</v>
      </c>
      <c r="C26" s="5" t="s">
        <v>94</v>
      </c>
      <c r="D26" s="364">
        <v>0</v>
      </c>
      <c r="E26" s="12">
        <v>7</v>
      </c>
      <c r="F26" s="12">
        <v>0</v>
      </c>
      <c r="G26" s="12">
        <v>7</v>
      </c>
      <c r="H26" s="12">
        <v>34</v>
      </c>
      <c r="I26" s="12">
        <v>12</v>
      </c>
      <c r="J26" s="12">
        <v>0</v>
      </c>
      <c r="K26" s="12">
        <v>0</v>
      </c>
      <c r="L26" s="12">
        <v>0</v>
      </c>
      <c r="M26" s="365">
        <v>0</v>
      </c>
      <c r="N26" s="364">
        <v>0</v>
      </c>
      <c r="O26" s="12">
        <v>4</v>
      </c>
      <c r="P26" s="12">
        <v>0</v>
      </c>
      <c r="Q26" s="12">
        <v>8</v>
      </c>
      <c r="R26" s="12">
        <v>54</v>
      </c>
      <c r="S26" s="12">
        <v>22</v>
      </c>
      <c r="T26" s="12">
        <v>0</v>
      </c>
      <c r="U26" s="12">
        <v>0</v>
      </c>
      <c r="V26" s="12">
        <v>1</v>
      </c>
      <c r="W26" s="365">
        <v>0</v>
      </c>
      <c r="X26" s="364">
        <v>0</v>
      </c>
      <c r="Y26" s="12">
        <v>15</v>
      </c>
      <c r="Z26" s="12">
        <v>0</v>
      </c>
      <c r="AA26" s="12">
        <v>26</v>
      </c>
      <c r="AB26" s="12">
        <v>62</v>
      </c>
      <c r="AC26" s="12">
        <v>47</v>
      </c>
      <c r="AD26" s="12">
        <v>0</v>
      </c>
      <c r="AE26" s="12">
        <v>0</v>
      </c>
      <c r="AF26" s="12">
        <v>0</v>
      </c>
      <c r="AG26" s="12">
        <v>0</v>
      </c>
      <c r="AH26" s="364">
        <v>0</v>
      </c>
      <c r="AI26" s="12">
        <v>7</v>
      </c>
      <c r="AJ26" s="12">
        <v>0</v>
      </c>
      <c r="AK26" s="12">
        <v>6</v>
      </c>
      <c r="AL26" s="12">
        <v>62</v>
      </c>
      <c r="AM26" s="12">
        <v>41</v>
      </c>
      <c r="AN26" s="12">
        <v>0</v>
      </c>
      <c r="AO26" s="12">
        <v>0</v>
      </c>
      <c r="AP26" s="12">
        <v>1</v>
      </c>
      <c r="AQ26" s="365">
        <v>0</v>
      </c>
    </row>
    <row r="27" spans="1:43" x14ac:dyDescent="0.25">
      <c r="A27" s="5" t="s">
        <v>47</v>
      </c>
      <c r="B27" t="s">
        <v>48</v>
      </c>
      <c r="C27" s="5" t="s">
        <v>93</v>
      </c>
      <c r="D27" s="364">
        <v>9</v>
      </c>
      <c r="E27" s="12">
        <v>3</v>
      </c>
      <c r="F27" s="12">
        <v>0</v>
      </c>
      <c r="G27" s="12">
        <v>56</v>
      </c>
      <c r="H27" s="12">
        <v>1</v>
      </c>
      <c r="I27" s="12">
        <v>0</v>
      </c>
      <c r="J27" s="12">
        <v>0</v>
      </c>
      <c r="K27" s="12">
        <v>0</v>
      </c>
      <c r="L27" s="12">
        <v>0</v>
      </c>
      <c r="M27" s="365">
        <v>0</v>
      </c>
      <c r="N27" s="364">
        <v>3</v>
      </c>
      <c r="O27" s="12">
        <v>0</v>
      </c>
      <c r="P27" s="12">
        <v>0</v>
      </c>
      <c r="Q27" s="12">
        <v>48</v>
      </c>
      <c r="R27" s="12">
        <v>3</v>
      </c>
      <c r="S27" s="12">
        <v>0</v>
      </c>
      <c r="T27" s="12">
        <v>0</v>
      </c>
      <c r="U27" s="12">
        <v>0</v>
      </c>
      <c r="V27" s="12">
        <v>0</v>
      </c>
      <c r="W27" s="365">
        <v>0</v>
      </c>
      <c r="X27" s="364">
        <v>3</v>
      </c>
      <c r="Y27" s="12">
        <v>0</v>
      </c>
      <c r="Z27" s="12">
        <v>0</v>
      </c>
      <c r="AA27" s="12">
        <v>45</v>
      </c>
      <c r="AB27" s="12">
        <v>6</v>
      </c>
      <c r="AC27" s="12">
        <v>0</v>
      </c>
      <c r="AD27" s="12">
        <v>0</v>
      </c>
      <c r="AE27" s="12">
        <v>0</v>
      </c>
      <c r="AF27" s="12">
        <v>0</v>
      </c>
      <c r="AG27" s="12">
        <v>0</v>
      </c>
      <c r="AH27" s="364">
        <v>6</v>
      </c>
      <c r="AI27" s="12">
        <v>1</v>
      </c>
      <c r="AJ27" s="12">
        <v>0</v>
      </c>
      <c r="AK27" s="12">
        <v>51</v>
      </c>
      <c r="AL27" s="12">
        <v>8</v>
      </c>
      <c r="AM27" s="12">
        <v>0</v>
      </c>
      <c r="AN27" s="12">
        <v>0</v>
      </c>
      <c r="AO27" s="12">
        <v>0</v>
      </c>
      <c r="AP27" s="12">
        <v>0</v>
      </c>
      <c r="AQ27" s="365">
        <v>0</v>
      </c>
    </row>
    <row r="28" spans="1:43" x14ac:dyDescent="0.25">
      <c r="A28" s="5" t="s">
        <v>49</v>
      </c>
      <c r="B28" t="s">
        <v>50</v>
      </c>
      <c r="C28" s="5" t="s">
        <v>95</v>
      </c>
      <c r="D28" s="364">
        <v>6</v>
      </c>
      <c r="E28" s="12">
        <v>25</v>
      </c>
      <c r="F28" s="12">
        <v>0</v>
      </c>
      <c r="G28" s="12">
        <v>107</v>
      </c>
      <c r="H28" s="12">
        <v>0</v>
      </c>
      <c r="I28" s="12">
        <v>0</v>
      </c>
      <c r="J28" s="12">
        <v>0</v>
      </c>
      <c r="K28" s="12">
        <v>0</v>
      </c>
      <c r="L28" s="12">
        <v>0</v>
      </c>
      <c r="M28" s="365">
        <v>0</v>
      </c>
      <c r="N28" s="364">
        <v>6</v>
      </c>
      <c r="O28" s="12">
        <v>30</v>
      </c>
      <c r="P28" s="12">
        <v>0</v>
      </c>
      <c r="Q28" s="12">
        <v>68</v>
      </c>
      <c r="R28" s="12">
        <v>0</v>
      </c>
      <c r="S28" s="12">
        <v>0</v>
      </c>
      <c r="T28" s="12">
        <v>0</v>
      </c>
      <c r="U28" s="12">
        <v>0</v>
      </c>
      <c r="V28" s="12">
        <v>0</v>
      </c>
      <c r="W28" s="365">
        <v>0</v>
      </c>
      <c r="X28" s="364">
        <v>2</v>
      </c>
      <c r="Y28" s="12">
        <v>23</v>
      </c>
      <c r="Z28" s="12">
        <v>0</v>
      </c>
      <c r="AA28" s="12">
        <v>81</v>
      </c>
      <c r="AB28" s="12">
        <v>0</v>
      </c>
      <c r="AC28" s="12">
        <v>0</v>
      </c>
      <c r="AD28" s="12">
        <v>0</v>
      </c>
      <c r="AE28" s="12">
        <v>0</v>
      </c>
      <c r="AF28" s="12">
        <v>0</v>
      </c>
      <c r="AG28" s="12">
        <v>0</v>
      </c>
      <c r="AH28" s="364">
        <v>4</v>
      </c>
      <c r="AI28" s="12">
        <v>30</v>
      </c>
      <c r="AJ28" s="12">
        <v>0</v>
      </c>
      <c r="AK28" s="12">
        <v>75</v>
      </c>
      <c r="AL28" s="12">
        <v>0</v>
      </c>
      <c r="AM28" s="12">
        <v>0</v>
      </c>
      <c r="AN28" s="12">
        <v>0</v>
      </c>
      <c r="AO28" s="12">
        <v>0</v>
      </c>
      <c r="AP28" s="12">
        <v>0</v>
      </c>
      <c r="AQ28" s="365">
        <v>0</v>
      </c>
    </row>
    <row r="29" spans="1:43" x14ac:dyDescent="0.25">
      <c r="A29" s="5" t="s">
        <v>49</v>
      </c>
      <c r="B29" t="s">
        <v>50</v>
      </c>
      <c r="C29" s="5" t="s">
        <v>94</v>
      </c>
      <c r="D29" s="364">
        <v>6</v>
      </c>
      <c r="E29" s="12">
        <v>46</v>
      </c>
      <c r="F29" s="12">
        <v>0</v>
      </c>
      <c r="G29" s="12">
        <v>91</v>
      </c>
      <c r="H29" s="12">
        <v>0</v>
      </c>
      <c r="I29" s="12">
        <v>0</v>
      </c>
      <c r="J29" s="12">
        <v>0</v>
      </c>
      <c r="K29" s="12">
        <v>0</v>
      </c>
      <c r="L29" s="12">
        <v>0</v>
      </c>
      <c r="M29" s="365">
        <v>0</v>
      </c>
      <c r="N29" s="364">
        <v>3</v>
      </c>
      <c r="O29" s="12">
        <v>125</v>
      </c>
      <c r="P29" s="12">
        <v>0</v>
      </c>
      <c r="Q29" s="12">
        <v>86</v>
      </c>
      <c r="R29" s="12">
        <v>0</v>
      </c>
      <c r="S29" s="12">
        <v>0</v>
      </c>
      <c r="T29" s="12">
        <v>0</v>
      </c>
      <c r="U29" s="12">
        <v>0</v>
      </c>
      <c r="V29" s="12">
        <v>0</v>
      </c>
      <c r="W29" s="365">
        <v>0</v>
      </c>
      <c r="X29" s="364">
        <v>2</v>
      </c>
      <c r="Y29" s="12">
        <v>61</v>
      </c>
      <c r="Z29" s="12">
        <v>0</v>
      </c>
      <c r="AA29" s="12">
        <v>82</v>
      </c>
      <c r="AB29" s="12">
        <v>0</v>
      </c>
      <c r="AC29" s="12">
        <v>0</v>
      </c>
      <c r="AD29" s="12">
        <v>0</v>
      </c>
      <c r="AE29" s="12">
        <v>0</v>
      </c>
      <c r="AF29" s="12">
        <v>0</v>
      </c>
      <c r="AG29" s="12">
        <v>0</v>
      </c>
      <c r="AH29" s="364">
        <v>1</v>
      </c>
      <c r="AI29" s="12">
        <v>40</v>
      </c>
      <c r="AJ29" s="12">
        <v>10</v>
      </c>
      <c r="AK29" s="12">
        <v>70</v>
      </c>
      <c r="AL29" s="12">
        <v>0</v>
      </c>
      <c r="AM29" s="12">
        <v>0</v>
      </c>
      <c r="AN29" s="12">
        <v>0</v>
      </c>
      <c r="AO29" s="12">
        <v>0</v>
      </c>
      <c r="AP29" s="12">
        <v>0</v>
      </c>
      <c r="AQ29" s="365">
        <v>0</v>
      </c>
    </row>
    <row r="30" spans="1:43" x14ac:dyDescent="0.25">
      <c r="A30" s="5" t="s">
        <v>49</v>
      </c>
      <c r="B30" t="s">
        <v>50</v>
      </c>
      <c r="C30" s="5" t="s">
        <v>93</v>
      </c>
      <c r="D30" s="364">
        <v>170</v>
      </c>
      <c r="E30" s="12">
        <v>49</v>
      </c>
      <c r="F30" s="12">
        <v>0</v>
      </c>
      <c r="G30" s="12">
        <v>101</v>
      </c>
      <c r="H30" s="12">
        <v>0</v>
      </c>
      <c r="I30" s="12">
        <v>0</v>
      </c>
      <c r="J30" s="12">
        <v>0</v>
      </c>
      <c r="K30" s="12">
        <v>0</v>
      </c>
      <c r="L30" s="12">
        <v>0</v>
      </c>
      <c r="M30" s="365">
        <v>0</v>
      </c>
      <c r="N30" s="364">
        <v>266</v>
      </c>
      <c r="O30" s="12">
        <v>38</v>
      </c>
      <c r="P30" s="12">
        <v>0</v>
      </c>
      <c r="Q30" s="12">
        <v>112</v>
      </c>
      <c r="R30" s="12">
        <v>0</v>
      </c>
      <c r="S30" s="12">
        <v>0</v>
      </c>
      <c r="T30" s="12">
        <v>0</v>
      </c>
      <c r="U30" s="12">
        <v>0</v>
      </c>
      <c r="V30" s="12">
        <v>0</v>
      </c>
      <c r="W30" s="365">
        <v>0</v>
      </c>
      <c r="X30" s="364">
        <v>147</v>
      </c>
      <c r="Y30" s="12">
        <v>41</v>
      </c>
      <c r="Z30" s="12">
        <v>0</v>
      </c>
      <c r="AA30" s="12">
        <v>89</v>
      </c>
      <c r="AB30" s="12">
        <v>0</v>
      </c>
      <c r="AC30" s="12">
        <v>0</v>
      </c>
      <c r="AD30" s="12">
        <v>0</v>
      </c>
      <c r="AE30" s="12">
        <v>0</v>
      </c>
      <c r="AF30" s="12">
        <v>0</v>
      </c>
      <c r="AG30" s="12">
        <v>0</v>
      </c>
      <c r="AH30" s="364">
        <v>129</v>
      </c>
      <c r="AI30" s="12">
        <v>55</v>
      </c>
      <c r="AJ30" s="12">
        <v>0</v>
      </c>
      <c r="AK30" s="12">
        <v>85</v>
      </c>
      <c r="AL30" s="12">
        <v>0</v>
      </c>
      <c r="AM30" s="12">
        <v>0</v>
      </c>
      <c r="AN30" s="12">
        <v>0</v>
      </c>
      <c r="AO30" s="12">
        <v>0</v>
      </c>
      <c r="AP30" s="12">
        <v>0</v>
      </c>
      <c r="AQ30" s="365">
        <v>0</v>
      </c>
    </row>
    <row r="31" spans="1:43" x14ac:dyDescent="0.25">
      <c r="A31" s="5" t="s">
        <v>51</v>
      </c>
      <c r="B31" t="s">
        <v>52</v>
      </c>
      <c r="C31" s="5" t="s">
        <v>95</v>
      </c>
      <c r="D31" s="364">
        <v>3</v>
      </c>
      <c r="E31" s="12">
        <v>2</v>
      </c>
      <c r="F31" s="12">
        <v>0</v>
      </c>
      <c r="G31" s="12">
        <v>16</v>
      </c>
      <c r="H31" s="12">
        <v>0</v>
      </c>
      <c r="I31" s="12">
        <v>0</v>
      </c>
      <c r="J31" s="12">
        <v>0</v>
      </c>
      <c r="K31" s="12">
        <v>0</v>
      </c>
      <c r="L31" s="12">
        <v>0</v>
      </c>
      <c r="M31" s="365">
        <v>0</v>
      </c>
      <c r="N31" s="364">
        <v>1</v>
      </c>
      <c r="O31" s="12">
        <v>1</v>
      </c>
      <c r="P31" s="12">
        <v>0</v>
      </c>
      <c r="Q31" s="12">
        <v>26</v>
      </c>
      <c r="R31" s="12">
        <v>0</v>
      </c>
      <c r="S31" s="12">
        <v>0</v>
      </c>
      <c r="T31" s="12">
        <v>0</v>
      </c>
      <c r="U31" s="12">
        <v>0</v>
      </c>
      <c r="V31" s="12">
        <v>0</v>
      </c>
      <c r="W31" s="365">
        <v>0</v>
      </c>
      <c r="X31" s="364">
        <v>4</v>
      </c>
      <c r="Y31" s="12">
        <v>0</v>
      </c>
      <c r="Z31" s="12">
        <v>0</v>
      </c>
      <c r="AA31" s="12">
        <v>50</v>
      </c>
      <c r="AB31" s="12">
        <v>0</v>
      </c>
      <c r="AC31" s="12">
        <v>0</v>
      </c>
      <c r="AD31" s="12">
        <v>0</v>
      </c>
      <c r="AE31" s="12">
        <v>0</v>
      </c>
      <c r="AF31" s="12">
        <v>0</v>
      </c>
      <c r="AG31" s="12">
        <v>0</v>
      </c>
      <c r="AH31" s="364">
        <v>0</v>
      </c>
      <c r="AI31" s="12">
        <v>2</v>
      </c>
      <c r="AJ31" s="12">
        <v>0</v>
      </c>
      <c r="AK31" s="12">
        <v>30</v>
      </c>
      <c r="AL31" s="12">
        <v>0</v>
      </c>
      <c r="AM31" s="12">
        <v>0</v>
      </c>
      <c r="AN31" s="12">
        <v>0</v>
      </c>
      <c r="AO31" s="12">
        <v>0</v>
      </c>
      <c r="AP31" s="12">
        <v>0</v>
      </c>
      <c r="AQ31" s="365">
        <v>0</v>
      </c>
    </row>
    <row r="32" spans="1:43" x14ac:dyDescent="0.25">
      <c r="A32" s="5" t="s">
        <v>51</v>
      </c>
      <c r="B32" t="s">
        <v>52</v>
      </c>
      <c r="C32" s="5" t="s">
        <v>94</v>
      </c>
      <c r="D32" s="364">
        <v>0</v>
      </c>
      <c r="E32" s="12">
        <v>0</v>
      </c>
      <c r="F32" s="12">
        <v>0</v>
      </c>
      <c r="G32" s="12">
        <v>1</v>
      </c>
      <c r="H32" s="12">
        <v>0</v>
      </c>
      <c r="I32" s="12">
        <v>0</v>
      </c>
      <c r="J32" s="12">
        <v>0</v>
      </c>
      <c r="K32" s="12">
        <v>0</v>
      </c>
      <c r="L32" s="12">
        <v>0</v>
      </c>
      <c r="M32" s="365">
        <v>0</v>
      </c>
      <c r="N32" s="364">
        <v>0</v>
      </c>
      <c r="O32" s="12">
        <v>0</v>
      </c>
      <c r="P32" s="12">
        <v>0</v>
      </c>
      <c r="Q32" s="12">
        <v>2</v>
      </c>
      <c r="R32" s="12">
        <v>0</v>
      </c>
      <c r="S32" s="12">
        <v>0</v>
      </c>
      <c r="T32" s="12">
        <v>0</v>
      </c>
      <c r="U32" s="12">
        <v>0</v>
      </c>
      <c r="V32" s="12">
        <v>0</v>
      </c>
      <c r="W32" s="365">
        <v>0</v>
      </c>
      <c r="X32" s="364">
        <v>0</v>
      </c>
      <c r="Y32" s="12">
        <v>0</v>
      </c>
      <c r="Z32" s="12">
        <v>0</v>
      </c>
      <c r="AA32" s="12">
        <v>4</v>
      </c>
      <c r="AB32" s="12">
        <v>0</v>
      </c>
      <c r="AC32" s="12">
        <v>0</v>
      </c>
      <c r="AD32" s="12">
        <v>0</v>
      </c>
      <c r="AE32" s="12">
        <v>0</v>
      </c>
      <c r="AF32" s="12">
        <v>0</v>
      </c>
      <c r="AG32" s="12">
        <v>0</v>
      </c>
      <c r="AH32" s="364">
        <v>0</v>
      </c>
      <c r="AI32" s="12">
        <v>21</v>
      </c>
      <c r="AJ32" s="12">
        <v>0</v>
      </c>
      <c r="AK32" s="12">
        <v>6</v>
      </c>
      <c r="AL32" s="12">
        <v>0</v>
      </c>
      <c r="AM32" s="12">
        <v>0</v>
      </c>
      <c r="AN32" s="12">
        <v>0</v>
      </c>
      <c r="AO32" s="12">
        <v>0</v>
      </c>
      <c r="AP32" s="12">
        <v>0</v>
      </c>
      <c r="AQ32" s="365">
        <v>0</v>
      </c>
    </row>
    <row r="33" spans="1:43" x14ac:dyDescent="0.25">
      <c r="A33" s="5" t="s">
        <v>51</v>
      </c>
      <c r="B33" t="s">
        <v>52</v>
      </c>
      <c r="C33" s="5" t="s">
        <v>93</v>
      </c>
      <c r="D33" s="364">
        <v>26</v>
      </c>
      <c r="E33" s="12">
        <v>0</v>
      </c>
      <c r="F33" s="12">
        <v>0</v>
      </c>
      <c r="G33" s="12">
        <v>0</v>
      </c>
      <c r="H33" s="12">
        <v>0</v>
      </c>
      <c r="I33" s="12">
        <v>0</v>
      </c>
      <c r="J33" s="12">
        <v>0</v>
      </c>
      <c r="K33" s="12">
        <v>0</v>
      </c>
      <c r="L33" s="12">
        <v>0</v>
      </c>
      <c r="M33" s="365">
        <v>0</v>
      </c>
      <c r="N33" s="364">
        <v>26</v>
      </c>
      <c r="O33" s="12">
        <v>0</v>
      </c>
      <c r="P33" s="12">
        <v>0</v>
      </c>
      <c r="Q33" s="12">
        <v>0</v>
      </c>
      <c r="R33" s="12">
        <v>0</v>
      </c>
      <c r="S33" s="12">
        <v>0</v>
      </c>
      <c r="T33" s="12">
        <v>0</v>
      </c>
      <c r="U33" s="12">
        <v>0</v>
      </c>
      <c r="V33" s="12">
        <v>0</v>
      </c>
      <c r="W33" s="365">
        <v>0</v>
      </c>
      <c r="X33" s="364">
        <v>53</v>
      </c>
      <c r="Y33" s="12">
        <v>0</v>
      </c>
      <c r="Z33" s="12">
        <v>0</v>
      </c>
      <c r="AA33" s="12">
        <v>0</v>
      </c>
      <c r="AB33" s="12">
        <v>0</v>
      </c>
      <c r="AC33" s="12">
        <v>0</v>
      </c>
      <c r="AD33" s="12">
        <v>0</v>
      </c>
      <c r="AE33" s="12">
        <v>0</v>
      </c>
      <c r="AF33" s="12">
        <v>0</v>
      </c>
      <c r="AG33" s="12">
        <v>0</v>
      </c>
      <c r="AH33" s="364">
        <v>35</v>
      </c>
      <c r="AI33" s="12">
        <v>0</v>
      </c>
      <c r="AJ33" s="12">
        <v>0</v>
      </c>
      <c r="AK33" s="12">
        <v>0</v>
      </c>
      <c r="AL33" s="12">
        <v>0</v>
      </c>
      <c r="AM33" s="12">
        <v>0</v>
      </c>
      <c r="AN33" s="12">
        <v>0</v>
      </c>
      <c r="AO33" s="12">
        <v>0</v>
      </c>
      <c r="AP33" s="12">
        <v>0</v>
      </c>
      <c r="AQ33" s="365">
        <v>0</v>
      </c>
    </row>
    <row r="34" spans="1:43" x14ac:dyDescent="0.25">
      <c r="A34" s="5" t="s">
        <v>53</v>
      </c>
      <c r="B34" t="s">
        <v>54</v>
      </c>
      <c r="C34" s="5" t="s">
        <v>95</v>
      </c>
      <c r="D34" s="364">
        <v>0</v>
      </c>
      <c r="E34" s="12">
        <v>2</v>
      </c>
      <c r="F34" s="12">
        <v>0</v>
      </c>
      <c r="G34" s="12">
        <v>189</v>
      </c>
      <c r="H34" s="12">
        <v>0</v>
      </c>
      <c r="I34" s="12">
        <v>0</v>
      </c>
      <c r="J34" s="12">
        <v>0</v>
      </c>
      <c r="K34" s="12">
        <v>0</v>
      </c>
      <c r="L34" s="12">
        <v>0</v>
      </c>
      <c r="M34" s="365">
        <v>0</v>
      </c>
      <c r="N34" s="364">
        <v>0</v>
      </c>
      <c r="O34" s="12">
        <v>3</v>
      </c>
      <c r="P34" s="12">
        <v>0</v>
      </c>
      <c r="Q34" s="12">
        <v>143</v>
      </c>
      <c r="R34" s="12">
        <v>0</v>
      </c>
      <c r="S34" s="12">
        <v>0</v>
      </c>
      <c r="T34" s="12">
        <v>0</v>
      </c>
      <c r="U34" s="12">
        <v>0</v>
      </c>
      <c r="V34" s="12">
        <v>0</v>
      </c>
      <c r="W34" s="365">
        <v>0</v>
      </c>
      <c r="X34" s="364">
        <v>0</v>
      </c>
      <c r="Y34" s="12">
        <v>3</v>
      </c>
      <c r="Z34" s="12">
        <v>0</v>
      </c>
      <c r="AA34" s="12">
        <v>146</v>
      </c>
      <c r="AB34" s="12">
        <v>0</v>
      </c>
      <c r="AC34" s="12">
        <v>0</v>
      </c>
      <c r="AD34" s="12">
        <v>0</v>
      </c>
      <c r="AE34" s="12">
        <v>0</v>
      </c>
      <c r="AF34" s="12">
        <v>0</v>
      </c>
      <c r="AG34" s="12">
        <v>0</v>
      </c>
      <c r="AH34" s="364">
        <v>0</v>
      </c>
      <c r="AI34" s="12">
        <v>3</v>
      </c>
      <c r="AJ34" s="12">
        <v>0</v>
      </c>
      <c r="AK34" s="12">
        <v>129</v>
      </c>
      <c r="AL34" s="12">
        <v>0</v>
      </c>
      <c r="AM34" s="12">
        <v>0</v>
      </c>
      <c r="AN34" s="12">
        <v>0</v>
      </c>
      <c r="AO34" s="12">
        <v>0</v>
      </c>
      <c r="AP34" s="12">
        <v>0</v>
      </c>
      <c r="AQ34" s="365">
        <v>0</v>
      </c>
    </row>
    <row r="35" spans="1:43" x14ac:dyDescent="0.25">
      <c r="A35" s="5" t="s">
        <v>53</v>
      </c>
      <c r="B35" t="s">
        <v>54</v>
      </c>
      <c r="C35" s="5" t="s">
        <v>94</v>
      </c>
      <c r="D35" s="364">
        <v>0</v>
      </c>
      <c r="E35" s="12">
        <v>2</v>
      </c>
      <c r="F35" s="12">
        <v>0</v>
      </c>
      <c r="G35" s="12">
        <v>12</v>
      </c>
      <c r="H35" s="12">
        <v>0</v>
      </c>
      <c r="I35" s="12">
        <v>0</v>
      </c>
      <c r="J35" s="12">
        <v>0</v>
      </c>
      <c r="K35" s="12">
        <v>0</v>
      </c>
      <c r="L35" s="12">
        <v>0</v>
      </c>
      <c r="M35" s="365">
        <v>0</v>
      </c>
      <c r="N35" s="364">
        <v>0</v>
      </c>
      <c r="O35" s="12">
        <v>3</v>
      </c>
      <c r="P35" s="12">
        <v>0</v>
      </c>
      <c r="Q35" s="12">
        <v>17</v>
      </c>
      <c r="R35" s="12">
        <v>0</v>
      </c>
      <c r="S35" s="12">
        <v>0</v>
      </c>
      <c r="T35" s="12">
        <v>0</v>
      </c>
      <c r="U35" s="12">
        <v>0</v>
      </c>
      <c r="V35" s="12">
        <v>0</v>
      </c>
      <c r="W35" s="365">
        <v>0</v>
      </c>
      <c r="X35" s="364">
        <v>0</v>
      </c>
      <c r="Y35" s="12">
        <v>0</v>
      </c>
      <c r="Z35" s="12">
        <v>0</v>
      </c>
      <c r="AA35" s="12">
        <v>16</v>
      </c>
      <c r="AB35" s="12">
        <v>0</v>
      </c>
      <c r="AC35" s="12">
        <v>0</v>
      </c>
      <c r="AD35" s="12">
        <v>0</v>
      </c>
      <c r="AE35" s="12">
        <v>0</v>
      </c>
      <c r="AF35" s="12">
        <v>0</v>
      </c>
      <c r="AG35" s="12">
        <v>0</v>
      </c>
      <c r="AH35" s="364">
        <v>0</v>
      </c>
      <c r="AI35" s="12">
        <v>2</v>
      </c>
      <c r="AJ35" s="12">
        <v>0</v>
      </c>
      <c r="AK35" s="12">
        <v>25</v>
      </c>
      <c r="AL35" s="12">
        <v>0</v>
      </c>
      <c r="AM35" s="12">
        <v>0</v>
      </c>
      <c r="AN35" s="12">
        <v>0</v>
      </c>
      <c r="AO35" s="12">
        <v>0</v>
      </c>
      <c r="AP35" s="12">
        <v>0</v>
      </c>
      <c r="AQ35" s="365">
        <v>0</v>
      </c>
    </row>
    <row r="36" spans="1:43" x14ac:dyDescent="0.25">
      <c r="A36" s="5" t="s">
        <v>53</v>
      </c>
      <c r="B36" t="s">
        <v>54</v>
      </c>
      <c r="C36" s="5" t="s">
        <v>93</v>
      </c>
      <c r="D36" s="364">
        <v>0</v>
      </c>
      <c r="E36" s="12">
        <v>0</v>
      </c>
      <c r="F36" s="12">
        <v>0</v>
      </c>
      <c r="G36" s="12">
        <v>34</v>
      </c>
      <c r="H36" s="12">
        <v>0</v>
      </c>
      <c r="I36" s="12">
        <v>0</v>
      </c>
      <c r="J36" s="12">
        <v>0</v>
      </c>
      <c r="K36" s="12">
        <v>0</v>
      </c>
      <c r="L36" s="12">
        <v>0</v>
      </c>
      <c r="M36" s="365">
        <v>0</v>
      </c>
      <c r="N36" s="364">
        <v>0</v>
      </c>
      <c r="O36" s="12">
        <v>0</v>
      </c>
      <c r="P36" s="12">
        <v>0</v>
      </c>
      <c r="Q36" s="12">
        <v>27</v>
      </c>
      <c r="R36" s="12">
        <v>0</v>
      </c>
      <c r="S36" s="12">
        <v>0</v>
      </c>
      <c r="T36" s="12">
        <v>0</v>
      </c>
      <c r="U36" s="12">
        <v>0</v>
      </c>
      <c r="V36" s="12">
        <v>0</v>
      </c>
      <c r="W36" s="365">
        <v>0</v>
      </c>
      <c r="X36" s="364">
        <v>0</v>
      </c>
      <c r="Y36" s="12">
        <v>0</v>
      </c>
      <c r="Z36" s="12">
        <v>0</v>
      </c>
      <c r="AA36" s="12">
        <v>0</v>
      </c>
      <c r="AB36" s="12">
        <v>0</v>
      </c>
      <c r="AC36" s="12">
        <v>0</v>
      </c>
      <c r="AD36" s="12">
        <v>0</v>
      </c>
      <c r="AE36" s="12">
        <v>0</v>
      </c>
      <c r="AF36" s="12">
        <v>0</v>
      </c>
      <c r="AG36" s="12">
        <v>0</v>
      </c>
      <c r="AH36" s="364">
        <v>0</v>
      </c>
      <c r="AI36" s="12">
        <v>0</v>
      </c>
      <c r="AJ36" s="12">
        <v>0</v>
      </c>
      <c r="AK36" s="12">
        <v>4</v>
      </c>
      <c r="AL36" s="12">
        <v>0</v>
      </c>
      <c r="AM36" s="12">
        <v>0</v>
      </c>
      <c r="AN36" s="12">
        <v>0</v>
      </c>
      <c r="AO36" s="12">
        <v>0</v>
      </c>
      <c r="AP36" s="12">
        <v>0</v>
      </c>
      <c r="AQ36" s="365">
        <v>0</v>
      </c>
    </row>
    <row r="37" spans="1:43" x14ac:dyDescent="0.25">
      <c r="A37" s="5" t="s">
        <v>55</v>
      </c>
      <c r="B37" t="s">
        <v>56</v>
      </c>
      <c r="C37" s="5" t="s">
        <v>95</v>
      </c>
      <c r="D37" s="364">
        <v>0</v>
      </c>
      <c r="E37" s="12">
        <v>0</v>
      </c>
      <c r="F37" s="12">
        <v>0</v>
      </c>
      <c r="G37" s="12">
        <v>58</v>
      </c>
      <c r="H37" s="12">
        <v>0</v>
      </c>
      <c r="I37" s="12">
        <v>0</v>
      </c>
      <c r="J37" s="12">
        <v>0</v>
      </c>
      <c r="K37" s="12">
        <v>0</v>
      </c>
      <c r="L37" s="12">
        <v>0</v>
      </c>
      <c r="M37" s="365">
        <v>0</v>
      </c>
      <c r="N37" s="364">
        <v>0</v>
      </c>
      <c r="O37" s="12">
        <v>2</v>
      </c>
      <c r="P37" s="12">
        <v>0</v>
      </c>
      <c r="Q37" s="12">
        <v>56</v>
      </c>
      <c r="R37" s="12">
        <v>0</v>
      </c>
      <c r="S37" s="12">
        <v>0</v>
      </c>
      <c r="T37" s="12">
        <v>0</v>
      </c>
      <c r="U37" s="12">
        <v>0</v>
      </c>
      <c r="V37" s="12">
        <v>0</v>
      </c>
      <c r="W37" s="365">
        <v>0</v>
      </c>
      <c r="X37" s="364">
        <v>0</v>
      </c>
      <c r="Y37" s="12">
        <v>3</v>
      </c>
      <c r="Z37" s="12">
        <v>0</v>
      </c>
      <c r="AA37" s="12">
        <v>81</v>
      </c>
      <c r="AB37" s="12">
        <v>0</v>
      </c>
      <c r="AC37" s="12">
        <v>0</v>
      </c>
      <c r="AD37" s="12">
        <v>0</v>
      </c>
      <c r="AE37" s="12">
        <v>0</v>
      </c>
      <c r="AF37" s="12">
        <v>0</v>
      </c>
      <c r="AG37" s="12">
        <v>0</v>
      </c>
      <c r="AH37" s="364">
        <v>0</v>
      </c>
      <c r="AI37" s="12">
        <v>1</v>
      </c>
      <c r="AJ37" s="12">
        <v>0</v>
      </c>
      <c r="AK37" s="12">
        <v>77</v>
      </c>
      <c r="AL37" s="12">
        <v>0</v>
      </c>
      <c r="AM37" s="12">
        <v>0</v>
      </c>
      <c r="AN37" s="12">
        <v>0</v>
      </c>
      <c r="AO37" s="12">
        <v>0</v>
      </c>
      <c r="AP37" s="12">
        <v>0</v>
      </c>
      <c r="AQ37" s="365">
        <v>0</v>
      </c>
    </row>
    <row r="38" spans="1:43" x14ac:dyDescent="0.25">
      <c r="A38" s="5" t="s">
        <v>55</v>
      </c>
      <c r="B38" t="s">
        <v>56</v>
      </c>
      <c r="C38" s="5" t="s">
        <v>94</v>
      </c>
      <c r="D38" s="364">
        <v>0</v>
      </c>
      <c r="E38" s="12">
        <v>13</v>
      </c>
      <c r="F38" s="12">
        <v>0</v>
      </c>
      <c r="G38" s="12">
        <v>2</v>
      </c>
      <c r="H38" s="12">
        <v>0</v>
      </c>
      <c r="I38" s="12">
        <v>0</v>
      </c>
      <c r="J38" s="12">
        <v>0</v>
      </c>
      <c r="K38" s="12">
        <v>0</v>
      </c>
      <c r="L38" s="12">
        <v>0</v>
      </c>
      <c r="M38" s="365">
        <v>0</v>
      </c>
      <c r="N38" s="364">
        <v>0</v>
      </c>
      <c r="O38" s="12">
        <v>4</v>
      </c>
      <c r="P38" s="12">
        <v>0</v>
      </c>
      <c r="Q38" s="12">
        <v>2</v>
      </c>
      <c r="R38" s="12">
        <v>0</v>
      </c>
      <c r="S38" s="12">
        <v>0</v>
      </c>
      <c r="T38" s="12">
        <v>0</v>
      </c>
      <c r="U38" s="12">
        <v>0</v>
      </c>
      <c r="V38" s="12">
        <v>0</v>
      </c>
      <c r="W38" s="365">
        <v>0</v>
      </c>
      <c r="X38" s="364">
        <v>0</v>
      </c>
      <c r="Y38" s="12">
        <v>16</v>
      </c>
      <c r="Z38" s="12">
        <v>0</v>
      </c>
      <c r="AA38" s="12">
        <v>9</v>
      </c>
      <c r="AB38" s="12">
        <v>0</v>
      </c>
      <c r="AC38" s="12">
        <v>0</v>
      </c>
      <c r="AD38" s="12">
        <v>0</v>
      </c>
      <c r="AE38" s="12">
        <v>0</v>
      </c>
      <c r="AF38" s="12">
        <v>0</v>
      </c>
      <c r="AG38" s="12">
        <v>0</v>
      </c>
      <c r="AH38" s="364">
        <v>0</v>
      </c>
      <c r="AI38" s="12">
        <v>3</v>
      </c>
      <c r="AJ38" s="12">
        <v>0</v>
      </c>
      <c r="AK38" s="12">
        <v>5</v>
      </c>
      <c r="AL38" s="12">
        <v>0</v>
      </c>
      <c r="AM38" s="12">
        <v>0</v>
      </c>
      <c r="AN38" s="12">
        <v>0</v>
      </c>
      <c r="AO38" s="12">
        <v>0</v>
      </c>
      <c r="AP38" s="12">
        <v>0</v>
      </c>
      <c r="AQ38" s="365">
        <v>0</v>
      </c>
    </row>
    <row r="39" spans="1:43" x14ac:dyDescent="0.25">
      <c r="A39" s="5" t="s">
        <v>55</v>
      </c>
      <c r="B39" t="s">
        <v>56</v>
      </c>
      <c r="C39" s="5" t="s">
        <v>93</v>
      </c>
      <c r="D39" s="364">
        <v>0</v>
      </c>
      <c r="E39" s="12">
        <v>8</v>
      </c>
      <c r="F39" s="12">
        <v>0</v>
      </c>
      <c r="G39" s="12">
        <v>26</v>
      </c>
      <c r="H39" s="12">
        <v>0</v>
      </c>
      <c r="I39" s="12">
        <v>0</v>
      </c>
      <c r="J39" s="12">
        <v>0</v>
      </c>
      <c r="K39" s="12">
        <v>0</v>
      </c>
      <c r="L39" s="12">
        <v>0</v>
      </c>
      <c r="M39" s="365">
        <v>0</v>
      </c>
      <c r="N39" s="364">
        <v>0</v>
      </c>
      <c r="O39" s="12">
        <v>9</v>
      </c>
      <c r="P39" s="12">
        <v>0</v>
      </c>
      <c r="Q39" s="12">
        <v>13</v>
      </c>
      <c r="R39" s="12">
        <v>0</v>
      </c>
      <c r="S39" s="12">
        <v>0</v>
      </c>
      <c r="T39" s="12">
        <v>0</v>
      </c>
      <c r="U39" s="12">
        <v>0</v>
      </c>
      <c r="V39" s="12">
        <v>0</v>
      </c>
      <c r="W39" s="365">
        <v>0</v>
      </c>
      <c r="X39" s="364">
        <v>0</v>
      </c>
      <c r="Y39" s="12">
        <v>8</v>
      </c>
      <c r="Z39" s="12">
        <v>0</v>
      </c>
      <c r="AA39" s="12">
        <v>9</v>
      </c>
      <c r="AB39" s="12">
        <v>0</v>
      </c>
      <c r="AC39" s="12">
        <v>0</v>
      </c>
      <c r="AD39" s="12">
        <v>0</v>
      </c>
      <c r="AE39" s="12">
        <v>0</v>
      </c>
      <c r="AF39" s="12">
        <v>0</v>
      </c>
      <c r="AG39" s="12">
        <v>0</v>
      </c>
      <c r="AH39" s="364">
        <v>0</v>
      </c>
      <c r="AI39" s="12">
        <v>8</v>
      </c>
      <c r="AJ39" s="12">
        <v>0</v>
      </c>
      <c r="AK39" s="12">
        <v>14</v>
      </c>
      <c r="AL39" s="12">
        <v>0</v>
      </c>
      <c r="AM39" s="12">
        <v>0</v>
      </c>
      <c r="AN39" s="12">
        <v>0</v>
      </c>
      <c r="AO39" s="12">
        <v>0</v>
      </c>
      <c r="AP39" s="12">
        <v>0</v>
      </c>
      <c r="AQ39" s="365">
        <v>0</v>
      </c>
    </row>
    <row r="40" spans="1:43" x14ac:dyDescent="0.25">
      <c r="A40" s="5" t="s">
        <v>57</v>
      </c>
      <c r="B40" t="s">
        <v>58</v>
      </c>
      <c r="C40" s="5" t="s">
        <v>95</v>
      </c>
      <c r="D40" s="364">
        <v>5</v>
      </c>
      <c r="E40" s="12">
        <v>42</v>
      </c>
      <c r="F40" s="12">
        <v>0</v>
      </c>
      <c r="G40" s="12">
        <v>777</v>
      </c>
      <c r="H40" s="12">
        <v>0</v>
      </c>
      <c r="I40" s="12">
        <v>0</v>
      </c>
      <c r="J40" s="12">
        <v>0</v>
      </c>
      <c r="K40" s="12">
        <v>0</v>
      </c>
      <c r="L40" s="12">
        <v>0</v>
      </c>
      <c r="M40" s="365">
        <v>0</v>
      </c>
      <c r="N40" s="364">
        <v>7</v>
      </c>
      <c r="O40" s="12">
        <v>36</v>
      </c>
      <c r="P40" s="12">
        <v>0</v>
      </c>
      <c r="Q40" s="12">
        <v>844</v>
      </c>
      <c r="R40" s="12">
        <v>0</v>
      </c>
      <c r="S40" s="12">
        <v>0</v>
      </c>
      <c r="T40" s="12">
        <v>0</v>
      </c>
      <c r="U40" s="12">
        <v>0</v>
      </c>
      <c r="V40" s="12">
        <v>0</v>
      </c>
      <c r="W40" s="365">
        <v>0</v>
      </c>
      <c r="X40" s="364">
        <v>7</v>
      </c>
      <c r="Y40" s="12">
        <v>43</v>
      </c>
      <c r="Z40" s="12">
        <v>0</v>
      </c>
      <c r="AA40" s="12">
        <v>778</v>
      </c>
      <c r="AB40" s="12">
        <v>0</v>
      </c>
      <c r="AC40" s="12">
        <v>0</v>
      </c>
      <c r="AD40" s="12">
        <v>0</v>
      </c>
      <c r="AE40" s="12">
        <v>0</v>
      </c>
      <c r="AF40" s="12">
        <v>0</v>
      </c>
      <c r="AG40" s="12">
        <v>0</v>
      </c>
      <c r="AH40" s="364">
        <v>6</v>
      </c>
      <c r="AI40" s="12">
        <v>54</v>
      </c>
      <c r="AJ40" s="12">
        <v>0</v>
      </c>
      <c r="AK40" s="12">
        <v>870</v>
      </c>
      <c r="AL40" s="12">
        <v>0</v>
      </c>
      <c r="AM40" s="12">
        <v>0</v>
      </c>
      <c r="AN40" s="12">
        <v>0</v>
      </c>
      <c r="AO40" s="12">
        <v>0</v>
      </c>
      <c r="AP40" s="12">
        <v>0</v>
      </c>
      <c r="AQ40" s="365">
        <v>0</v>
      </c>
    </row>
    <row r="41" spans="1:43" x14ac:dyDescent="0.25">
      <c r="A41" s="5" t="s">
        <v>57</v>
      </c>
      <c r="B41" t="s">
        <v>58</v>
      </c>
      <c r="C41" s="5" t="s">
        <v>94</v>
      </c>
      <c r="D41" s="364">
        <v>0</v>
      </c>
      <c r="E41" s="12">
        <v>60</v>
      </c>
      <c r="F41" s="12">
        <v>0</v>
      </c>
      <c r="G41" s="12">
        <v>104</v>
      </c>
      <c r="H41" s="12">
        <v>0</v>
      </c>
      <c r="I41" s="12">
        <v>0</v>
      </c>
      <c r="J41" s="12">
        <v>0</v>
      </c>
      <c r="K41" s="12">
        <v>0</v>
      </c>
      <c r="L41" s="12">
        <v>0</v>
      </c>
      <c r="M41" s="365">
        <v>0</v>
      </c>
      <c r="N41" s="364">
        <v>0</v>
      </c>
      <c r="O41" s="12">
        <v>67</v>
      </c>
      <c r="P41" s="12">
        <v>0</v>
      </c>
      <c r="Q41" s="12">
        <v>105</v>
      </c>
      <c r="R41" s="12">
        <v>0</v>
      </c>
      <c r="S41" s="12">
        <v>0</v>
      </c>
      <c r="T41" s="12">
        <v>0</v>
      </c>
      <c r="U41" s="12">
        <v>0</v>
      </c>
      <c r="V41" s="12">
        <v>0</v>
      </c>
      <c r="W41" s="365">
        <v>0</v>
      </c>
      <c r="X41" s="364">
        <v>2</v>
      </c>
      <c r="Y41" s="12">
        <v>48</v>
      </c>
      <c r="Z41" s="12">
        <v>0</v>
      </c>
      <c r="AA41" s="12">
        <v>94</v>
      </c>
      <c r="AB41" s="12">
        <v>0</v>
      </c>
      <c r="AC41" s="12">
        <v>0</v>
      </c>
      <c r="AD41" s="12">
        <v>0</v>
      </c>
      <c r="AE41" s="12">
        <v>0</v>
      </c>
      <c r="AF41" s="12">
        <v>0</v>
      </c>
      <c r="AG41" s="12">
        <v>0</v>
      </c>
      <c r="AH41" s="364">
        <v>1</v>
      </c>
      <c r="AI41" s="12">
        <v>50</v>
      </c>
      <c r="AJ41" s="12">
        <v>0</v>
      </c>
      <c r="AK41" s="12">
        <v>128</v>
      </c>
      <c r="AL41" s="12">
        <v>0</v>
      </c>
      <c r="AM41" s="12">
        <v>0</v>
      </c>
      <c r="AN41" s="12">
        <v>0</v>
      </c>
      <c r="AO41" s="12">
        <v>0</v>
      </c>
      <c r="AP41" s="12">
        <v>0</v>
      </c>
      <c r="AQ41" s="365">
        <v>0</v>
      </c>
    </row>
    <row r="42" spans="1:43" x14ac:dyDescent="0.25">
      <c r="A42" s="5" t="s">
        <v>57</v>
      </c>
      <c r="B42" t="s">
        <v>58</v>
      </c>
      <c r="C42" s="5" t="s">
        <v>93</v>
      </c>
      <c r="D42" s="364">
        <v>2</v>
      </c>
      <c r="E42" s="12">
        <v>143</v>
      </c>
      <c r="F42" s="12">
        <v>0</v>
      </c>
      <c r="G42" s="12">
        <v>77</v>
      </c>
      <c r="H42" s="12">
        <v>0</v>
      </c>
      <c r="I42" s="12">
        <v>0</v>
      </c>
      <c r="J42" s="12">
        <v>0</v>
      </c>
      <c r="K42" s="12">
        <v>0</v>
      </c>
      <c r="L42" s="12">
        <v>0</v>
      </c>
      <c r="M42" s="365">
        <v>0</v>
      </c>
      <c r="N42" s="364">
        <v>14</v>
      </c>
      <c r="O42" s="12">
        <v>86</v>
      </c>
      <c r="P42" s="12">
        <v>0</v>
      </c>
      <c r="Q42" s="12">
        <v>68</v>
      </c>
      <c r="R42" s="12">
        <v>0</v>
      </c>
      <c r="S42" s="12">
        <v>0</v>
      </c>
      <c r="T42" s="12">
        <v>0</v>
      </c>
      <c r="U42" s="12">
        <v>0</v>
      </c>
      <c r="V42" s="12">
        <v>0</v>
      </c>
      <c r="W42" s="365">
        <v>0</v>
      </c>
      <c r="X42" s="364">
        <v>15</v>
      </c>
      <c r="Y42" s="12">
        <v>91</v>
      </c>
      <c r="Z42" s="12">
        <v>0</v>
      </c>
      <c r="AA42" s="12">
        <v>93</v>
      </c>
      <c r="AB42" s="12">
        <v>0</v>
      </c>
      <c r="AC42" s="12">
        <v>0</v>
      </c>
      <c r="AD42" s="12">
        <v>0</v>
      </c>
      <c r="AE42" s="12">
        <v>0</v>
      </c>
      <c r="AF42" s="12">
        <v>0</v>
      </c>
      <c r="AG42" s="12">
        <v>0</v>
      </c>
      <c r="AH42" s="364">
        <v>20</v>
      </c>
      <c r="AI42" s="12">
        <v>159</v>
      </c>
      <c r="AJ42" s="12">
        <v>0</v>
      </c>
      <c r="AK42" s="12">
        <v>103</v>
      </c>
      <c r="AL42" s="12">
        <v>0</v>
      </c>
      <c r="AM42" s="12">
        <v>0</v>
      </c>
      <c r="AN42" s="12">
        <v>0</v>
      </c>
      <c r="AO42" s="12">
        <v>0</v>
      </c>
      <c r="AP42" s="12">
        <v>0</v>
      </c>
      <c r="AQ42" s="365">
        <v>0</v>
      </c>
    </row>
    <row r="43" spans="1:43" x14ac:dyDescent="0.25">
      <c r="A43" s="5" t="s">
        <v>59</v>
      </c>
      <c r="B43" t="s">
        <v>60</v>
      </c>
      <c r="C43" s="5" t="s">
        <v>95</v>
      </c>
      <c r="D43" s="364">
        <v>0</v>
      </c>
      <c r="E43" s="12">
        <v>21</v>
      </c>
      <c r="F43" s="12">
        <v>0</v>
      </c>
      <c r="G43" s="12">
        <v>91</v>
      </c>
      <c r="H43" s="12">
        <v>0</v>
      </c>
      <c r="I43" s="12">
        <v>0</v>
      </c>
      <c r="J43" s="12">
        <v>0</v>
      </c>
      <c r="K43" s="12">
        <v>0</v>
      </c>
      <c r="L43" s="12">
        <v>0</v>
      </c>
      <c r="M43" s="365">
        <v>0</v>
      </c>
      <c r="N43" s="364">
        <v>0</v>
      </c>
      <c r="O43" s="12">
        <v>6</v>
      </c>
      <c r="P43" s="12">
        <v>0</v>
      </c>
      <c r="Q43" s="12">
        <v>59</v>
      </c>
      <c r="R43" s="12">
        <v>0</v>
      </c>
      <c r="S43" s="12">
        <v>0</v>
      </c>
      <c r="T43" s="12">
        <v>0</v>
      </c>
      <c r="U43" s="12">
        <v>0</v>
      </c>
      <c r="V43" s="12">
        <v>0</v>
      </c>
      <c r="W43" s="365">
        <v>0</v>
      </c>
      <c r="X43" s="364">
        <v>0</v>
      </c>
      <c r="Y43" s="12">
        <v>2</v>
      </c>
      <c r="Z43" s="12">
        <v>0</v>
      </c>
      <c r="AA43" s="12">
        <v>54</v>
      </c>
      <c r="AB43" s="12">
        <v>0</v>
      </c>
      <c r="AC43" s="12">
        <v>0</v>
      </c>
      <c r="AD43" s="12">
        <v>0</v>
      </c>
      <c r="AE43" s="12">
        <v>0</v>
      </c>
      <c r="AF43" s="12">
        <v>0</v>
      </c>
      <c r="AG43" s="12">
        <v>0</v>
      </c>
      <c r="AH43" s="364">
        <v>0</v>
      </c>
      <c r="AI43" s="12">
        <v>3</v>
      </c>
      <c r="AJ43" s="12">
        <v>0</v>
      </c>
      <c r="AK43" s="12">
        <v>48</v>
      </c>
      <c r="AL43" s="12">
        <v>0</v>
      </c>
      <c r="AM43" s="12">
        <v>0</v>
      </c>
      <c r="AN43" s="12">
        <v>0</v>
      </c>
      <c r="AO43" s="12">
        <v>0</v>
      </c>
      <c r="AP43" s="12">
        <v>0</v>
      </c>
      <c r="AQ43" s="365">
        <v>0</v>
      </c>
    </row>
    <row r="44" spans="1:43" x14ac:dyDescent="0.25">
      <c r="A44" s="5" t="s">
        <v>59</v>
      </c>
      <c r="B44" t="s">
        <v>60</v>
      </c>
      <c r="C44" s="5" t="s">
        <v>94</v>
      </c>
      <c r="D44" s="364">
        <v>0</v>
      </c>
      <c r="E44" s="12">
        <v>2</v>
      </c>
      <c r="F44" s="12">
        <v>0</v>
      </c>
      <c r="G44" s="12">
        <v>5</v>
      </c>
      <c r="H44" s="12">
        <v>0</v>
      </c>
      <c r="I44" s="12">
        <v>0</v>
      </c>
      <c r="J44" s="12">
        <v>0</v>
      </c>
      <c r="K44" s="12">
        <v>0</v>
      </c>
      <c r="L44" s="12">
        <v>0</v>
      </c>
      <c r="M44" s="365">
        <v>0</v>
      </c>
      <c r="N44" s="364">
        <v>0</v>
      </c>
      <c r="O44" s="12">
        <v>12</v>
      </c>
      <c r="P44" s="12">
        <v>0</v>
      </c>
      <c r="Q44" s="12">
        <v>5</v>
      </c>
      <c r="R44" s="12">
        <v>0</v>
      </c>
      <c r="S44" s="12">
        <v>0</v>
      </c>
      <c r="T44" s="12">
        <v>0</v>
      </c>
      <c r="U44" s="12">
        <v>0</v>
      </c>
      <c r="V44" s="12">
        <v>0</v>
      </c>
      <c r="W44" s="365">
        <v>0</v>
      </c>
      <c r="X44" s="364">
        <v>0</v>
      </c>
      <c r="Y44" s="12">
        <v>4</v>
      </c>
      <c r="Z44" s="12">
        <v>0</v>
      </c>
      <c r="AA44" s="12">
        <v>7</v>
      </c>
      <c r="AB44" s="12">
        <v>0</v>
      </c>
      <c r="AC44" s="12">
        <v>0</v>
      </c>
      <c r="AD44" s="12">
        <v>0</v>
      </c>
      <c r="AE44" s="12">
        <v>0</v>
      </c>
      <c r="AF44" s="12">
        <v>0</v>
      </c>
      <c r="AG44" s="12">
        <v>0</v>
      </c>
      <c r="AH44" s="364">
        <v>0</v>
      </c>
      <c r="AI44" s="12">
        <v>2</v>
      </c>
      <c r="AJ44" s="12">
        <v>0</v>
      </c>
      <c r="AK44" s="12">
        <v>8</v>
      </c>
      <c r="AL44" s="12">
        <v>0</v>
      </c>
      <c r="AM44" s="12">
        <v>0</v>
      </c>
      <c r="AN44" s="12">
        <v>0</v>
      </c>
      <c r="AO44" s="12">
        <v>0</v>
      </c>
      <c r="AP44" s="12">
        <v>0</v>
      </c>
      <c r="AQ44" s="365">
        <v>0</v>
      </c>
    </row>
    <row r="45" spans="1:43" x14ac:dyDescent="0.25">
      <c r="A45" s="5" t="s">
        <v>59</v>
      </c>
      <c r="B45" t="s">
        <v>60</v>
      </c>
      <c r="C45" s="5" t="s">
        <v>93</v>
      </c>
      <c r="D45" s="364">
        <v>0</v>
      </c>
      <c r="E45" s="12">
        <v>7</v>
      </c>
      <c r="F45" s="12">
        <v>0</v>
      </c>
      <c r="G45" s="12">
        <v>1</v>
      </c>
      <c r="H45" s="12">
        <v>0</v>
      </c>
      <c r="I45" s="12">
        <v>0</v>
      </c>
      <c r="J45" s="12">
        <v>0</v>
      </c>
      <c r="K45" s="12">
        <v>0</v>
      </c>
      <c r="L45" s="12">
        <v>0</v>
      </c>
      <c r="M45" s="365">
        <v>0</v>
      </c>
      <c r="N45" s="364">
        <v>0</v>
      </c>
      <c r="O45" s="12">
        <v>29</v>
      </c>
      <c r="P45" s="12">
        <v>0</v>
      </c>
      <c r="Q45" s="12">
        <v>0</v>
      </c>
      <c r="R45" s="12">
        <v>0</v>
      </c>
      <c r="S45" s="12">
        <v>0</v>
      </c>
      <c r="T45" s="12">
        <v>0</v>
      </c>
      <c r="U45" s="12">
        <v>0</v>
      </c>
      <c r="V45" s="12">
        <v>0</v>
      </c>
      <c r="W45" s="365">
        <v>0</v>
      </c>
      <c r="X45" s="364">
        <v>0</v>
      </c>
      <c r="Y45" s="12">
        <v>31</v>
      </c>
      <c r="Z45" s="12">
        <v>0</v>
      </c>
      <c r="AA45" s="12">
        <v>0</v>
      </c>
      <c r="AB45" s="12">
        <v>0</v>
      </c>
      <c r="AC45" s="12">
        <v>0</v>
      </c>
      <c r="AD45" s="12">
        <v>0</v>
      </c>
      <c r="AE45" s="12">
        <v>0</v>
      </c>
      <c r="AF45" s="12">
        <v>0</v>
      </c>
      <c r="AG45" s="12">
        <v>0</v>
      </c>
      <c r="AH45" s="364">
        <v>0</v>
      </c>
      <c r="AI45" s="12">
        <v>22</v>
      </c>
      <c r="AJ45" s="12">
        <v>0</v>
      </c>
      <c r="AK45" s="12">
        <v>0</v>
      </c>
      <c r="AL45" s="12">
        <v>0</v>
      </c>
      <c r="AM45" s="12">
        <v>0</v>
      </c>
      <c r="AN45" s="12">
        <v>0</v>
      </c>
      <c r="AO45" s="12">
        <v>0</v>
      </c>
      <c r="AP45" s="12">
        <v>0</v>
      </c>
      <c r="AQ45" s="365">
        <v>0</v>
      </c>
    </row>
    <row r="46" spans="1:43" x14ac:dyDescent="0.25">
      <c r="A46" s="5" t="s">
        <v>61</v>
      </c>
      <c r="B46" t="s">
        <v>62</v>
      </c>
      <c r="C46" s="5" t="s">
        <v>95</v>
      </c>
      <c r="D46" s="364">
        <v>0</v>
      </c>
      <c r="E46" s="12">
        <v>23</v>
      </c>
      <c r="F46" s="12">
        <v>0</v>
      </c>
      <c r="G46" s="12">
        <v>141</v>
      </c>
      <c r="H46" s="12">
        <v>0</v>
      </c>
      <c r="I46" s="12">
        <v>0</v>
      </c>
      <c r="J46" s="12">
        <v>0</v>
      </c>
      <c r="K46" s="12">
        <v>0</v>
      </c>
      <c r="L46" s="12">
        <v>0</v>
      </c>
      <c r="M46" s="365">
        <v>0</v>
      </c>
      <c r="N46" s="364">
        <v>0</v>
      </c>
      <c r="O46" s="12">
        <v>23</v>
      </c>
      <c r="P46" s="12">
        <v>0</v>
      </c>
      <c r="Q46" s="12">
        <v>135</v>
      </c>
      <c r="R46" s="12">
        <v>0</v>
      </c>
      <c r="S46" s="12">
        <v>0</v>
      </c>
      <c r="T46" s="12">
        <v>0</v>
      </c>
      <c r="U46" s="12">
        <v>0</v>
      </c>
      <c r="V46" s="12">
        <v>0</v>
      </c>
      <c r="W46" s="365">
        <v>0</v>
      </c>
      <c r="X46" s="364">
        <v>0</v>
      </c>
      <c r="Y46" s="12">
        <v>16</v>
      </c>
      <c r="Z46" s="12">
        <v>0</v>
      </c>
      <c r="AA46" s="12">
        <v>128</v>
      </c>
      <c r="AB46" s="12">
        <v>0</v>
      </c>
      <c r="AC46" s="12">
        <v>0</v>
      </c>
      <c r="AD46" s="12">
        <v>0</v>
      </c>
      <c r="AE46" s="12">
        <v>0</v>
      </c>
      <c r="AF46" s="12">
        <v>0</v>
      </c>
      <c r="AG46" s="12">
        <v>0</v>
      </c>
      <c r="AH46" s="364">
        <v>0</v>
      </c>
      <c r="AI46" s="12">
        <v>24</v>
      </c>
      <c r="AJ46" s="12">
        <v>0</v>
      </c>
      <c r="AK46" s="12">
        <v>105</v>
      </c>
      <c r="AL46" s="12">
        <v>0</v>
      </c>
      <c r="AM46" s="12">
        <v>0</v>
      </c>
      <c r="AN46" s="12">
        <v>0</v>
      </c>
      <c r="AO46" s="12">
        <v>0</v>
      </c>
      <c r="AP46" s="12">
        <v>0</v>
      </c>
      <c r="AQ46" s="365">
        <v>0</v>
      </c>
    </row>
    <row r="47" spans="1:43" x14ac:dyDescent="0.25">
      <c r="A47" s="5" t="s">
        <v>61</v>
      </c>
      <c r="B47" t="s">
        <v>62</v>
      </c>
      <c r="C47" s="5" t="s">
        <v>94</v>
      </c>
      <c r="D47" s="364">
        <v>0</v>
      </c>
      <c r="E47" s="12">
        <v>17</v>
      </c>
      <c r="F47" s="12">
        <v>0</v>
      </c>
      <c r="G47" s="12">
        <v>20</v>
      </c>
      <c r="H47" s="12">
        <v>0</v>
      </c>
      <c r="I47" s="12">
        <v>0</v>
      </c>
      <c r="J47" s="12">
        <v>0</v>
      </c>
      <c r="K47" s="12">
        <v>0</v>
      </c>
      <c r="L47" s="12">
        <v>0</v>
      </c>
      <c r="M47" s="365">
        <v>0</v>
      </c>
      <c r="N47" s="364">
        <v>0</v>
      </c>
      <c r="O47" s="12">
        <v>35</v>
      </c>
      <c r="P47" s="12">
        <v>0</v>
      </c>
      <c r="Q47" s="12">
        <v>14</v>
      </c>
      <c r="R47" s="12">
        <v>0</v>
      </c>
      <c r="S47" s="12">
        <v>0</v>
      </c>
      <c r="T47" s="12">
        <v>0</v>
      </c>
      <c r="U47" s="12">
        <v>0</v>
      </c>
      <c r="V47" s="12">
        <v>0</v>
      </c>
      <c r="W47" s="365">
        <v>0</v>
      </c>
      <c r="X47" s="364">
        <v>0</v>
      </c>
      <c r="Y47" s="12">
        <v>20</v>
      </c>
      <c r="Z47" s="12">
        <v>0</v>
      </c>
      <c r="AA47" s="12">
        <v>9</v>
      </c>
      <c r="AB47" s="12">
        <v>0</v>
      </c>
      <c r="AC47" s="12">
        <v>0</v>
      </c>
      <c r="AD47" s="12">
        <v>0</v>
      </c>
      <c r="AE47" s="12">
        <v>0</v>
      </c>
      <c r="AF47" s="12">
        <v>0</v>
      </c>
      <c r="AG47" s="12">
        <v>0</v>
      </c>
      <c r="AH47" s="364">
        <v>0</v>
      </c>
      <c r="AI47" s="12">
        <v>21</v>
      </c>
      <c r="AJ47" s="12">
        <v>0</v>
      </c>
      <c r="AK47" s="12">
        <v>24</v>
      </c>
      <c r="AL47" s="12">
        <v>0</v>
      </c>
      <c r="AM47" s="12">
        <v>0</v>
      </c>
      <c r="AN47" s="12">
        <v>0</v>
      </c>
      <c r="AO47" s="12">
        <v>0</v>
      </c>
      <c r="AP47" s="12">
        <v>0</v>
      </c>
      <c r="AQ47" s="365">
        <v>0</v>
      </c>
    </row>
    <row r="48" spans="1:43" x14ac:dyDescent="0.25">
      <c r="A48" s="5" t="s">
        <v>61</v>
      </c>
      <c r="B48" t="s">
        <v>62</v>
      </c>
      <c r="C48" s="5" t="s">
        <v>93</v>
      </c>
      <c r="D48" s="364">
        <v>0</v>
      </c>
      <c r="E48" s="12">
        <v>4</v>
      </c>
      <c r="F48" s="12">
        <v>0</v>
      </c>
      <c r="G48" s="12">
        <v>35</v>
      </c>
      <c r="H48" s="12">
        <v>0</v>
      </c>
      <c r="I48" s="12">
        <v>0</v>
      </c>
      <c r="J48" s="12">
        <v>0</v>
      </c>
      <c r="K48" s="12">
        <v>0</v>
      </c>
      <c r="L48" s="12">
        <v>0</v>
      </c>
      <c r="M48" s="365">
        <v>0</v>
      </c>
      <c r="N48" s="364">
        <v>0</v>
      </c>
      <c r="O48" s="12">
        <v>3</v>
      </c>
      <c r="P48" s="12">
        <v>0</v>
      </c>
      <c r="Q48" s="12">
        <v>33</v>
      </c>
      <c r="R48" s="12">
        <v>0</v>
      </c>
      <c r="S48" s="12">
        <v>0</v>
      </c>
      <c r="T48" s="12">
        <v>0</v>
      </c>
      <c r="U48" s="12">
        <v>0</v>
      </c>
      <c r="V48" s="12">
        <v>0</v>
      </c>
      <c r="W48" s="365">
        <v>0</v>
      </c>
      <c r="X48" s="364">
        <v>0</v>
      </c>
      <c r="Y48" s="12">
        <v>12</v>
      </c>
      <c r="Z48" s="12">
        <v>0</v>
      </c>
      <c r="AA48" s="12">
        <v>29</v>
      </c>
      <c r="AB48" s="12">
        <v>0</v>
      </c>
      <c r="AC48" s="12">
        <v>0</v>
      </c>
      <c r="AD48" s="12">
        <v>0</v>
      </c>
      <c r="AE48" s="12">
        <v>0</v>
      </c>
      <c r="AF48" s="12">
        <v>0</v>
      </c>
      <c r="AG48" s="12">
        <v>0</v>
      </c>
      <c r="AH48" s="364">
        <v>0</v>
      </c>
      <c r="AI48" s="12">
        <v>10</v>
      </c>
      <c r="AJ48" s="12">
        <v>0</v>
      </c>
      <c r="AK48" s="12">
        <v>41</v>
      </c>
      <c r="AL48" s="12">
        <v>0</v>
      </c>
      <c r="AM48" s="12">
        <v>0</v>
      </c>
      <c r="AN48" s="12">
        <v>0</v>
      </c>
      <c r="AO48" s="12">
        <v>0</v>
      </c>
      <c r="AP48" s="12">
        <v>0</v>
      </c>
      <c r="AQ48" s="365">
        <v>0</v>
      </c>
    </row>
    <row r="49" spans="1:43" x14ac:dyDescent="0.25">
      <c r="A49" s="5" t="s">
        <v>63</v>
      </c>
      <c r="B49" t="s">
        <v>64</v>
      </c>
      <c r="C49" s="5" t="s">
        <v>95</v>
      </c>
      <c r="D49" s="364">
        <v>0</v>
      </c>
      <c r="E49" s="12">
        <v>0</v>
      </c>
      <c r="F49" s="12">
        <v>0</v>
      </c>
      <c r="G49" s="12">
        <v>56</v>
      </c>
      <c r="H49" s="12">
        <v>0</v>
      </c>
      <c r="I49" s="12">
        <v>0</v>
      </c>
      <c r="J49" s="12">
        <v>0</v>
      </c>
      <c r="K49" s="12">
        <v>0</v>
      </c>
      <c r="L49" s="12">
        <v>0</v>
      </c>
      <c r="M49" s="365">
        <v>0</v>
      </c>
      <c r="N49" s="364">
        <v>0</v>
      </c>
      <c r="O49" s="12">
        <v>0</v>
      </c>
      <c r="P49" s="12">
        <v>0</v>
      </c>
      <c r="Q49" s="12">
        <v>28</v>
      </c>
      <c r="R49" s="12">
        <v>0</v>
      </c>
      <c r="S49" s="12">
        <v>0</v>
      </c>
      <c r="T49" s="12">
        <v>0</v>
      </c>
      <c r="U49" s="12">
        <v>0</v>
      </c>
      <c r="V49" s="12">
        <v>0</v>
      </c>
      <c r="W49" s="365">
        <v>0</v>
      </c>
      <c r="X49" s="364">
        <v>0</v>
      </c>
      <c r="Y49" s="12">
        <v>0</v>
      </c>
      <c r="Z49" s="12">
        <v>0</v>
      </c>
      <c r="AA49" s="12">
        <v>35</v>
      </c>
      <c r="AB49" s="12">
        <v>0</v>
      </c>
      <c r="AC49" s="12">
        <v>0</v>
      </c>
      <c r="AD49" s="12">
        <v>0</v>
      </c>
      <c r="AE49" s="12">
        <v>0</v>
      </c>
      <c r="AF49" s="12">
        <v>0</v>
      </c>
      <c r="AG49" s="12">
        <v>0</v>
      </c>
      <c r="AH49" s="364">
        <v>0</v>
      </c>
      <c r="AI49" s="12">
        <v>0</v>
      </c>
      <c r="AJ49" s="12">
        <v>0</v>
      </c>
      <c r="AK49" s="12">
        <v>35</v>
      </c>
      <c r="AL49" s="12">
        <v>0</v>
      </c>
      <c r="AM49" s="12">
        <v>0</v>
      </c>
      <c r="AN49" s="12">
        <v>0</v>
      </c>
      <c r="AO49" s="12">
        <v>0</v>
      </c>
      <c r="AP49" s="12">
        <v>0</v>
      </c>
      <c r="AQ49" s="365">
        <v>0</v>
      </c>
    </row>
    <row r="50" spans="1:43" x14ac:dyDescent="0.25">
      <c r="A50" s="5" t="s">
        <v>63</v>
      </c>
      <c r="B50" t="s">
        <v>64</v>
      </c>
      <c r="C50" s="5" t="s">
        <v>94</v>
      </c>
      <c r="D50" s="364">
        <v>0</v>
      </c>
      <c r="E50" s="12">
        <v>0</v>
      </c>
      <c r="F50" s="12">
        <v>0</v>
      </c>
      <c r="G50" s="12">
        <v>11</v>
      </c>
      <c r="H50" s="12">
        <v>0</v>
      </c>
      <c r="I50" s="12">
        <v>0</v>
      </c>
      <c r="J50" s="12">
        <v>0</v>
      </c>
      <c r="K50" s="12">
        <v>0</v>
      </c>
      <c r="L50" s="12">
        <v>0</v>
      </c>
      <c r="M50" s="365">
        <v>0</v>
      </c>
      <c r="N50" s="364">
        <v>0</v>
      </c>
      <c r="O50" s="12">
        <v>0</v>
      </c>
      <c r="P50" s="12">
        <v>0</v>
      </c>
      <c r="Q50" s="12">
        <v>8</v>
      </c>
      <c r="R50" s="12">
        <v>0</v>
      </c>
      <c r="S50" s="12">
        <v>0</v>
      </c>
      <c r="T50" s="12">
        <v>0</v>
      </c>
      <c r="U50" s="12">
        <v>0</v>
      </c>
      <c r="V50" s="12">
        <v>0</v>
      </c>
      <c r="W50" s="365">
        <v>0</v>
      </c>
      <c r="X50" s="364">
        <v>0</v>
      </c>
      <c r="Y50" s="12">
        <v>0</v>
      </c>
      <c r="Z50" s="12">
        <v>0</v>
      </c>
      <c r="AA50" s="12">
        <v>21</v>
      </c>
      <c r="AB50" s="12">
        <v>0</v>
      </c>
      <c r="AC50" s="12">
        <v>0</v>
      </c>
      <c r="AD50" s="12">
        <v>0</v>
      </c>
      <c r="AE50" s="12">
        <v>0</v>
      </c>
      <c r="AF50" s="12">
        <v>0</v>
      </c>
      <c r="AG50" s="12">
        <v>0</v>
      </c>
      <c r="AH50" s="364">
        <v>0</v>
      </c>
      <c r="AI50" s="12">
        <v>1</v>
      </c>
      <c r="AJ50" s="12">
        <v>0</v>
      </c>
      <c r="AK50" s="12">
        <v>19</v>
      </c>
      <c r="AL50" s="12">
        <v>0</v>
      </c>
      <c r="AM50" s="12">
        <v>0</v>
      </c>
      <c r="AN50" s="12">
        <v>0</v>
      </c>
      <c r="AO50" s="12">
        <v>0</v>
      </c>
      <c r="AP50" s="12">
        <v>0</v>
      </c>
      <c r="AQ50" s="365">
        <v>0</v>
      </c>
    </row>
    <row r="51" spans="1:43" x14ac:dyDescent="0.25">
      <c r="A51" s="5" t="s">
        <v>63</v>
      </c>
      <c r="B51" t="s">
        <v>64</v>
      </c>
      <c r="C51" s="5" t="s">
        <v>93</v>
      </c>
      <c r="D51" s="364">
        <v>0</v>
      </c>
      <c r="E51" s="12">
        <v>0</v>
      </c>
      <c r="F51" s="12">
        <v>0</v>
      </c>
      <c r="G51" s="12">
        <v>0</v>
      </c>
      <c r="H51" s="12">
        <v>0</v>
      </c>
      <c r="I51" s="12">
        <v>0</v>
      </c>
      <c r="J51" s="12">
        <v>0</v>
      </c>
      <c r="K51" s="12">
        <v>0</v>
      </c>
      <c r="L51" s="12">
        <v>0</v>
      </c>
      <c r="M51" s="365">
        <v>0</v>
      </c>
      <c r="N51" s="364">
        <v>0</v>
      </c>
      <c r="O51" s="12">
        <v>0</v>
      </c>
      <c r="P51" s="12">
        <v>0</v>
      </c>
      <c r="Q51" s="12">
        <v>0</v>
      </c>
      <c r="R51" s="12">
        <v>0</v>
      </c>
      <c r="S51" s="12">
        <v>0</v>
      </c>
      <c r="T51" s="12">
        <v>0</v>
      </c>
      <c r="U51" s="12">
        <v>0</v>
      </c>
      <c r="V51" s="12">
        <v>0</v>
      </c>
      <c r="W51" s="365">
        <v>0</v>
      </c>
      <c r="X51" s="364">
        <v>0</v>
      </c>
      <c r="Y51" s="12">
        <v>0</v>
      </c>
      <c r="Z51" s="12">
        <v>0</v>
      </c>
      <c r="AA51" s="12">
        <v>0</v>
      </c>
      <c r="AB51" s="12">
        <v>0</v>
      </c>
      <c r="AC51" s="12">
        <v>0</v>
      </c>
      <c r="AD51" s="12">
        <v>0</v>
      </c>
      <c r="AE51" s="12">
        <v>0</v>
      </c>
      <c r="AF51" s="12">
        <v>0</v>
      </c>
      <c r="AG51" s="12">
        <v>0</v>
      </c>
      <c r="AH51" s="364">
        <v>0</v>
      </c>
      <c r="AI51" s="12">
        <v>0</v>
      </c>
      <c r="AJ51" s="12">
        <v>0</v>
      </c>
      <c r="AK51" s="12">
        <v>0</v>
      </c>
      <c r="AL51" s="12">
        <v>0</v>
      </c>
      <c r="AM51" s="12">
        <v>0</v>
      </c>
      <c r="AN51" s="12">
        <v>0</v>
      </c>
      <c r="AO51" s="12">
        <v>0</v>
      </c>
      <c r="AP51" s="12">
        <v>0</v>
      </c>
      <c r="AQ51" s="365">
        <v>0</v>
      </c>
    </row>
    <row r="52" spans="1:43" x14ac:dyDescent="0.25">
      <c r="A52" s="5" t="s">
        <v>65</v>
      </c>
      <c r="B52" t="s">
        <v>66</v>
      </c>
      <c r="C52" s="5" t="s">
        <v>95</v>
      </c>
      <c r="D52" s="364">
        <v>0</v>
      </c>
      <c r="E52" s="12">
        <v>10</v>
      </c>
      <c r="F52" s="12">
        <v>0</v>
      </c>
      <c r="G52" s="12">
        <v>33</v>
      </c>
      <c r="H52" s="12">
        <v>0</v>
      </c>
      <c r="I52" s="12">
        <v>0</v>
      </c>
      <c r="J52" s="12">
        <v>0</v>
      </c>
      <c r="K52" s="12">
        <v>0</v>
      </c>
      <c r="L52" s="12">
        <v>0</v>
      </c>
      <c r="M52" s="365">
        <v>0</v>
      </c>
      <c r="N52" s="364">
        <v>0</v>
      </c>
      <c r="O52" s="12">
        <v>6</v>
      </c>
      <c r="P52" s="12">
        <v>0</v>
      </c>
      <c r="Q52" s="12">
        <v>53</v>
      </c>
      <c r="R52" s="12">
        <v>0</v>
      </c>
      <c r="S52" s="12">
        <v>0</v>
      </c>
      <c r="T52" s="12">
        <v>0</v>
      </c>
      <c r="U52" s="12">
        <v>0</v>
      </c>
      <c r="V52" s="12">
        <v>0</v>
      </c>
      <c r="W52" s="365">
        <v>0</v>
      </c>
      <c r="X52" s="364">
        <v>0</v>
      </c>
      <c r="Y52" s="12">
        <v>14</v>
      </c>
      <c r="Z52" s="12">
        <v>0</v>
      </c>
      <c r="AA52" s="12">
        <v>64</v>
      </c>
      <c r="AB52" s="12">
        <v>0</v>
      </c>
      <c r="AC52" s="12">
        <v>0</v>
      </c>
      <c r="AD52" s="12">
        <v>0</v>
      </c>
      <c r="AE52" s="12">
        <v>0</v>
      </c>
      <c r="AF52" s="12">
        <v>0</v>
      </c>
      <c r="AG52" s="12">
        <v>0</v>
      </c>
      <c r="AH52" s="364">
        <v>0</v>
      </c>
      <c r="AI52" s="12">
        <v>10</v>
      </c>
      <c r="AJ52" s="12">
        <v>0</v>
      </c>
      <c r="AK52" s="12">
        <v>88</v>
      </c>
      <c r="AL52" s="12">
        <v>0</v>
      </c>
      <c r="AM52" s="12">
        <v>0</v>
      </c>
      <c r="AN52" s="12">
        <v>0</v>
      </c>
      <c r="AO52" s="12">
        <v>0</v>
      </c>
      <c r="AP52" s="12">
        <v>0</v>
      </c>
      <c r="AQ52" s="365">
        <v>0</v>
      </c>
    </row>
    <row r="53" spans="1:43" x14ac:dyDescent="0.25">
      <c r="A53" s="5" t="s">
        <v>65</v>
      </c>
      <c r="B53" t="s">
        <v>66</v>
      </c>
      <c r="C53" s="5" t="s">
        <v>94</v>
      </c>
      <c r="D53" s="364">
        <v>0</v>
      </c>
      <c r="E53" s="12">
        <v>14</v>
      </c>
      <c r="F53" s="12">
        <v>0</v>
      </c>
      <c r="G53" s="12">
        <v>0</v>
      </c>
      <c r="H53" s="12">
        <v>0</v>
      </c>
      <c r="I53" s="12">
        <v>0</v>
      </c>
      <c r="J53" s="12">
        <v>0</v>
      </c>
      <c r="K53" s="12">
        <v>0</v>
      </c>
      <c r="L53" s="12">
        <v>0</v>
      </c>
      <c r="M53" s="365">
        <v>0</v>
      </c>
      <c r="N53" s="364">
        <v>0</v>
      </c>
      <c r="O53" s="12">
        <v>11</v>
      </c>
      <c r="P53" s="12">
        <v>0</v>
      </c>
      <c r="Q53" s="12">
        <v>1</v>
      </c>
      <c r="R53" s="12">
        <v>0</v>
      </c>
      <c r="S53" s="12">
        <v>0</v>
      </c>
      <c r="T53" s="12">
        <v>0</v>
      </c>
      <c r="U53" s="12">
        <v>0</v>
      </c>
      <c r="V53" s="12">
        <v>0</v>
      </c>
      <c r="W53" s="365">
        <v>0</v>
      </c>
      <c r="X53" s="364">
        <v>0</v>
      </c>
      <c r="Y53" s="12">
        <v>22</v>
      </c>
      <c r="Z53" s="12">
        <v>0</v>
      </c>
      <c r="AA53" s="12">
        <v>2</v>
      </c>
      <c r="AB53" s="12">
        <v>0</v>
      </c>
      <c r="AC53" s="12">
        <v>0</v>
      </c>
      <c r="AD53" s="12">
        <v>0</v>
      </c>
      <c r="AE53" s="12">
        <v>0</v>
      </c>
      <c r="AF53" s="12">
        <v>0</v>
      </c>
      <c r="AG53" s="12">
        <v>0</v>
      </c>
      <c r="AH53" s="364">
        <v>0</v>
      </c>
      <c r="AI53" s="12">
        <v>22</v>
      </c>
      <c r="AJ53" s="12">
        <v>0</v>
      </c>
      <c r="AK53" s="12">
        <v>0</v>
      </c>
      <c r="AL53" s="12">
        <v>0</v>
      </c>
      <c r="AM53" s="12">
        <v>0</v>
      </c>
      <c r="AN53" s="12">
        <v>0</v>
      </c>
      <c r="AO53" s="12">
        <v>0</v>
      </c>
      <c r="AP53" s="12">
        <v>0</v>
      </c>
      <c r="AQ53" s="365">
        <v>0</v>
      </c>
    </row>
    <row r="54" spans="1:43" x14ac:dyDescent="0.25">
      <c r="A54" s="5" t="s">
        <v>65</v>
      </c>
      <c r="B54" t="s">
        <v>66</v>
      </c>
      <c r="C54" s="5" t="s">
        <v>93</v>
      </c>
      <c r="D54" s="364">
        <v>10</v>
      </c>
      <c r="E54" s="12">
        <v>8</v>
      </c>
      <c r="F54" s="12">
        <v>0</v>
      </c>
      <c r="G54" s="12">
        <v>0</v>
      </c>
      <c r="H54" s="12">
        <v>0</v>
      </c>
      <c r="I54" s="12">
        <v>0</v>
      </c>
      <c r="J54" s="12">
        <v>0</v>
      </c>
      <c r="K54" s="12">
        <v>0</v>
      </c>
      <c r="L54" s="12">
        <v>0</v>
      </c>
      <c r="M54" s="365">
        <v>0</v>
      </c>
      <c r="N54" s="364">
        <v>8</v>
      </c>
      <c r="O54" s="12">
        <v>7</v>
      </c>
      <c r="P54" s="12">
        <v>0</v>
      </c>
      <c r="Q54" s="12">
        <v>9</v>
      </c>
      <c r="R54" s="12">
        <v>0</v>
      </c>
      <c r="S54" s="12">
        <v>0</v>
      </c>
      <c r="T54" s="12">
        <v>0</v>
      </c>
      <c r="U54" s="12">
        <v>0</v>
      </c>
      <c r="V54" s="12">
        <v>0</v>
      </c>
      <c r="W54" s="365">
        <v>0</v>
      </c>
      <c r="X54" s="364">
        <v>12</v>
      </c>
      <c r="Y54" s="12">
        <v>7</v>
      </c>
      <c r="Z54" s="12">
        <v>0</v>
      </c>
      <c r="AA54" s="12">
        <v>0</v>
      </c>
      <c r="AB54" s="12">
        <v>0</v>
      </c>
      <c r="AC54" s="12">
        <v>0</v>
      </c>
      <c r="AD54" s="12">
        <v>0</v>
      </c>
      <c r="AE54" s="12">
        <v>0</v>
      </c>
      <c r="AF54" s="12">
        <v>0</v>
      </c>
      <c r="AG54" s="12">
        <v>0</v>
      </c>
      <c r="AH54" s="364">
        <v>5</v>
      </c>
      <c r="AI54" s="12">
        <v>13</v>
      </c>
      <c r="AJ54" s="12">
        <v>0</v>
      </c>
      <c r="AK54" s="12">
        <v>6</v>
      </c>
      <c r="AL54" s="12">
        <v>0</v>
      </c>
      <c r="AM54" s="12">
        <v>0</v>
      </c>
      <c r="AN54" s="12">
        <v>0</v>
      </c>
      <c r="AO54" s="12">
        <v>0</v>
      </c>
      <c r="AP54" s="12">
        <v>0</v>
      </c>
      <c r="AQ54" s="365">
        <v>0</v>
      </c>
    </row>
    <row r="55" spans="1:43" x14ac:dyDescent="0.25">
      <c r="A55" s="5" t="s">
        <v>67</v>
      </c>
      <c r="B55" t="s">
        <v>68</v>
      </c>
      <c r="C55" s="5" t="s">
        <v>95</v>
      </c>
      <c r="D55" s="364">
        <v>0</v>
      </c>
      <c r="E55" s="12">
        <v>5</v>
      </c>
      <c r="F55" s="12">
        <v>0</v>
      </c>
      <c r="G55" s="12">
        <v>179</v>
      </c>
      <c r="H55" s="12">
        <v>0</v>
      </c>
      <c r="I55" s="12">
        <v>0</v>
      </c>
      <c r="J55" s="12">
        <v>0</v>
      </c>
      <c r="K55" s="12">
        <v>0</v>
      </c>
      <c r="L55" s="12">
        <v>0</v>
      </c>
      <c r="M55" s="365">
        <v>0</v>
      </c>
      <c r="N55" s="364">
        <v>0</v>
      </c>
      <c r="O55" s="12">
        <v>3</v>
      </c>
      <c r="P55" s="12">
        <v>0</v>
      </c>
      <c r="Q55" s="12">
        <v>168</v>
      </c>
      <c r="R55" s="12">
        <v>0</v>
      </c>
      <c r="S55" s="12">
        <v>0</v>
      </c>
      <c r="T55" s="12">
        <v>0</v>
      </c>
      <c r="U55" s="12">
        <v>0</v>
      </c>
      <c r="V55" s="12">
        <v>0</v>
      </c>
      <c r="W55" s="365">
        <v>0</v>
      </c>
      <c r="X55" s="364">
        <v>0</v>
      </c>
      <c r="Y55" s="12">
        <v>0</v>
      </c>
      <c r="Z55" s="12">
        <v>0</v>
      </c>
      <c r="AA55" s="12">
        <v>141</v>
      </c>
      <c r="AB55" s="12">
        <v>0</v>
      </c>
      <c r="AC55" s="12">
        <v>0</v>
      </c>
      <c r="AD55" s="12">
        <v>0</v>
      </c>
      <c r="AE55" s="12">
        <v>0</v>
      </c>
      <c r="AF55" s="12">
        <v>0</v>
      </c>
      <c r="AG55" s="12">
        <v>0</v>
      </c>
      <c r="AH55" s="364">
        <v>0</v>
      </c>
      <c r="AI55" s="12">
        <v>2</v>
      </c>
      <c r="AJ55" s="12">
        <v>0</v>
      </c>
      <c r="AK55" s="12">
        <v>123</v>
      </c>
      <c r="AL55" s="12">
        <v>0</v>
      </c>
      <c r="AM55" s="12">
        <v>0</v>
      </c>
      <c r="AN55" s="12">
        <v>0</v>
      </c>
      <c r="AO55" s="12">
        <v>0</v>
      </c>
      <c r="AP55" s="12">
        <v>0</v>
      </c>
      <c r="AQ55" s="365">
        <v>0</v>
      </c>
    </row>
    <row r="56" spans="1:43" x14ac:dyDescent="0.25">
      <c r="A56" s="5" t="s">
        <v>67</v>
      </c>
      <c r="B56" t="s">
        <v>68</v>
      </c>
      <c r="C56" s="5" t="s">
        <v>94</v>
      </c>
      <c r="D56" s="364">
        <v>0</v>
      </c>
      <c r="E56" s="12">
        <v>4</v>
      </c>
      <c r="F56" s="12">
        <v>0</v>
      </c>
      <c r="G56" s="12">
        <v>5</v>
      </c>
      <c r="H56" s="12">
        <v>0</v>
      </c>
      <c r="I56" s="12">
        <v>0</v>
      </c>
      <c r="J56" s="12">
        <v>0</v>
      </c>
      <c r="K56" s="12">
        <v>0</v>
      </c>
      <c r="L56" s="12">
        <v>0</v>
      </c>
      <c r="M56" s="365">
        <v>0</v>
      </c>
      <c r="N56" s="364">
        <v>0</v>
      </c>
      <c r="O56" s="12">
        <v>3</v>
      </c>
      <c r="P56" s="12">
        <v>0</v>
      </c>
      <c r="Q56" s="12">
        <v>9</v>
      </c>
      <c r="R56" s="12">
        <v>0</v>
      </c>
      <c r="S56" s="12">
        <v>0</v>
      </c>
      <c r="T56" s="12">
        <v>0</v>
      </c>
      <c r="U56" s="12">
        <v>0</v>
      </c>
      <c r="V56" s="12">
        <v>0</v>
      </c>
      <c r="W56" s="365">
        <v>0</v>
      </c>
      <c r="X56" s="364">
        <v>0</v>
      </c>
      <c r="Y56" s="12">
        <v>2</v>
      </c>
      <c r="Z56" s="12">
        <v>0</v>
      </c>
      <c r="AA56" s="12">
        <v>10</v>
      </c>
      <c r="AB56" s="12">
        <v>0</v>
      </c>
      <c r="AC56" s="12">
        <v>0</v>
      </c>
      <c r="AD56" s="12">
        <v>0</v>
      </c>
      <c r="AE56" s="12">
        <v>0</v>
      </c>
      <c r="AF56" s="12">
        <v>0</v>
      </c>
      <c r="AG56" s="12">
        <v>0</v>
      </c>
      <c r="AH56" s="364">
        <v>0</v>
      </c>
      <c r="AI56" s="12">
        <v>0</v>
      </c>
      <c r="AJ56" s="12">
        <v>0</v>
      </c>
      <c r="AK56" s="12">
        <v>10</v>
      </c>
      <c r="AL56" s="12">
        <v>0</v>
      </c>
      <c r="AM56" s="12">
        <v>0</v>
      </c>
      <c r="AN56" s="12">
        <v>0</v>
      </c>
      <c r="AO56" s="12">
        <v>0</v>
      </c>
      <c r="AP56" s="12">
        <v>0</v>
      </c>
      <c r="AQ56" s="365">
        <v>0</v>
      </c>
    </row>
    <row r="57" spans="1:43" x14ac:dyDescent="0.25">
      <c r="A57" s="5" t="s">
        <v>67</v>
      </c>
      <c r="B57" t="s">
        <v>68</v>
      </c>
      <c r="C57" s="5" t="s">
        <v>93</v>
      </c>
      <c r="D57" s="364">
        <v>0</v>
      </c>
      <c r="E57" s="12">
        <v>0</v>
      </c>
      <c r="F57" s="12">
        <v>0</v>
      </c>
      <c r="G57" s="12">
        <v>14</v>
      </c>
      <c r="H57" s="12">
        <v>0</v>
      </c>
      <c r="I57" s="12">
        <v>0</v>
      </c>
      <c r="J57" s="12">
        <v>0</v>
      </c>
      <c r="K57" s="12">
        <v>0</v>
      </c>
      <c r="L57" s="12">
        <v>0</v>
      </c>
      <c r="M57" s="365">
        <v>0</v>
      </c>
      <c r="N57" s="364">
        <v>0</v>
      </c>
      <c r="O57" s="12">
        <v>43</v>
      </c>
      <c r="P57" s="12">
        <v>0</v>
      </c>
      <c r="Q57" s="12">
        <v>12</v>
      </c>
      <c r="R57" s="12">
        <v>0</v>
      </c>
      <c r="S57" s="12">
        <v>0</v>
      </c>
      <c r="T57" s="12">
        <v>0</v>
      </c>
      <c r="U57" s="12">
        <v>0</v>
      </c>
      <c r="V57" s="12">
        <v>0</v>
      </c>
      <c r="W57" s="365">
        <v>0</v>
      </c>
      <c r="X57" s="364">
        <v>58</v>
      </c>
      <c r="Y57" s="12">
        <v>1</v>
      </c>
      <c r="Z57" s="12">
        <v>0</v>
      </c>
      <c r="AA57" s="12">
        <v>12</v>
      </c>
      <c r="AB57" s="12">
        <v>0</v>
      </c>
      <c r="AC57" s="12">
        <v>0</v>
      </c>
      <c r="AD57" s="12">
        <v>0</v>
      </c>
      <c r="AE57" s="12">
        <v>0</v>
      </c>
      <c r="AF57" s="12">
        <v>0</v>
      </c>
      <c r="AG57" s="12">
        <v>0</v>
      </c>
      <c r="AH57" s="364">
        <v>61</v>
      </c>
      <c r="AI57" s="12">
        <v>2</v>
      </c>
      <c r="AJ57" s="12">
        <v>0</v>
      </c>
      <c r="AK57" s="12">
        <v>16</v>
      </c>
      <c r="AL57" s="12">
        <v>0</v>
      </c>
      <c r="AM57" s="12">
        <v>0</v>
      </c>
      <c r="AN57" s="12">
        <v>0</v>
      </c>
      <c r="AO57" s="12">
        <v>0</v>
      </c>
      <c r="AP57" s="12">
        <v>0</v>
      </c>
      <c r="AQ57" s="365">
        <v>0</v>
      </c>
    </row>
    <row r="58" spans="1:43" s="509" customFormat="1" x14ac:dyDescent="0.25">
      <c r="A58" s="594" t="s">
        <v>69</v>
      </c>
      <c r="B58" s="509" t="s">
        <v>70</v>
      </c>
      <c r="C58" s="594" t="s">
        <v>95</v>
      </c>
      <c r="D58" s="595">
        <v>0</v>
      </c>
      <c r="E58" s="596">
        <v>1034</v>
      </c>
      <c r="F58" s="596">
        <v>68</v>
      </c>
      <c r="G58" s="596">
        <v>1919</v>
      </c>
      <c r="H58" s="596">
        <v>0</v>
      </c>
      <c r="I58" s="596">
        <v>0</v>
      </c>
      <c r="J58" s="596">
        <v>0</v>
      </c>
      <c r="K58" s="596">
        <v>0</v>
      </c>
      <c r="L58" s="596">
        <v>0</v>
      </c>
      <c r="M58" s="597">
        <v>0</v>
      </c>
      <c r="N58" s="595">
        <v>6</v>
      </c>
      <c r="O58" s="596">
        <v>585</v>
      </c>
      <c r="P58" s="596">
        <v>41</v>
      </c>
      <c r="Q58" s="596">
        <v>1825</v>
      </c>
      <c r="R58" s="596">
        <v>0</v>
      </c>
      <c r="S58" s="596">
        <v>0</v>
      </c>
      <c r="T58" s="596">
        <v>0</v>
      </c>
      <c r="U58" s="596">
        <v>0</v>
      </c>
      <c r="V58" s="596">
        <v>0</v>
      </c>
      <c r="W58" s="597">
        <v>0</v>
      </c>
      <c r="X58" s="595">
        <v>0</v>
      </c>
      <c r="Y58" s="596">
        <v>605</v>
      </c>
      <c r="Z58" s="596">
        <v>37</v>
      </c>
      <c r="AA58" s="596">
        <v>3354</v>
      </c>
      <c r="AB58" s="596">
        <v>0</v>
      </c>
      <c r="AC58" s="596">
        <v>0</v>
      </c>
      <c r="AD58" s="596">
        <v>0</v>
      </c>
      <c r="AE58" s="596">
        <v>0</v>
      </c>
      <c r="AF58" s="596">
        <v>0</v>
      </c>
      <c r="AG58" s="596">
        <v>0</v>
      </c>
      <c r="AH58" s="364">
        <v>0</v>
      </c>
      <c r="AI58" s="12">
        <v>437</v>
      </c>
      <c r="AJ58" s="12">
        <v>29</v>
      </c>
      <c r="AK58" s="12">
        <v>2662</v>
      </c>
      <c r="AL58" s="12">
        <v>0</v>
      </c>
      <c r="AM58" s="12">
        <v>0</v>
      </c>
      <c r="AN58" s="12">
        <v>0</v>
      </c>
      <c r="AO58" s="12">
        <v>0</v>
      </c>
      <c r="AP58" s="12">
        <v>0</v>
      </c>
      <c r="AQ58" s="365">
        <v>0</v>
      </c>
    </row>
    <row r="59" spans="1:43" s="509" customFormat="1" x14ac:dyDescent="0.25">
      <c r="A59" s="594" t="s">
        <v>69</v>
      </c>
      <c r="B59" s="509" t="s">
        <v>70</v>
      </c>
      <c r="C59" s="594" t="s">
        <v>94</v>
      </c>
      <c r="D59" s="595">
        <v>15</v>
      </c>
      <c r="E59" s="596">
        <v>570</v>
      </c>
      <c r="F59" s="596">
        <v>30</v>
      </c>
      <c r="G59" s="596">
        <v>308</v>
      </c>
      <c r="H59" s="596">
        <v>0</v>
      </c>
      <c r="I59" s="596">
        <v>0</v>
      </c>
      <c r="J59" s="596">
        <v>0</v>
      </c>
      <c r="K59" s="596">
        <v>0</v>
      </c>
      <c r="L59" s="596">
        <v>0</v>
      </c>
      <c r="M59" s="597">
        <v>0</v>
      </c>
      <c r="N59" s="595">
        <v>9</v>
      </c>
      <c r="O59" s="596">
        <v>573</v>
      </c>
      <c r="P59" s="596">
        <v>29</v>
      </c>
      <c r="Q59" s="596">
        <v>298</v>
      </c>
      <c r="R59" s="596">
        <v>0</v>
      </c>
      <c r="S59" s="596">
        <v>0</v>
      </c>
      <c r="T59" s="596">
        <v>0</v>
      </c>
      <c r="U59" s="596">
        <v>0</v>
      </c>
      <c r="V59" s="596">
        <v>0</v>
      </c>
      <c r="W59" s="597">
        <v>0</v>
      </c>
      <c r="X59" s="595">
        <v>0</v>
      </c>
      <c r="Y59" s="596">
        <v>511</v>
      </c>
      <c r="Z59" s="596">
        <v>26</v>
      </c>
      <c r="AA59" s="596">
        <v>278</v>
      </c>
      <c r="AB59" s="596">
        <v>0</v>
      </c>
      <c r="AC59" s="596">
        <v>0</v>
      </c>
      <c r="AD59" s="596">
        <v>0</v>
      </c>
      <c r="AE59" s="596">
        <v>0</v>
      </c>
      <c r="AF59" s="596">
        <v>0</v>
      </c>
      <c r="AG59" s="596">
        <v>0</v>
      </c>
      <c r="AH59" s="364">
        <v>0</v>
      </c>
      <c r="AI59" s="12">
        <v>385</v>
      </c>
      <c r="AJ59" s="12">
        <v>22</v>
      </c>
      <c r="AK59" s="12">
        <v>310</v>
      </c>
      <c r="AL59" s="12">
        <v>0</v>
      </c>
      <c r="AM59" s="12">
        <v>0</v>
      </c>
      <c r="AN59" s="12">
        <v>0</v>
      </c>
      <c r="AO59" s="12">
        <v>0</v>
      </c>
      <c r="AP59" s="12">
        <v>0</v>
      </c>
      <c r="AQ59" s="365">
        <v>0</v>
      </c>
    </row>
    <row r="60" spans="1:43" s="509" customFormat="1" x14ac:dyDescent="0.25">
      <c r="A60" s="594" t="s">
        <v>69</v>
      </c>
      <c r="B60" s="509" t="s">
        <v>70</v>
      </c>
      <c r="C60" s="594" t="s">
        <v>93</v>
      </c>
      <c r="D60" s="595">
        <v>941</v>
      </c>
      <c r="E60" s="596">
        <v>165</v>
      </c>
      <c r="F60" s="596">
        <v>0</v>
      </c>
      <c r="G60" s="596">
        <v>562</v>
      </c>
      <c r="H60" s="596">
        <v>0</v>
      </c>
      <c r="I60" s="596">
        <v>0</v>
      </c>
      <c r="J60" s="596">
        <v>0</v>
      </c>
      <c r="K60" s="596">
        <v>0</v>
      </c>
      <c r="L60" s="596">
        <v>0</v>
      </c>
      <c r="M60" s="597">
        <v>0</v>
      </c>
      <c r="N60" s="595">
        <v>509</v>
      </c>
      <c r="O60" s="596">
        <v>96</v>
      </c>
      <c r="P60" s="596">
        <v>0</v>
      </c>
      <c r="Q60" s="596">
        <v>485</v>
      </c>
      <c r="R60" s="596">
        <v>0</v>
      </c>
      <c r="S60" s="596">
        <v>0</v>
      </c>
      <c r="T60" s="596">
        <v>0</v>
      </c>
      <c r="U60" s="596">
        <v>0</v>
      </c>
      <c r="V60" s="596">
        <v>0</v>
      </c>
      <c r="W60" s="597">
        <v>0</v>
      </c>
      <c r="X60" s="595">
        <v>504</v>
      </c>
      <c r="Y60" s="596">
        <v>159</v>
      </c>
      <c r="Z60" s="596">
        <v>0</v>
      </c>
      <c r="AA60" s="596">
        <v>444</v>
      </c>
      <c r="AB60" s="596">
        <v>0</v>
      </c>
      <c r="AC60" s="596">
        <v>0</v>
      </c>
      <c r="AD60" s="596">
        <v>0</v>
      </c>
      <c r="AE60" s="596">
        <v>0</v>
      </c>
      <c r="AF60" s="596">
        <v>0</v>
      </c>
      <c r="AG60" s="596">
        <v>0</v>
      </c>
      <c r="AH60" s="364">
        <v>462</v>
      </c>
      <c r="AI60" s="12">
        <v>215</v>
      </c>
      <c r="AJ60" s="12">
        <v>12</v>
      </c>
      <c r="AK60" s="12">
        <v>465</v>
      </c>
      <c r="AL60" s="12">
        <v>0</v>
      </c>
      <c r="AM60" s="12">
        <v>0</v>
      </c>
      <c r="AN60" s="12">
        <v>0</v>
      </c>
      <c r="AO60" s="12">
        <v>0</v>
      </c>
      <c r="AP60" s="12">
        <v>0</v>
      </c>
      <c r="AQ60" s="365">
        <v>0</v>
      </c>
    </row>
    <row r="61" spans="1:43" x14ac:dyDescent="0.25">
      <c r="A61" s="5" t="s">
        <v>71</v>
      </c>
      <c r="B61" t="s">
        <v>72</v>
      </c>
      <c r="C61" s="5" t="s">
        <v>95</v>
      </c>
      <c r="D61" s="364">
        <v>0</v>
      </c>
      <c r="E61" s="12">
        <v>81</v>
      </c>
      <c r="F61" s="12">
        <v>0</v>
      </c>
      <c r="G61" s="12">
        <v>201</v>
      </c>
      <c r="H61" s="12">
        <v>0</v>
      </c>
      <c r="I61" s="12">
        <v>0</v>
      </c>
      <c r="J61" s="12">
        <v>0</v>
      </c>
      <c r="K61" s="12">
        <v>0</v>
      </c>
      <c r="L61" s="12">
        <v>0</v>
      </c>
      <c r="M61" s="365">
        <v>0</v>
      </c>
      <c r="N61" s="364">
        <v>0</v>
      </c>
      <c r="O61" s="12">
        <v>69</v>
      </c>
      <c r="P61" s="12">
        <v>0</v>
      </c>
      <c r="Q61" s="12">
        <v>220</v>
      </c>
      <c r="R61" s="12">
        <v>0</v>
      </c>
      <c r="S61" s="12">
        <v>0</v>
      </c>
      <c r="T61" s="12">
        <v>0</v>
      </c>
      <c r="U61" s="12">
        <v>0</v>
      </c>
      <c r="V61" s="12">
        <v>0</v>
      </c>
      <c r="W61" s="365">
        <v>0</v>
      </c>
      <c r="X61" s="364">
        <v>16</v>
      </c>
      <c r="Y61" s="12">
        <v>2</v>
      </c>
      <c r="Z61" s="12">
        <v>0</v>
      </c>
      <c r="AA61" s="12">
        <v>180</v>
      </c>
      <c r="AB61" s="12">
        <v>0</v>
      </c>
      <c r="AC61" s="12">
        <v>0</v>
      </c>
      <c r="AD61" s="12">
        <v>0</v>
      </c>
      <c r="AE61" s="12">
        <v>0</v>
      </c>
      <c r="AF61" s="12">
        <v>0</v>
      </c>
      <c r="AG61" s="12">
        <v>0</v>
      </c>
      <c r="AH61" s="364">
        <v>25</v>
      </c>
      <c r="AI61" s="12">
        <v>6</v>
      </c>
      <c r="AJ61" s="12">
        <v>0</v>
      </c>
      <c r="AK61" s="12">
        <v>126</v>
      </c>
      <c r="AL61" s="12">
        <v>0</v>
      </c>
      <c r="AM61" s="12">
        <v>0</v>
      </c>
      <c r="AN61" s="12">
        <v>0</v>
      </c>
      <c r="AO61" s="12">
        <v>0</v>
      </c>
      <c r="AP61" s="12">
        <v>0</v>
      </c>
      <c r="AQ61" s="365">
        <v>0</v>
      </c>
    </row>
    <row r="62" spans="1:43" x14ac:dyDescent="0.25">
      <c r="A62" s="5" t="s">
        <v>71</v>
      </c>
      <c r="B62" t="s">
        <v>72</v>
      </c>
      <c r="C62" s="5" t="s">
        <v>94</v>
      </c>
      <c r="D62" s="364">
        <v>0</v>
      </c>
      <c r="E62" s="12">
        <v>85</v>
      </c>
      <c r="F62" s="12">
        <v>0</v>
      </c>
      <c r="G62" s="12">
        <v>13</v>
      </c>
      <c r="H62" s="12">
        <v>0</v>
      </c>
      <c r="I62" s="12">
        <v>0</v>
      </c>
      <c r="J62" s="12">
        <v>0</v>
      </c>
      <c r="K62" s="12">
        <v>0</v>
      </c>
      <c r="L62" s="12">
        <v>0</v>
      </c>
      <c r="M62" s="365">
        <v>0</v>
      </c>
      <c r="N62" s="364">
        <v>0</v>
      </c>
      <c r="O62" s="12">
        <v>91</v>
      </c>
      <c r="P62" s="12">
        <v>0</v>
      </c>
      <c r="Q62" s="12">
        <v>15</v>
      </c>
      <c r="R62" s="12">
        <v>0</v>
      </c>
      <c r="S62" s="12">
        <v>0</v>
      </c>
      <c r="T62" s="12">
        <v>0</v>
      </c>
      <c r="U62" s="12">
        <v>0</v>
      </c>
      <c r="V62" s="12">
        <v>0</v>
      </c>
      <c r="W62" s="365">
        <v>0</v>
      </c>
      <c r="X62" s="364">
        <v>0</v>
      </c>
      <c r="Y62" s="12">
        <v>13</v>
      </c>
      <c r="Z62" s="12">
        <v>0</v>
      </c>
      <c r="AA62" s="12">
        <v>13</v>
      </c>
      <c r="AB62" s="12">
        <v>0</v>
      </c>
      <c r="AC62" s="12">
        <v>0</v>
      </c>
      <c r="AD62" s="12">
        <v>0</v>
      </c>
      <c r="AE62" s="12">
        <v>0</v>
      </c>
      <c r="AF62" s="12">
        <v>0</v>
      </c>
      <c r="AG62" s="12">
        <v>0</v>
      </c>
      <c r="AH62" s="364">
        <v>1</v>
      </c>
      <c r="AI62" s="12">
        <v>42</v>
      </c>
      <c r="AJ62" s="12">
        <v>0</v>
      </c>
      <c r="AK62" s="12">
        <v>16</v>
      </c>
      <c r="AL62" s="12">
        <v>0</v>
      </c>
      <c r="AM62" s="12">
        <v>0</v>
      </c>
      <c r="AN62" s="12">
        <v>0</v>
      </c>
      <c r="AO62" s="12">
        <v>0</v>
      </c>
      <c r="AP62" s="12">
        <v>0</v>
      </c>
      <c r="AQ62" s="365">
        <v>0</v>
      </c>
    </row>
    <row r="63" spans="1:43" x14ac:dyDescent="0.25">
      <c r="A63" s="5" t="s">
        <v>71</v>
      </c>
      <c r="B63" t="s">
        <v>72</v>
      </c>
      <c r="C63" s="5" t="s">
        <v>93</v>
      </c>
      <c r="D63" s="364">
        <v>0</v>
      </c>
      <c r="E63" s="12">
        <v>172</v>
      </c>
      <c r="F63" s="12">
        <v>0</v>
      </c>
      <c r="G63" s="12">
        <v>70</v>
      </c>
      <c r="H63" s="12">
        <v>0</v>
      </c>
      <c r="I63" s="12">
        <v>0</v>
      </c>
      <c r="J63" s="12">
        <v>0</v>
      </c>
      <c r="K63" s="12">
        <v>0</v>
      </c>
      <c r="L63" s="12">
        <v>0</v>
      </c>
      <c r="M63" s="365">
        <v>0</v>
      </c>
      <c r="N63" s="364">
        <v>0</v>
      </c>
      <c r="O63" s="12">
        <v>251</v>
      </c>
      <c r="P63" s="12">
        <v>0</v>
      </c>
      <c r="Q63" s="12">
        <v>63</v>
      </c>
      <c r="R63" s="12">
        <v>0</v>
      </c>
      <c r="S63" s="12">
        <v>0</v>
      </c>
      <c r="T63" s="12">
        <v>0</v>
      </c>
      <c r="U63" s="12">
        <v>0</v>
      </c>
      <c r="V63" s="12">
        <v>0</v>
      </c>
      <c r="W63" s="365">
        <v>0</v>
      </c>
      <c r="X63" s="364">
        <v>93</v>
      </c>
      <c r="Y63" s="12">
        <v>78</v>
      </c>
      <c r="Z63" s="12">
        <v>0</v>
      </c>
      <c r="AA63" s="12">
        <v>92</v>
      </c>
      <c r="AB63" s="12">
        <v>0</v>
      </c>
      <c r="AC63" s="12">
        <v>0</v>
      </c>
      <c r="AD63" s="12">
        <v>0</v>
      </c>
      <c r="AE63" s="12">
        <v>0</v>
      </c>
      <c r="AF63" s="12">
        <v>0</v>
      </c>
      <c r="AG63" s="12">
        <v>0</v>
      </c>
      <c r="AH63" s="364">
        <v>93</v>
      </c>
      <c r="AI63" s="12">
        <v>13</v>
      </c>
      <c r="AJ63" s="12">
        <v>0</v>
      </c>
      <c r="AK63" s="12">
        <v>61</v>
      </c>
      <c r="AL63" s="12">
        <v>0</v>
      </c>
      <c r="AM63" s="12">
        <v>0</v>
      </c>
      <c r="AN63" s="12">
        <v>0</v>
      </c>
      <c r="AO63" s="12">
        <v>0</v>
      </c>
      <c r="AP63" s="12">
        <v>0</v>
      </c>
      <c r="AQ63" s="365">
        <v>0</v>
      </c>
    </row>
    <row r="64" spans="1:43" x14ac:dyDescent="0.25">
      <c r="A64" s="5" t="s">
        <v>73</v>
      </c>
      <c r="B64" t="s">
        <v>74</v>
      </c>
      <c r="C64" s="5" t="s">
        <v>95</v>
      </c>
      <c r="D64" s="364">
        <v>0</v>
      </c>
      <c r="E64" s="12">
        <v>35</v>
      </c>
      <c r="F64" s="12">
        <v>0</v>
      </c>
      <c r="G64" s="12">
        <v>75</v>
      </c>
      <c r="H64" s="12">
        <v>0</v>
      </c>
      <c r="I64" s="12">
        <v>0</v>
      </c>
      <c r="J64" s="12">
        <v>0</v>
      </c>
      <c r="K64" s="12">
        <v>0</v>
      </c>
      <c r="L64" s="12">
        <v>0</v>
      </c>
      <c r="M64" s="365">
        <v>0</v>
      </c>
      <c r="N64" s="364">
        <v>0</v>
      </c>
      <c r="O64" s="12">
        <v>31</v>
      </c>
      <c r="P64" s="12">
        <v>0</v>
      </c>
      <c r="Q64" s="12">
        <v>59</v>
      </c>
      <c r="R64" s="12">
        <v>0</v>
      </c>
      <c r="S64" s="12">
        <v>0</v>
      </c>
      <c r="T64" s="12">
        <v>0</v>
      </c>
      <c r="U64" s="12">
        <v>0</v>
      </c>
      <c r="V64" s="12">
        <v>0</v>
      </c>
      <c r="W64" s="365">
        <v>0</v>
      </c>
      <c r="X64" s="364">
        <v>0</v>
      </c>
      <c r="Y64" s="12">
        <v>30</v>
      </c>
      <c r="Z64" s="12">
        <v>0</v>
      </c>
      <c r="AA64" s="12">
        <v>64</v>
      </c>
      <c r="AB64" s="12">
        <v>0</v>
      </c>
      <c r="AC64" s="12">
        <v>0</v>
      </c>
      <c r="AD64" s="12">
        <v>0</v>
      </c>
      <c r="AE64" s="12">
        <v>0</v>
      </c>
      <c r="AF64" s="12">
        <v>0</v>
      </c>
      <c r="AG64" s="12">
        <v>0</v>
      </c>
      <c r="AH64" s="364">
        <v>0</v>
      </c>
      <c r="AI64" s="12">
        <v>14</v>
      </c>
      <c r="AJ64" s="12">
        <v>0</v>
      </c>
      <c r="AK64" s="12">
        <v>101</v>
      </c>
      <c r="AL64" s="12">
        <v>0</v>
      </c>
      <c r="AM64" s="12">
        <v>0</v>
      </c>
      <c r="AN64" s="12">
        <v>0</v>
      </c>
      <c r="AO64" s="12">
        <v>0</v>
      </c>
      <c r="AP64" s="12">
        <v>0</v>
      </c>
      <c r="AQ64" s="365">
        <v>0</v>
      </c>
    </row>
    <row r="65" spans="1:43" x14ac:dyDescent="0.25">
      <c r="A65" s="5" t="s">
        <v>73</v>
      </c>
      <c r="B65" t="s">
        <v>74</v>
      </c>
      <c r="C65" s="5" t="s">
        <v>94</v>
      </c>
      <c r="D65" s="364">
        <v>0</v>
      </c>
      <c r="E65" s="12">
        <v>24</v>
      </c>
      <c r="F65" s="12">
        <v>13</v>
      </c>
      <c r="G65" s="12">
        <v>11</v>
      </c>
      <c r="H65" s="12">
        <v>0</v>
      </c>
      <c r="I65" s="12">
        <v>0</v>
      </c>
      <c r="J65" s="12">
        <v>0</v>
      </c>
      <c r="K65" s="12">
        <v>0</v>
      </c>
      <c r="L65" s="12">
        <v>0</v>
      </c>
      <c r="M65" s="365">
        <v>0</v>
      </c>
      <c r="N65" s="364">
        <v>0</v>
      </c>
      <c r="O65" s="12">
        <v>23</v>
      </c>
      <c r="P65" s="12">
        <v>10</v>
      </c>
      <c r="Q65" s="12">
        <v>13</v>
      </c>
      <c r="R65" s="12">
        <v>0</v>
      </c>
      <c r="S65" s="12">
        <v>0</v>
      </c>
      <c r="T65" s="12">
        <v>0</v>
      </c>
      <c r="U65" s="12">
        <v>0</v>
      </c>
      <c r="V65" s="12">
        <v>0</v>
      </c>
      <c r="W65" s="365">
        <v>0</v>
      </c>
      <c r="X65" s="364">
        <v>0</v>
      </c>
      <c r="Y65" s="12">
        <v>16</v>
      </c>
      <c r="Z65" s="12">
        <v>6</v>
      </c>
      <c r="AA65" s="12">
        <v>10</v>
      </c>
      <c r="AB65" s="12">
        <v>0</v>
      </c>
      <c r="AC65" s="12">
        <v>0</v>
      </c>
      <c r="AD65" s="12">
        <v>0</v>
      </c>
      <c r="AE65" s="12">
        <v>0</v>
      </c>
      <c r="AF65" s="12">
        <v>0</v>
      </c>
      <c r="AG65" s="12">
        <v>0</v>
      </c>
      <c r="AH65" s="364">
        <v>0</v>
      </c>
      <c r="AI65" s="12">
        <v>17</v>
      </c>
      <c r="AJ65" s="12">
        <v>11</v>
      </c>
      <c r="AK65" s="12">
        <v>9</v>
      </c>
      <c r="AL65" s="12">
        <v>0</v>
      </c>
      <c r="AM65" s="12">
        <v>0</v>
      </c>
      <c r="AN65" s="12">
        <v>0</v>
      </c>
      <c r="AO65" s="12">
        <v>0</v>
      </c>
      <c r="AP65" s="12">
        <v>0</v>
      </c>
      <c r="AQ65" s="365">
        <v>0</v>
      </c>
    </row>
    <row r="66" spans="1:43" x14ac:dyDescent="0.25">
      <c r="A66" s="5" t="s">
        <v>73</v>
      </c>
      <c r="B66" t="s">
        <v>74</v>
      </c>
      <c r="C66" s="5" t="s">
        <v>93</v>
      </c>
      <c r="D66" s="364">
        <v>0</v>
      </c>
      <c r="E66" s="12">
        <v>29</v>
      </c>
      <c r="F66" s="12">
        <v>0</v>
      </c>
      <c r="G66" s="12">
        <v>27</v>
      </c>
      <c r="H66" s="12">
        <v>0</v>
      </c>
      <c r="I66" s="12">
        <v>0</v>
      </c>
      <c r="J66" s="12">
        <v>0</v>
      </c>
      <c r="K66" s="12">
        <v>0</v>
      </c>
      <c r="L66" s="12">
        <v>0</v>
      </c>
      <c r="M66" s="365">
        <v>0</v>
      </c>
      <c r="N66" s="364">
        <v>0</v>
      </c>
      <c r="O66" s="12">
        <v>29</v>
      </c>
      <c r="P66" s="12">
        <v>0</v>
      </c>
      <c r="Q66" s="12">
        <v>28</v>
      </c>
      <c r="R66" s="12">
        <v>0</v>
      </c>
      <c r="S66" s="12">
        <v>0</v>
      </c>
      <c r="T66" s="12">
        <v>0</v>
      </c>
      <c r="U66" s="12">
        <v>0</v>
      </c>
      <c r="V66" s="12">
        <v>0</v>
      </c>
      <c r="W66" s="365">
        <v>0</v>
      </c>
      <c r="X66" s="364">
        <v>0</v>
      </c>
      <c r="Y66" s="12">
        <v>17</v>
      </c>
      <c r="Z66" s="12">
        <v>0</v>
      </c>
      <c r="AA66" s="12">
        <v>11</v>
      </c>
      <c r="AB66" s="12">
        <v>0</v>
      </c>
      <c r="AC66" s="12">
        <v>0</v>
      </c>
      <c r="AD66" s="12">
        <v>0</v>
      </c>
      <c r="AE66" s="12">
        <v>0</v>
      </c>
      <c r="AF66" s="12">
        <v>0</v>
      </c>
      <c r="AG66" s="12">
        <v>0</v>
      </c>
      <c r="AH66" s="364">
        <v>0</v>
      </c>
      <c r="AI66" s="12">
        <v>18</v>
      </c>
      <c r="AJ66" s="12">
        <v>0</v>
      </c>
      <c r="AK66" s="12">
        <v>16</v>
      </c>
      <c r="AL66" s="12">
        <v>0</v>
      </c>
      <c r="AM66" s="12">
        <v>0</v>
      </c>
      <c r="AN66" s="12">
        <v>0</v>
      </c>
      <c r="AO66" s="12">
        <v>0</v>
      </c>
      <c r="AP66" s="12">
        <v>0</v>
      </c>
      <c r="AQ66" s="365">
        <v>0</v>
      </c>
    </row>
    <row r="67" spans="1:43" x14ac:dyDescent="0.25">
      <c r="A67" s="5" t="s">
        <v>75</v>
      </c>
      <c r="B67" t="s">
        <v>76</v>
      </c>
      <c r="C67" s="5" t="s">
        <v>95</v>
      </c>
      <c r="D67" s="364">
        <v>64</v>
      </c>
      <c r="E67" s="12">
        <v>2</v>
      </c>
      <c r="F67" s="12">
        <v>0</v>
      </c>
      <c r="G67" s="12">
        <v>39</v>
      </c>
      <c r="H67" s="12">
        <v>0</v>
      </c>
      <c r="I67" s="12">
        <v>0</v>
      </c>
      <c r="J67" s="12">
        <v>0</v>
      </c>
      <c r="K67" s="12">
        <v>0</v>
      </c>
      <c r="L67" s="12">
        <v>0</v>
      </c>
      <c r="M67" s="365">
        <v>0</v>
      </c>
      <c r="N67" s="364">
        <v>47</v>
      </c>
      <c r="O67" s="12">
        <v>2</v>
      </c>
      <c r="P67" s="12">
        <v>0</v>
      </c>
      <c r="Q67" s="12">
        <v>40</v>
      </c>
      <c r="R67" s="12">
        <v>0</v>
      </c>
      <c r="S67" s="12">
        <v>0</v>
      </c>
      <c r="T67" s="12">
        <v>0</v>
      </c>
      <c r="U67" s="12">
        <v>0</v>
      </c>
      <c r="V67" s="12">
        <v>0</v>
      </c>
      <c r="W67" s="365">
        <v>0</v>
      </c>
      <c r="X67" s="364">
        <v>48</v>
      </c>
      <c r="Y67" s="12">
        <v>2</v>
      </c>
      <c r="Z67" s="12">
        <v>0</v>
      </c>
      <c r="AA67" s="12">
        <v>31</v>
      </c>
      <c r="AB67" s="12">
        <v>0</v>
      </c>
      <c r="AC67" s="12">
        <v>0</v>
      </c>
      <c r="AD67" s="12">
        <v>0</v>
      </c>
      <c r="AE67" s="12">
        <v>0</v>
      </c>
      <c r="AF67" s="12">
        <v>0</v>
      </c>
      <c r="AG67" s="12">
        <v>0</v>
      </c>
      <c r="AH67" s="364">
        <v>42</v>
      </c>
      <c r="AI67" s="12">
        <v>2</v>
      </c>
      <c r="AJ67" s="12">
        <v>0</v>
      </c>
      <c r="AK67" s="12">
        <v>29</v>
      </c>
      <c r="AL67" s="12">
        <v>0</v>
      </c>
      <c r="AM67" s="12">
        <v>0</v>
      </c>
      <c r="AN67" s="12">
        <v>0</v>
      </c>
      <c r="AO67" s="12">
        <v>0</v>
      </c>
      <c r="AP67" s="12">
        <v>0</v>
      </c>
      <c r="AQ67" s="365">
        <v>0</v>
      </c>
    </row>
    <row r="68" spans="1:43" x14ac:dyDescent="0.25">
      <c r="A68" s="5" t="s">
        <v>75</v>
      </c>
      <c r="B68" t="s">
        <v>76</v>
      </c>
      <c r="C68" s="5" t="s">
        <v>94</v>
      </c>
      <c r="D68" s="364">
        <v>0</v>
      </c>
      <c r="E68" s="12">
        <v>0</v>
      </c>
      <c r="F68" s="12">
        <v>0</v>
      </c>
      <c r="G68" s="12">
        <v>15</v>
      </c>
      <c r="H68" s="12">
        <v>0</v>
      </c>
      <c r="I68" s="12">
        <v>0</v>
      </c>
      <c r="J68" s="12">
        <v>0</v>
      </c>
      <c r="K68" s="12">
        <v>0</v>
      </c>
      <c r="L68" s="12">
        <v>0</v>
      </c>
      <c r="M68" s="365">
        <v>0</v>
      </c>
      <c r="N68" s="364">
        <v>0</v>
      </c>
      <c r="O68" s="12">
        <v>0</v>
      </c>
      <c r="P68" s="12">
        <v>0</v>
      </c>
      <c r="Q68" s="12">
        <v>7</v>
      </c>
      <c r="R68" s="12">
        <v>0</v>
      </c>
      <c r="S68" s="12">
        <v>0</v>
      </c>
      <c r="T68" s="12">
        <v>0</v>
      </c>
      <c r="U68" s="12">
        <v>0</v>
      </c>
      <c r="V68" s="12">
        <v>0</v>
      </c>
      <c r="W68" s="365">
        <v>0</v>
      </c>
      <c r="X68" s="364">
        <v>0</v>
      </c>
      <c r="Y68" s="12">
        <v>0</v>
      </c>
      <c r="Z68" s="12">
        <v>0</v>
      </c>
      <c r="AA68" s="12">
        <v>7</v>
      </c>
      <c r="AB68" s="12">
        <v>0</v>
      </c>
      <c r="AC68" s="12">
        <v>0</v>
      </c>
      <c r="AD68" s="12">
        <v>0</v>
      </c>
      <c r="AE68" s="12">
        <v>0</v>
      </c>
      <c r="AF68" s="12">
        <v>0</v>
      </c>
      <c r="AG68" s="12">
        <v>0</v>
      </c>
      <c r="AH68" s="364">
        <v>0</v>
      </c>
      <c r="AI68" s="12">
        <v>0</v>
      </c>
      <c r="AJ68" s="12">
        <v>0</v>
      </c>
      <c r="AK68" s="12">
        <v>4</v>
      </c>
      <c r="AL68" s="12">
        <v>0</v>
      </c>
      <c r="AM68" s="12">
        <v>0</v>
      </c>
      <c r="AN68" s="12">
        <v>0</v>
      </c>
      <c r="AO68" s="12">
        <v>0</v>
      </c>
      <c r="AP68" s="12">
        <v>0</v>
      </c>
      <c r="AQ68" s="365">
        <v>0</v>
      </c>
    </row>
    <row r="69" spans="1:43" x14ac:dyDescent="0.25">
      <c r="A69" s="5" t="s">
        <v>75</v>
      </c>
      <c r="B69" t="s">
        <v>76</v>
      </c>
      <c r="C69" s="5" t="s">
        <v>93</v>
      </c>
      <c r="D69" s="364">
        <v>35</v>
      </c>
      <c r="E69" s="12">
        <v>9</v>
      </c>
      <c r="F69" s="12">
        <v>0</v>
      </c>
      <c r="G69" s="12">
        <v>8</v>
      </c>
      <c r="H69" s="12">
        <v>0</v>
      </c>
      <c r="I69" s="12">
        <v>0</v>
      </c>
      <c r="J69" s="12">
        <v>0</v>
      </c>
      <c r="K69" s="12">
        <v>0</v>
      </c>
      <c r="L69" s="12">
        <v>0</v>
      </c>
      <c r="M69" s="365">
        <v>0</v>
      </c>
      <c r="N69" s="364">
        <v>8</v>
      </c>
      <c r="O69" s="12">
        <v>3</v>
      </c>
      <c r="P69" s="12">
        <v>0</v>
      </c>
      <c r="Q69" s="12">
        <v>12</v>
      </c>
      <c r="R69" s="12">
        <v>0</v>
      </c>
      <c r="S69" s="12">
        <v>0</v>
      </c>
      <c r="T69" s="12">
        <v>0</v>
      </c>
      <c r="U69" s="12">
        <v>0</v>
      </c>
      <c r="V69" s="12">
        <v>0</v>
      </c>
      <c r="W69" s="365">
        <v>0</v>
      </c>
      <c r="X69" s="364">
        <v>2</v>
      </c>
      <c r="Y69" s="12">
        <v>3</v>
      </c>
      <c r="Z69" s="12">
        <v>0</v>
      </c>
      <c r="AA69" s="12">
        <v>6</v>
      </c>
      <c r="AB69" s="12">
        <v>0</v>
      </c>
      <c r="AC69" s="12">
        <v>0</v>
      </c>
      <c r="AD69" s="12">
        <v>0</v>
      </c>
      <c r="AE69" s="12">
        <v>0</v>
      </c>
      <c r="AF69" s="12">
        <v>0</v>
      </c>
      <c r="AG69" s="12">
        <v>0</v>
      </c>
      <c r="AH69" s="364">
        <v>19</v>
      </c>
      <c r="AI69" s="12">
        <v>3</v>
      </c>
      <c r="AJ69" s="12">
        <v>0</v>
      </c>
      <c r="AK69" s="12">
        <v>13</v>
      </c>
      <c r="AL69" s="12">
        <v>0</v>
      </c>
      <c r="AM69" s="12">
        <v>0</v>
      </c>
      <c r="AN69" s="12">
        <v>0</v>
      </c>
      <c r="AO69" s="12">
        <v>0</v>
      </c>
      <c r="AP69" s="12">
        <v>0</v>
      </c>
      <c r="AQ69" s="365">
        <v>0</v>
      </c>
    </row>
    <row r="70" spans="1:43" x14ac:dyDescent="0.25">
      <c r="A70" s="5" t="s">
        <v>77</v>
      </c>
      <c r="B70" t="s">
        <v>78</v>
      </c>
      <c r="C70" s="5" t="s">
        <v>95</v>
      </c>
      <c r="D70" s="364">
        <v>0</v>
      </c>
      <c r="E70" s="12">
        <v>24</v>
      </c>
      <c r="F70" s="12">
        <v>0</v>
      </c>
      <c r="G70" s="12">
        <v>151</v>
      </c>
      <c r="H70" s="12">
        <v>0</v>
      </c>
      <c r="I70" s="12">
        <v>0</v>
      </c>
      <c r="J70" s="12">
        <v>0</v>
      </c>
      <c r="K70" s="12">
        <v>0</v>
      </c>
      <c r="L70" s="12">
        <v>0</v>
      </c>
      <c r="M70" s="365">
        <v>0</v>
      </c>
      <c r="N70" s="364">
        <v>0</v>
      </c>
      <c r="O70" s="12">
        <v>64</v>
      </c>
      <c r="P70" s="12">
        <v>0</v>
      </c>
      <c r="Q70" s="12">
        <v>157</v>
      </c>
      <c r="R70" s="12">
        <v>0</v>
      </c>
      <c r="S70" s="12">
        <v>0</v>
      </c>
      <c r="T70" s="12">
        <v>0</v>
      </c>
      <c r="U70" s="12">
        <v>0</v>
      </c>
      <c r="V70" s="12">
        <v>0</v>
      </c>
      <c r="W70" s="365">
        <v>0</v>
      </c>
      <c r="X70" s="364">
        <v>0</v>
      </c>
      <c r="Y70" s="12">
        <v>44</v>
      </c>
      <c r="Z70" s="12">
        <v>0</v>
      </c>
      <c r="AA70" s="12">
        <v>199</v>
      </c>
      <c r="AB70" s="12">
        <v>0</v>
      </c>
      <c r="AC70" s="12">
        <v>0</v>
      </c>
      <c r="AD70" s="12">
        <v>0</v>
      </c>
      <c r="AE70" s="12">
        <v>0</v>
      </c>
      <c r="AF70" s="12">
        <v>0</v>
      </c>
      <c r="AG70" s="12">
        <v>0</v>
      </c>
      <c r="AH70" s="364">
        <v>0</v>
      </c>
      <c r="AI70" s="12">
        <v>50</v>
      </c>
      <c r="AJ70" s="12">
        <v>0</v>
      </c>
      <c r="AK70" s="12">
        <v>196</v>
      </c>
      <c r="AL70" s="12">
        <v>0</v>
      </c>
      <c r="AM70" s="12">
        <v>0</v>
      </c>
      <c r="AN70" s="12">
        <v>0</v>
      </c>
      <c r="AO70" s="12">
        <v>0</v>
      </c>
      <c r="AP70" s="12">
        <v>0</v>
      </c>
      <c r="AQ70" s="365">
        <v>0</v>
      </c>
    </row>
    <row r="71" spans="1:43" x14ac:dyDescent="0.25">
      <c r="A71" s="5" t="s">
        <v>77</v>
      </c>
      <c r="B71" t="s">
        <v>78</v>
      </c>
      <c r="C71" s="5" t="s">
        <v>94</v>
      </c>
      <c r="D71" s="364">
        <v>0</v>
      </c>
      <c r="E71" s="12">
        <v>29</v>
      </c>
      <c r="F71" s="12">
        <v>0</v>
      </c>
      <c r="G71" s="12">
        <v>35</v>
      </c>
      <c r="H71" s="12">
        <v>0</v>
      </c>
      <c r="I71" s="12">
        <v>0</v>
      </c>
      <c r="J71" s="12">
        <v>0</v>
      </c>
      <c r="K71" s="12">
        <v>0</v>
      </c>
      <c r="L71" s="12">
        <v>0</v>
      </c>
      <c r="M71" s="365">
        <v>0</v>
      </c>
      <c r="N71" s="364">
        <v>0</v>
      </c>
      <c r="O71" s="12">
        <v>45</v>
      </c>
      <c r="P71" s="12">
        <v>0</v>
      </c>
      <c r="Q71" s="12">
        <v>29</v>
      </c>
      <c r="R71" s="12">
        <v>0</v>
      </c>
      <c r="S71" s="12">
        <v>0</v>
      </c>
      <c r="T71" s="12">
        <v>0</v>
      </c>
      <c r="U71" s="12">
        <v>0</v>
      </c>
      <c r="V71" s="12">
        <v>0</v>
      </c>
      <c r="W71" s="365">
        <v>0</v>
      </c>
      <c r="X71" s="364">
        <v>0</v>
      </c>
      <c r="Y71" s="12">
        <v>47</v>
      </c>
      <c r="Z71" s="12">
        <v>0</v>
      </c>
      <c r="AA71" s="12">
        <v>30</v>
      </c>
      <c r="AB71" s="12">
        <v>0</v>
      </c>
      <c r="AC71" s="12">
        <v>0</v>
      </c>
      <c r="AD71" s="12">
        <v>0</v>
      </c>
      <c r="AE71" s="12">
        <v>0</v>
      </c>
      <c r="AF71" s="12">
        <v>0</v>
      </c>
      <c r="AG71" s="12">
        <v>0</v>
      </c>
      <c r="AH71" s="364">
        <v>0</v>
      </c>
      <c r="AI71" s="12">
        <v>39</v>
      </c>
      <c r="AJ71" s="12">
        <v>0</v>
      </c>
      <c r="AK71" s="12">
        <v>32</v>
      </c>
      <c r="AL71" s="12">
        <v>0</v>
      </c>
      <c r="AM71" s="12">
        <v>0</v>
      </c>
      <c r="AN71" s="12">
        <v>0</v>
      </c>
      <c r="AO71" s="12">
        <v>0</v>
      </c>
      <c r="AP71" s="12">
        <v>0</v>
      </c>
      <c r="AQ71" s="365">
        <v>0</v>
      </c>
    </row>
    <row r="72" spans="1:43" x14ac:dyDescent="0.25">
      <c r="A72" s="5" t="s">
        <v>77</v>
      </c>
      <c r="B72" t="s">
        <v>78</v>
      </c>
      <c r="C72" s="5" t="s">
        <v>93</v>
      </c>
      <c r="D72" s="364">
        <v>0</v>
      </c>
      <c r="E72" s="12">
        <v>4</v>
      </c>
      <c r="F72" s="12">
        <v>0</v>
      </c>
      <c r="G72" s="12">
        <v>31</v>
      </c>
      <c r="H72" s="12">
        <v>0</v>
      </c>
      <c r="I72" s="12">
        <v>0</v>
      </c>
      <c r="J72" s="12">
        <v>0</v>
      </c>
      <c r="K72" s="12">
        <v>0</v>
      </c>
      <c r="L72" s="12">
        <v>0</v>
      </c>
      <c r="M72" s="365">
        <v>0</v>
      </c>
      <c r="N72" s="364">
        <v>0</v>
      </c>
      <c r="O72" s="12">
        <v>0</v>
      </c>
      <c r="P72" s="12">
        <v>0</v>
      </c>
      <c r="Q72" s="12">
        <v>29</v>
      </c>
      <c r="R72" s="12">
        <v>0</v>
      </c>
      <c r="S72" s="12">
        <v>0</v>
      </c>
      <c r="T72" s="12">
        <v>0</v>
      </c>
      <c r="U72" s="12">
        <v>0</v>
      </c>
      <c r="V72" s="12">
        <v>0</v>
      </c>
      <c r="W72" s="365">
        <v>0</v>
      </c>
      <c r="X72" s="364">
        <v>0</v>
      </c>
      <c r="Y72" s="12">
        <v>1</v>
      </c>
      <c r="Z72" s="12">
        <v>0</v>
      </c>
      <c r="AA72" s="12">
        <v>22</v>
      </c>
      <c r="AB72" s="12">
        <v>0</v>
      </c>
      <c r="AC72" s="12">
        <v>0</v>
      </c>
      <c r="AD72" s="12">
        <v>0</v>
      </c>
      <c r="AE72" s="12">
        <v>0</v>
      </c>
      <c r="AF72" s="12">
        <v>0</v>
      </c>
      <c r="AG72" s="12">
        <v>0</v>
      </c>
      <c r="AH72" s="364">
        <v>0</v>
      </c>
      <c r="AI72" s="12">
        <v>0</v>
      </c>
      <c r="AJ72" s="12">
        <v>0</v>
      </c>
      <c r="AK72" s="12">
        <v>15</v>
      </c>
      <c r="AL72" s="12">
        <v>0</v>
      </c>
      <c r="AM72" s="12">
        <v>0</v>
      </c>
      <c r="AN72" s="12">
        <v>0</v>
      </c>
      <c r="AO72" s="12">
        <v>0</v>
      </c>
      <c r="AP72" s="12">
        <v>0</v>
      </c>
      <c r="AQ72" s="365">
        <v>0</v>
      </c>
    </row>
    <row r="73" spans="1:43" x14ac:dyDescent="0.25">
      <c r="A73" s="5" t="s">
        <v>79</v>
      </c>
      <c r="B73" t="s">
        <v>80</v>
      </c>
      <c r="C73" s="5" t="s">
        <v>95</v>
      </c>
      <c r="D73" s="364">
        <v>0</v>
      </c>
      <c r="E73" s="12">
        <v>34</v>
      </c>
      <c r="F73" s="12">
        <v>0</v>
      </c>
      <c r="G73" s="12">
        <v>278</v>
      </c>
      <c r="H73" s="12">
        <v>0</v>
      </c>
      <c r="I73" s="12">
        <v>0</v>
      </c>
      <c r="J73" s="12">
        <v>0</v>
      </c>
      <c r="K73" s="12">
        <v>0</v>
      </c>
      <c r="L73" s="12">
        <v>0</v>
      </c>
      <c r="M73" s="365">
        <v>0</v>
      </c>
      <c r="N73" s="364">
        <v>1</v>
      </c>
      <c r="O73" s="12">
        <v>31</v>
      </c>
      <c r="P73" s="12">
        <v>0</v>
      </c>
      <c r="Q73" s="12">
        <v>257</v>
      </c>
      <c r="R73" s="12">
        <v>0</v>
      </c>
      <c r="S73" s="12">
        <v>0</v>
      </c>
      <c r="T73" s="12">
        <v>0</v>
      </c>
      <c r="U73" s="12">
        <v>0</v>
      </c>
      <c r="V73" s="12">
        <v>0</v>
      </c>
      <c r="W73" s="365">
        <v>0</v>
      </c>
      <c r="X73" s="364">
        <v>2</v>
      </c>
      <c r="Y73" s="12">
        <v>50</v>
      </c>
      <c r="Z73" s="12">
        <v>0</v>
      </c>
      <c r="AA73" s="12">
        <v>291</v>
      </c>
      <c r="AB73" s="12">
        <v>0</v>
      </c>
      <c r="AC73" s="12">
        <v>0</v>
      </c>
      <c r="AD73" s="12">
        <v>0</v>
      </c>
      <c r="AE73" s="12">
        <v>0</v>
      </c>
      <c r="AF73" s="12">
        <v>0</v>
      </c>
      <c r="AG73" s="12">
        <v>0</v>
      </c>
      <c r="AH73" s="364">
        <v>0</v>
      </c>
      <c r="AI73" s="12">
        <v>51</v>
      </c>
      <c r="AJ73" s="12">
        <v>0</v>
      </c>
      <c r="AK73" s="12">
        <v>306</v>
      </c>
      <c r="AL73" s="12">
        <v>0</v>
      </c>
      <c r="AM73" s="12">
        <v>0</v>
      </c>
      <c r="AN73" s="12">
        <v>0</v>
      </c>
      <c r="AO73" s="12">
        <v>0</v>
      </c>
      <c r="AP73" s="12">
        <v>0</v>
      </c>
      <c r="AQ73" s="365">
        <v>0</v>
      </c>
    </row>
    <row r="74" spans="1:43" x14ac:dyDescent="0.25">
      <c r="A74" s="5" t="s">
        <v>79</v>
      </c>
      <c r="B74" t="s">
        <v>80</v>
      </c>
      <c r="C74" s="5" t="s">
        <v>94</v>
      </c>
      <c r="D74" s="364">
        <v>30</v>
      </c>
      <c r="E74" s="12">
        <v>59</v>
      </c>
      <c r="F74" s="12">
        <v>6</v>
      </c>
      <c r="G74" s="12">
        <v>192</v>
      </c>
      <c r="H74" s="12">
        <v>0</v>
      </c>
      <c r="I74" s="12">
        <v>0</v>
      </c>
      <c r="J74" s="12">
        <v>0</v>
      </c>
      <c r="K74" s="12">
        <v>0</v>
      </c>
      <c r="L74" s="12">
        <v>0</v>
      </c>
      <c r="M74" s="365">
        <v>0</v>
      </c>
      <c r="N74" s="364">
        <v>30</v>
      </c>
      <c r="O74" s="12">
        <v>64</v>
      </c>
      <c r="P74" s="12">
        <v>7</v>
      </c>
      <c r="Q74" s="12">
        <v>168</v>
      </c>
      <c r="R74" s="12">
        <v>0</v>
      </c>
      <c r="S74" s="12">
        <v>0</v>
      </c>
      <c r="T74" s="12">
        <v>0</v>
      </c>
      <c r="U74" s="12">
        <v>0</v>
      </c>
      <c r="V74" s="12">
        <v>0</v>
      </c>
      <c r="W74" s="365">
        <v>0</v>
      </c>
      <c r="X74" s="364">
        <v>33</v>
      </c>
      <c r="Y74" s="12">
        <v>57</v>
      </c>
      <c r="Z74" s="12">
        <v>9</v>
      </c>
      <c r="AA74" s="12">
        <v>196</v>
      </c>
      <c r="AB74" s="12">
        <v>0</v>
      </c>
      <c r="AC74" s="12">
        <v>0</v>
      </c>
      <c r="AD74" s="12">
        <v>0</v>
      </c>
      <c r="AE74" s="12">
        <v>0</v>
      </c>
      <c r="AF74" s="12">
        <v>0</v>
      </c>
      <c r="AG74" s="12">
        <v>0</v>
      </c>
      <c r="AH74" s="364">
        <v>61</v>
      </c>
      <c r="AI74" s="12">
        <v>75</v>
      </c>
      <c r="AJ74" s="12">
        <v>6</v>
      </c>
      <c r="AK74" s="12">
        <v>233</v>
      </c>
      <c r="AL74" s="12">
        <v>0</v>
      </c>
      <c r="AM74" s="12">
        <v>0</v>
      </c>
      <c r="AN74" s="12">
        <v>0</v>
      </c>
      <c r="AO74" s="12">
        <v>0</v>
      </c>
      <c r="AP74" s="12">
        <v>0</v>
      </c>
      <c r="AQ74" s="365">
        <v>0</v>
      </c>
    </row>
    <row r="75" spans="1:43" x14ac:dyDescent="0.25">
      <c r="A75" s="5" t="s">
        <v>79</v>
      </c>
      <c r="B75" t="s">
        <v>80</v>
      </c>
      <c r="C75" s="5" t="s">
        <v>93</v>
      </c>
      <c r="D75" s="364">
        <v>0</v>
      </c>
      <c r="E75" s="12">
        <v>29</v>
      </c>
      <c r="F75" s="12">
        <v>0</v>
      </c>
      <c r="G75" s="12">
        <v>150</v>
      </c>
      <c r="H75" s="12">
        <v>0</v>
      </c>
      <c r="I75" s="12">
        <v>0</v>
      </c>
      <c r="J75" s="12">
        <v>0</v>
      </c>
      <c r="K75" s="12">
        <v>0</v>
      </c>
      <c r="L75" s="12">
        <v>0</v>
      </c>
      <c r="M75" s="365">
        <v>0</v>
      </c>
      <c r="N75" s="364">
        <v>43</v>
      </c>
      <c r="O75" s="12">
        <v>6</v>
      </c>
      <c r="P75" s="12">
        <v>0</v>
      </c>
      <c r="Q75" s="12">
        <v>163</v>
      </c>
      <c r="R75" s="12">
        <v>0</v>
      </c>
      <c r="S75" s="12">
        <v>0</v>
      </c>
      <c r="T75" s="12">
        <v>0</v>
      </c>
      <c r="U75" s="12">
        <v>0</v>
      </c>
      <c r="V75" s="12">
        <v>0</v>
      </c>
      <c r="W75" s="365">
        <v>0</v>
      </c>
      <c r="X75" s="364">
        <v>63</v>
      </c>
      <c r="Y75" s="12">
        <v>45</v>
      </c>
      <c r="Z75" s="12">
        <v>0</v>
      </c>
      <c r="AA75" s="12">
        <v>140</v>
      </c>
      <c r="AB75" s="12">
        <v>0</v>
      </c>
      <c r="AC75" s="12">
        <v>0</v>
      </c>
      <c r="AD75" s="12">
        <v>0</v>
      </c>
      <c r="AE75" s="12">
        <v>0</v>
      </c>
      <c r="AF75" s="12">
        <v>0</v>
      </c>
      <c r="AG75" s="12">
        <v>0</v>
      </c>
      <c r="AH75" s="364">
        <v>53</v>
      </c>
      <c r="AI75" s="12">
        <v>343</v>
      </c>
      <c r="AJ75" s="12">
        <v>0</v>
      </c>
      <c r="AK75" s="12">
        <v>152</v>
      </c>
      <c r="AL75" s="12">
        <v>0</v>
      </c>
      <c r="AM75" s="12">
        <v>0</v>
      </c>
      <c r="AN75" s="12">
        <v>0</v>
      </c>
      <c r="AO75" s="12">
        <v>0</v>
      </c>
      <c r="AP75" s="12">
        <v>0</v>
      </c>
      <c r="AQ75" s="365">
        <v>0</v>
      </c>
    </row>
    <row r="76" spans="1:43" x14ac:dyDescent="0.25">
      <c r="A76" s="5" t="s">
        <v>81</v>
      </c>
      <c r="B76" t="s">
        <v>82</v>
      </c>
      <c r="C76" s="5" t="s">
        <v>95</v>
      </c>
      <c r="D76" s="364">
        <v>0</v>
      </c>
      <c r="E76" s="12">
        <v>156</v>
      </c>
      <c r="F76" s="12">
        <v>0</v>
      </c>
      <c r="G76" s="12">
        <v>250</v>
      </c>
      <c r="H76" s="12">
        <v>0</v>
      </c>
      <c r="I76" s="12">
        <v>0</v>
      </c>
      <c r="J76" s="12">
        <v>0</v>
      </c>
      <c r="K76" s="12">
        <v>0</v>
      </c>
      <c r="L76" s="12">
        <v>0</v>
      </c>
      <c r="M76" s="365">
        <v>0</v>
      </c>
      <c r="N76" s="364">
        <v>0</v>
      </c>
      <c r="O76" s="12">
        <v>147</v>
      </c>
      <c r="P76" s="12">
        <v>0</v>
      </c>
      <c r="Q76" s="12">
        <v>269</v>
      </c>
      <c r="R76" s="12">
        <v>0</v>
      </c>
      <c r="S76" s="12">
        <v>0</v>
      </c>
      <c r="T76" s="12">
        <v>0</v>
      </c>
      <c r="U76" s="12">
        <v>0</v>
      </c>
      <c r="V76" s="12">
        <v>0</v>
      </c>
      <c r="W76" s="365">
        <v>0</v>
      </c>
      <c r="X76" s="364">
        <v>0</v>
      </c>
      <c r="Y76" s="12">
        <v>175</v>
      </c>
      <c r="Z76" s="12">
        <v>0</v>
      </c>
      <c r="AA76" s="12">
        <v>267</v>
      </c>
      <c r="AB76" s="12">
        <v>0</v>
      </c>
      <c r="AC76" s="12">
        <v>0</v>
      </c>
      <c r="AD76" s="12">
        <v>0</v>
      </c>
      <c r="AE76" s="12">
        <v>0</v>
      </c>
      <c r="AF76" s="12">
        <v>0</v>
      </c>
      <c r="AG76" s="12">
        <v>0</v>
      </c>
      <c r="AH76" s="364">
        <v>0</v>
      </c>
      <c r="AI76" s="12">
        <v>176</v>
      </c>
      <c r="AJ76" s="12">
        <v>0</v>
      </c>
      <c r="AK76" s="12">
        <v>214</v>
      </c>
      <c r="AL76" s="12">
        <v>0</v>
      </c>
      <c r="AM76" s="12">
        <v>0</v>
      </c>
      <c r="AN76" s="12">
        <v>0</v>
      </c>
      <c r="AO76" s="12">
        <v>0</v>
      </c>
      <c r="AP76" s="12">
        <v>0</v>
      </c>
      <c r="AQ76" s="365">
        <v>0</v>
      </c>
    </row>
    <row r="77" spans="1:43" x14ac:dyDescent="0.25">
      <c r="A77" s="5" t="s">
        <v>81</v>
      </c>
      <c r="B77" t="s">
        <v>82</v>
      </c>
      <c r="C77" s="5" t="s">
        <v>94</v>
      </c>
      <c r="D77" s="364">
        <v>0</v>
      </c>
      <c r="E77" s="12">
        <v>54</v>
      </c>
      <c r="F77" s="12">
        <v>0</v>
      </c>
      <c r="G77" s="12">
        <v>32</v>
      </c>
      <c r="H77" s="12">
        <v>0</v>
      </c>
      <c r="I77" s="12">
        <v>0</v>
      </c>
      <c r="J77" s="12">
        <v>0</v>
      </c>
      <c r="K77" s="12">
        <v>0</v>
      </c>
      <c r="L77" s="12">
        <v>0</v>
      </c>
      <c r="M77" s="365">
        <v>0</v>
      </c>
      <c r="N77" s="364">
        <v>0</v>
      </c>
      <c r="O77" s="12">
        <v>43</v>
      </c>
      <c r="P77" s="12">
        <v>0</v>
      </c>
      <c r="Q77" s="12">
        <v>34</v>
      </c>
      <c r="R77" s="12">
        <v>0</v>
      </c>
      <c r="S77" s="12">
        <v>0</v>
      </c>
      <c r="T77" s="12">
        <v>0</v>
      </c>
      <c r="U77" s="12">
        <v>0</v>
      </c>
      <c r="V77" s="12">
        <v>0</v>
      </c>
      <c r="W77" s="365">
        <v>0</v>
      </c>
      <c r="X77" s="364">
        <v>0</v>
      </c>
      <c r="Y77" s="12">
        <v>27</v>
      </c>
      <c r="Z77" s="12">
        <v>0</v>
      </c>
      <c r="AA77" s="12">
        <v>45</v>
      </c>
      <c r="AB77" s="12">
        <v>0</v>
      </c>
      <c r="AC77" s="12">
        <v>0</v>
      </c>
      <c r="AD77" s="12">
        <v>0</v>
      </c>
      <c r="AE77" s="12">
        <v>0</v>
      </c>
      <c r="AF77" s="12">
        <v>0</v>
      </c>
      <c r="AG77" s="12">
        <v>0</v>
      </c>
      <c r="AH77" s="364">
        <v>0</v>
      </c>
      <c r="AI77" s="12">
        <v>43</v>
      </c>
      <c r="AJ77" s="12">
        <v>0</v>
      </c>
      <c r="AK77" s="12">
        <v>57</v>
      </c>
      <c r="AL77" s="12">
        <v>0</v>
      </c>
      <c r="AM77" s="12">
        <v>0</v>
      </c>
      <c r="AN77" s="12">
        <v>0</v>
      </c>
      <c r="AO77" s="12">
        <v>0</v>
      </c>
      <c r="AP77" s="12">
        <v>0</v>
      </c>
      <c r="AQ77" s="365">
        <v>0</v>
      </c>
    </row>
    <row r="78" spans="1:43" ht="15.75" thickBot="1" x14ac:dyDescent="0.3">
      <c r="A78" s="5" t="s">
        <v>81</v>
      </c>
      <c r="B78" t="s">
        <v>82</v>
      </c>
      <c r="C78" s="5" t="s">
        <v>93</v>
      </c>
      <c r="D78" s="523">
        <v>63</v>
      </c>
      <c r="E78" s="489">
        <v>30</v>
      </c>
      <c r="F78" s="489">
        <v>0</v>
      </c>
      <c r="G78" s="489">
        <v>81</v>
      </c>
      <c r="H78" s="489">
        <v>0</v>
      </c>
      <c r="I78" s="489">
        <v>0</v>
      </c>
      <c r="J78" s="489">
        <v>0</v>
      </c>
      <c r="K78" s="489">
        <v>0</v>
      </c>
      <c r="L78" s="489">
        <v>0</v>
      </c>
      <c r="M78" s="490">
        <v>0</v>
      </c>
      <c r="N78" s="523">
        <v>72</v>
      </c>
      <c r="O78" s="489">
        <v>45</v>
      </c>
      <c r="P78" s="489">
        <v>0</v>
      </c>
      <c r="Q78" s="489">
        <v>82</v>
      </c>
      <c r="R78" s="489">
        <v>0</v>
      </c>
      <c r="S78" s="489">
        <v>0</v>
      </c>
      <c r="T78" s="489">
        <v>0</v>
      </c>
      <c r="U78" s="489">
        <v>0</v>
      </c>
      <c r="V78" s="489">
        <v>0</v>
      </c>
      <c r="W78" s="490">
        <v>0</v>
      </c>
      <c r="X78" s="523">
        <v>120</v>
      </c>
      <c r="Y78" s="489">
        <v>58</v>
      </c>
      <c r="Z78" s="489">
        <v>0</v>
      </c>
      <c r="AA78" s="489">
        <v>106</v>
      </c>
      <c r="AB78" s="489">
        <v>0</v>
      </c>
      <c r="AC78" s="489">
        <v>0</v>
      </c>
      <c r="AD78" s="489">
        <v>0</v>
      </c>
      <c r="AE78" s="489">
        <v>0</v>
      </c>
      <c r="AF78" s="489">
        <v>0</v>
      </c>
      <c r="AG78" s="489">
        <v>0</v>
      </c>
      <c r="AH78" s="523">
        <v>127</v>
      </c>
      <c r="AI78" s="489">
        <v>64</v>
      </c>
      <c r="AJ78" s="489">
        <v>0</v>
      </c>
      <c r="AK78" s="489">
        <v>60</v>
      </c>
      <c r="AL78" s="489">
        <v>0</v>
      </c>
      <c r="AM78" s="489">
        <v>0</v>
      </c>
      <c r="AN78" s="489">
        <v>0</v>
      </c>
      <c r="AO78" s="489">
        <v>0</v>
      </c>
      <c r="AP78" s="489">
        <v>0</v>
      </c>
      <c r="AQ78" s="490">
        <v>0</v>
      </c>
    </row>
    <row r="79" spans="1:43" x14ac:dyDescent="0.25">
      <c r="AH79" s="6"/>
      <c r="AI79" s="6"/>
      <c r="AJ79" s="6"/>
      <c r="AK79" s="6"/>
      <c r="AL79" s="6"/>
      <c r="AM79" s="6"/>
      <c r="AN79" s="6"/>
      <c r="AO79" s="6"/>
      <c r="AP79" s="6"/>
      <c r="AQ79" s="6"/>
    </row>
  </sheetData>
  <mergeCells count="28">
    <mergeCell ref="D3:M3"/>
    <mergeCell ref="N3:W3"/>
    <mergeCell ref="X3:AG3"/>
    <mergeCell ref="AH3:AQ3"/>
    <mergeCell ref="AL4:AL5"/>
    <mergeCell ref="AM4:AM5"/>
    <mergeCell ref="AP4:AQ4"/>
    <mergeCell ref="X4:Z4"/>
    <mergeCell ref="AA4:AA5"/>
    <mergeCell ref="AB4:AB5"/>
    <mergeCell ref="AC4:AC5"/>
    <mergeCell ref="AD4:AE4"/>
    <mergeCell ref="AF4:AG4"/>
    <mergeCell ref="T4:U4"/>
    <mergeCell ref="V4:W4"/>
    <mergeCell ref="AH4:AJ4"/>
    <mergeCell ref="AK4:AK5"/>
    <mergeCell ref="AN4:AO4"/>
    <mergeCell ref="L4:M4"/>
    <mergeCell ref="N4:P4"/>
    <mergeCell ref="Q4:Q5"/>
    <mergeCell ref="R4:R5"/>
    <mergeCell ref="S4:S5"/>
    <mergeCell ref="D4:F4"/>
    <mergeCell ref="G4:G5"/>
    <mergeCell ref="H4:H5"/>
    <mergeCell ref="I4:I5"/>
    <mergeCell ref="J4:K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AQ78"/>
  <sheetViews>
    <sheetView workbookViewId="0">
      <pane xSplit="3" ySplit="6" topLeftCell="D7" activePane="bottomRight" state="frozen"/>
      <selection activeCell="Q37" activeCellId="1" sqref="E26 Q37"/>
      <selection pane="topRight" activeCell="Q37" activeCellId="1" sqref="E26 Q37"/>
      <selection pane="bottomLeft" activeCell="Q37" activeCellId="1" sqref="E26 Q37"/>
      <selection pane="bottomRight"/>
    </sheetView>
  </sheetViews>
  <sheetFormatPr defaultRowHeight="15" x14ac:dyDescent="0.25"/>
  <cols>
    <col min="1" max="1" width="9.140625" style="5"/>
    <col min="3" max="3" width="9.140625" style="5"/>
    <col min="4" max="43" width="8.7109375" customWidth="1"/>
  </cols>
  <sheetData>
    <row r="1" spans="1:43" ht="18.75" x14ac:dyDescent="0.3">
      <c r="A1" s="563" t="s">
        <v>324</v>
      </c>
    </row>
    <row r="2" spans="1:43" ht="15.75" thickBot="1" x14ac:dyDescent="0.3">
      <c r="AG2" s="509"/>
      <c r="AH2" s="509"/>
      <c r="AI2" s="509"/>
      <c r="AJ2" s="509"/>
      <c r="AK2" s="509"/>
      <c r="AL2" s="509"/>
      <c r="AM2" s="509"/>
    </row>
    <row r="3" spans="1:43" s="524" customFormat="1" ht="24" customHeight="1" thickBot="1" x14ac:dyDescent="0.3">
      <c r="A3" s="3"/>
      <c r="C3" s="3"/>
      <c r="D3" s="1196" t="s">
        <v>91</v>
      </c>
      <c r="E3" s="1197"/>
      <c r="F3" s="1197"/>
      <c r="G3" s="1197"/>
      <c r="H3" s="1197"/>
      <c r="I3" s="1197"/>
      <c r="J3" s="1197"/>
      <c r="K3" s="1197"/>
      <c r="L3" s="1197"/>
      <c r="M3" s="1198"/>
      <c r="N3" s="1196" t="s">
        <v>90</v>
      </c>
      <c r="O3" s="1197"/>
      <c r="P3" s="1197"/>
      <c r="Q3" s="1197"/>
      <c r="R3" s="1197"/>
      <c r="S3" s="1197"/>
      <c r="T3" s="1197"/>
      <c r="U3" s="1197"/>
      <c r="V3" s="1197"/>
      <c r="W3" s="1198"/>
      <c r="X3" s="1196" t="s">
        <v>317</v>
      </c>
      <c r="Y3" s="1197"/>
      <c r="Z3" s="1197"/>
      <c r="AA3" s="1197"/>
      <c r="AB3" s="1197"/>
      <c r="AC3" s="1197"/>
      <c r="AD3" s="1197"/>
      <c r="AE3" s="1197"/>
      <c r="AF3" s="1197"/>
      <c r="AG3" s="1198"/>
      <c r="AH3" s="1196" t="s">
        <v>387</v>
      </c>
      <c r="AI3" s="1197"/>
      <c r="AJ3" s="1197"/>
      <c r="AK3" s="1197"/>
      <c r="AL3" s="1197"/>
      <c r="AM3" s="1197"/>
      <c r="AN3" s="1197"/>
      <c r="AO3" s="1197"/>
      <c r="AP3" s="1197"/>
      <c r="AQ3" s="1198"/>
    </row>
    <row r="4" spans="1:43" s="524" customFormat="1" ht="24" customHeight="1" thickBot="1" x14ac:dyDescent="0.3">
      <c r="A4" s="3"/>
      <c r="C4" s="3"/>
      <c r="D4" s="1196" t="s">
        <v>131</v>
      </c>
      <c r="E4" s="1197"/>
      <c r="F4" s="1198"/>
      <c r="G4" s="1199" t="s">
        <v>130</v>
      </c>
      <c r="H4" s="1199" t="s">
        <v>129</v>
      </c>
      <c r="I4" s="1199" t="s">
        <v>128</v>
      </c>
      <c r="J4" s="1196" t="s">
        <v>127</v>
      </c>
      <c r="K4" s="1197"/>
      <c r="L4" s="1196" t="s">
        <v>126</v>
      </c>
      <c r="M4" s="1198"/>
      <c r="N4" s="1196" t="s">
        <v>131</v>
      </c>
      <c r="O4" s="1197"/>
      <c r="P4" s="1198"/>
      <c r="Q4" s="1199" t="s">
        <v>130</v>
      </c>
      <c r="R4" s="1199" t="s">
        <v>129</v>
      </c>
      <c r="S4" s="1199" t="s">
        <v>128</v>
      </c>
      <c r="T4" s="1196" t="s">
        <v>127</v>
      </c>
      <c r="U4" s="1197"/>
      <c r="V4" s="1196" t="s">
        <v>126</v>
      </c>
      <c r="W4" s="1198"/>
      <c r="X4" s="1196" t="s">
        <v>131</v>
      </c>
      <c r="Y4" s="1197"/>
      <c r="Z4" s="1198"/>
      <c r="AA4" s="1199" t="s">
        <v>130</v>
      </c>
      <c r="AB4" s="1199" t="s">
        <v>129</v>
      </c>
      <c r="AC4" s="1199" t="s">
        <v>128</v>
      </c>
      <c r="AD4" s="1196" t="s">
        <v>127</v>
      </c>
      <c r="AE4" s="1197"/>
      <c r="AF4" s="1196" t="s">
        <v>126</v>
      </c>
      <c r="AG4" s="1198"/>
      <c r="AH4" s="1196" t="s">
        <v>131</v>
      </c>
      <c r="AI4" s="1197"/>
      <c r="AJ4" s="1198"/>
      <c r="AK4" s="1199" t="s">
        <v>130</v>
      </c>
      <c r="AL4" s="1199" t="s">
        <v>129</v>
      </c>
      <c r="AM4" s="1199" t="s">
        <v>128</v>
      </c>
      <c r="AN4" s="1196" t="s">
        <v>127</v>
      </c>
      <c r="AO4" s="1197"/>
      <c r="AP4" s="1196" t="s">
        <v>126</v>
      </c>
      <c r="AQ4" s="1198"/>
    </row>
    <row r="5" spans="1:43" s="524" customFormat="1" ht="24" customHeight="1" x14ac:dyDescent="0.25">
      <c r="A5" s="3"/>
      <c r="C5" s="3"/>
      <c r="D5" s="813" t="s">
        <v>125</v>
      </c>
      <c r="E5" s="814" t="s">
        <v>124</v>
      </c>
      <c r="F5" s="815" t="s">
        <v>123</v>
      </c>
      <c r="G5" s="1200"/>
      <c r="H5" s="1200"/>
      <c r="I5" s="1200"/>
      <c r="J5" s="814" t="s">
        <v>122</v>
      </c>
      <c r="K5" s="814" t="s">
        <v>121</v>
      </c>
      <c r="L5" s="813" t="s">
        <v>120</v>
      </c>
      <c r="M5" s="815" t="s">
        <v>119</v>
      </c>
      <c r="N5" s="813" t="s">
        <v>125</v>
      </c>
      <c r="O5" s="814" t="s">
        <v>124</v>
      </c>
      <c r="P5" s="815" t="s">
        <v>123</v>
      </c>
      <c r="Q5" s="1200"/>
      <c r="R5" s="1200"/>
      <c r="S5" s="1200"/>
      <c r="T5" s="814" t="s">
        <v>122</v>
      </c>
      <c r="U5" s="814" t="s">
        <v>121</v>
      </c>
      <c r="V5" s="813" t="s">
        <v>120</v>
      </c>
      <c r="W5" s="815" t="s">
        <v>119</v>
      </c>
      <c r="X5" s="813" t="s">
        <v>125</v>
      </c>
      <c r="Y5" s="814" t="s">
        <v>124</v>
      </c>
      <c r="Z5" s="815" t="s">
        <v>123</v>
      </c>
      <c r="AA5" s="1200"/>
      <c r="AB5" s="1200"/>
      <c r="AC5" s="1200"/>
      <c r="AD5" s="814" t="s">
        <v>122</v>
      </c>
      <c r="AE5" s="814" t="s">
        <v>121</v>
      </c>
      <c r="AF5" s="813" t="s">
        <v>120</v>
      </c>
      <c r="AG5" s="815" t="s">
        <v>119</v>
      </c>
      <c r="AH5" s="813" t="s">
        <v>125</v>
      </c>
      <c r="AI5" s="814" t="s">
        <v>124</v>
      </c>
      <c r="AJ5" s="815" t="s">
        <v>123</v>
      </c>
      <c r="AK5" s="1200"/>
      <c r="AL5" s="1200"/>
      <c r="AM5" s="1200"/>
      <c r="AN5" s="814" t="s">
        <v>122</v>
      </c>
      <c r="AO5" s="814" t="s">
        <v>121</v>
      </c>
      <c r="AP5" s="813" t="s">
        <v>120</v>
      </c>
      <c r="AQ5" s="815" t="s">
        <v>119</v>
      </c>
    </row>
    <row r="6" spans="1:43" s="16" customFormat="1" ht="38.25" customHeight="1" thickBot="1" x14ac:dyDescent="0.3">
      <c r="A6" s="14" t="s">
        <v>32</v>
      </c>
      <c r="B6" s="13" t="s">
        <v>33</v>
      </c>
      <c r="C6" s="14" t="s">
        <v>99</v>
      </c>
      <c r="D6" s="816" t="s">
        <v>147</v>
      </c>
      <c r="E6" s="817" t="s">
        <v>146</v>
      </c>
      <c r="F6" s="817" t="s">
        <v>145</v>
      </c>
      <c r="G6" s="817" t="s">
        <v>144</v>
      </c>
      <c r="H6" s="817" t="s">
        <v>143</v>
      </c>
      <c r="I6" s="817" t="s">
        <v>142</v>
      </c>
      <c r="J6" s="817" t="s">
        <v>141</v>
      </c>
      <c r="K6" s="817" t="s">
        <v>140</v>
      </c>
      <c r="L6" s="817" t="s">
        <v>139</v>
      </c>
      <c r="M6" s="818" t="s">
        <v>138</v>
      </c>
      <c r="N6" s="816" t="s">
        <v>684</v>
      </c>
      <c r="O6" s="817" t="s">
        <v>685</v>
      </c>
      <c r="P6" s="817" t="s">
        <v>686</v>
      </c>
      <c r="Q6" s="817" t="s">
        <v>687</v>
      </c>
      <c r="R6" s="817" t="s">
        <v>688</v>
      </c>
      <c r="S6" s="817" t="s">
        <v>689</v>
      </c>
      <c r="T6" s="817" t="s">
        <v>690</v>
      </c>
      <c r="U6" s="817" t="s">
        <v>691</v>
      </c>
      <c r="V6" s="817" t="s">
        <v>692</v>
      </c>
      <c r="W6" s="818" t="s">
        <v>693</v>
      </c>
      <c r="X6" s="816" t="s">
        <v>307</v>
      </c>
      <c r="Y6" s="817" t="s">
        <v>308</v>
      </c>
      <c r="Z6" s="817" t="s">
        <v>309</v>
      </c>
      <c r="AA6" s="817" t="s">
        <v>310</v>
      </c>
      <c r="AB6" s="817" t="s">
        <v>311</v>
      </c>
      <c r="AC6" s="817" t="s">
        <v>312</v>
      </c>
      <c r="AD6" s="817" t="s">
        <v>313</v>
      </c>
      <c r="AE6" s="817" t="s">
        <v>314</v>
      </c>
      <c r="AF6" s="817" t="s">
        <v>315</v>
      </c>
      <c r="AG6" s="818" t="s">
        <v>316</v>
      </c>
      <c r="AH6" s="816" t="s">
        <v>674</v>
      </c>
      <c r="AI6" s="817" t="s">
        <v>675</v>
      </c>
      <c r="AJ6" s="817" t="s">
        <v>676</v>
      </c>
      <c r="AK6" s="817" t="s">
        <v>677</v>
      </c>
      <c r="AL6" s="817" t="s">
        <v>678</v>
      </c>
      <c r="AM6" s="817" t="s">
        <v>679</v>
      </c>
      <c r="AN6" s="817" t="s">
        <v>680</v>
      </c>
      <c r="AO6" s="817" t="s">
        <v>681</v>
      </c>
      <c r="AP6" s="817" t="s">
        <v>682</v>
      </c>
      <c r="AQ6" s="818" t="s">
        <v>683</v>
      </c>
    </row>
    <row r="7" spans="1:43" x14ac:dyDescent="0.25">
      <c r="A7" s="5" t="s">
        <v>35</v>
      </c>
      <c r="B7" t="s">
        <v>36</v>
      </c>
      <c r="C7" s="5" t="s">
        <v>95</v>
      </c>
      <c r="D7" s="513">
        <v>0</v>
      </c>
      <c r="E7" s="484">
        <v>0</v>
      </c>
      <c r="F7" s="484">
        <v>0</v>
      </c>
      <c r="G7" s="484">
        <v>0</v>
      </c>
      <c r="H7" s="484">
        <v>22</v>
      </c>
      <c r="I7" s="484">
        <v>0</v>
      </c>
      <c r="J7" s="484">
        <v>0</v>
      </c>
      <c r="K7" s="484">
        <v>0</v>
      </c>
      <c r="L7" s="484">
        <v>0</v>
      </c>
      <c r="M7" s="552">
        <v>0</v>
      </c>
      <c r="N7" s="364">
        <v>0</v>
      </c>
      <c r="O7" s="12">
        <v>0</v>
      </c>
      <c r="P7" s="12">
        <v>0</v>
      </c>
      <c r="Q7" s="12">
        <v>0</v>
      </c>
      <c r="R7" s="12">
        <v>21</v>
      </c>
      <c r="S7" s="12">
        <v>0</v>
      </c>
      <c r="T7" s="12">
        <v>0</v>
      </c>
      <c r="U7" s="12">
        <v>0</v>
      </c>
      <c r="V7" s="12">
        <v>0</v>
      </c>
      <c r="W7" s="365">
        <v>0</v>
      </c>
      <c r="X7" s="364">
        <v>0</v>
      </c>
      <c r="Y7" s="12">
        <v>0</v>
      </c>
      <c r="Z7" s="12">
        <v>0</v>
      </c>
      <c r="AA7" s="12">
        <v>0</v>
      </c>
      <c r="AB7" s="12">
        <v>27</v>
      </c>
      <c r="AC7" s="12">
        <v>0</v>
      </c>
      <c r="AD7" s="12">
        <v>0</v>
      </c>
      <c r="AE7" s="12">
        <v>0</v>
      </c>
      <c r="AF7" s="12">
        <v>0</v>
      </c>
      <c r="AG7" s="12">
        <v>0</v>
      </c>
      <c r="AH7" s="364">
        <v>0</v>
      </c>
      <c r="AI7" s="12">
        <v>0</v>
      </c>
      <c r="AJ7" s="12">
        <v>0</v>
      </c>
      <c r="AK7" s="12">
        <v>0</v>
      </c>
      <c r="AL7" s="12">
        <v>26</v>
      </c>
      <c r="AM7" s="12">
        <v>0</v>
      </c>
      <c r="AN7" s="12">
        <v>0</v>
      </c>
      <c r="AO7" s="12">
        <v>0</v>
      </c>
      <c r="AP7" s="12">
        <v>0</v>
      </c>
      <c r="AQ7" s="365">
        <v>0</v>
      </c>
    </row>
    <row r="8" spans="1:43" x14ac:dyDescent="0.25">
      <c r="A8" s="5" t="s">
        <v>35</v>
      </c>
      <c r="B8" t="s">
        <v>36</v>
      </c>
      <c r="C8" s="5" t="s">
        <v>94</v>
      </c>
      <c r="D8" s="513">
        <v>0</v>
      </c>
      <c r="E8" s="484">
        <v>0</v>
      </c>
      <c r="F8" s="484">
        <v>0</v>
      </c>
      <c r="G8" s="484">
        <v>0</v>
      </c>
      <c r="H8" s="484">
        <v>20</v>
      </c>
      <c r="I8" s="484">
        <v>15</v>
      </c>
      <c r="J8" s="484">
        <v>1</v>
      </c>
      <c r="K8" s="484">
        <v>0</v>
      </c>
      <c r="L8" s="484">
        <v>0</v>
      </c>
      <c r="M8" s="552">
        <v>0</v>
      </c>
      <c r="N8" s="364">
        <v>0</v>
      </c>
      <c r="O8" s="12">
        <v>0</v>
      </c>
      <c r="P8" s="12">
        <v>0</v>
      </c>
      <c r="Q8" s="12">
        <v>0</v>
      </c>
      <c r="R8" s="12">
        <v>12</v>
      </c>
      <c r="S8" s="12">
        <v>12</v>
      </c>
      <c r="T8" s="12">
        <v>2</v>
      </c>
      <c r="U8" s="12">
        <v>0</v>
      </c>
      <c r="V8" s="12">
        <v>0</v>
      </c>
      <c r="W8" s="365">
        <v>0</v>
      </c>
      <c r="X8" s="364">
        <v>0</v>
      </c>
      <c r="Y8" s="12">
        <v>0</v>
      </c>
      <c r="Z8" s="12">
        <v>0</v>
      </c>
      <c r="AA8" s="12">
        <v>0</v>
      </c>
      <c r="AB8" s="12">
        <v>15</v>
      </c>
      <c r="AC8" s="12">
        <v>13</v>
      </c>
      <c r="AD8" s="12">
        <v>1</v>
      </c>
      <c r="AE8" s="12">
        <v>0</v>
      </c>
      <c r="AF8" s="12">
        <v>0</v>
      </c>
      <c r="AG8" s="12">
        <v>0</v>
      </c>
      <c r="AH8" s="364">
        <v>0</v>
      </c>
      <c r="AI8" s="12">
        <v>0</v>
      </c>
      <c r="AJ8" s="12">
        <v>0</v>
      </c>
      <c r="AK8" s="12">
        <v>0</v>
      </c>
      <c r="AL8" s="12">
        <v>27</v>
      </c>
      <c r="AM8" s="12">
        <v>6</v>
      </c>
      <c r="AN8" s="12">
        <v>3</v>
      </c>
      <c r="AO8" s="12">
        <v>0</v>
      </c>
      <c r="AP8" s="12">
        <v>0</v>
      </c>
      <c r="AQ8" s="365">
        <v>0</v>
      </c>
    </row>
    <row r="9" spans="1:43" x14ac:dyDescent="0.25">
      <c r="A9" s="5" t="s">
        <v>35</v>
      </c>
      <c r="B9" t="s">
        <v>36</v>
      </c>
      <c r="C9" s="5" t="s">
        <v>93</v>
      </c>
      <c r="D9" s="513">
        <v>0</v>
      </c>
      <c r="E9" s="484">
        <v>0</v>
      </c>
      <c r="F9" s="484">
        <v>0</v>
      </c>
      <c r="G9" s="484">
        <v>0</v>
      </c>
      <c r="H9" s="484">
        <v>128</v>
      </c>
      <c r="I9" s="484">
        <v>71</v>
      </c>
      <c r="J9" s="484">
        <v>9</v>
      </c>
      <c r="K9" s="484">
        <v>0</v>
      </c>
      <c r="L9" s="484">
        <v>0</v>
      </c>
      <c r="M9" s="552">
        <v>0</v>
      </c>
      <c r="N9" s="364">
        <v>0</v>
      </c>
      <c r="O9" s="12">
        <v>0</v>
      </c>
      <c r="P9" s="12">
        <v>0</v>
      </c>
      <c r="Q9" s="12">
        <v>0</v>
      </c>
      <c r="R9" s="12">
        <v>169</v>
      </c>
      <c r="S9" s="12">
        <v>68</v>
      </c>
      <c r="T9" s="12">
        <v>9</v>
      </c>
      <c r="U9" s="12">
        <v>0</v>
      </c>
      <c r="V9" s="12">
        <v>0</v>
      </c>
      <c r="W9" s="365">
        <v>0</v>
      </c>
      <c r="X9" s="364">
        <v>0</v>
      </c>
      <c r="Y9" s="12">
        <v>0</v>
      </c>
      <c r="Z9" s="12">
        <v>0</v>
      </c>
      <c r="AA9" s="12">
        <v>0</v>
      </c>
      <c r="AB9" s="12">
        <v>188</v>
      </c>
      <c r="AC9" s="12">
        <v>71</v>
      </c>
      <c r="AD9" s="12">
        <v>12</v>
      </c>
      <c r="AE9" s="12">
        <v>0</v>
      </c>
      <c r="AF9" s="12">
        <v>1</v>
      </c>
      <c r="AG9" s="12">
        <v>0</v>
      </c>
      <c r="AH9" s="364">
        <v>0</v>
      </c>
      <c r="AI9" s="12">
        <v>0</v>
      </c>
      <c r="AJ9" s="12">
        <v>0</v>
      </c>
      <c r="AK9" s="12">
        <v>0</v>
      </c>
      <c r="AL9" s="12">
        <v>205</v>
      </c>
      <c r="AM9" s="12">
        <v>63</v>
      </c>
      <c r="AN9" s="12">
        <v>13</v>
      </c>
      <c r="AO9" s="12">
        <v>0</v>
      </c>
      <c r="AP9" s="12">
        <v>0</v>
      </c>
      <c r="AQ9" s="365">
        <v>0</v>
      </c>
    </row>
    <row r="10" spans="1:43" x14ac:dyDescent="0.25">
      <c r="A10" s="5" t="s">
        <v>37</v>
      </c>
      <c r="B10" t="s">
        <v>38</v>
      </c>
      <c r="C10" s="5" t="s">
        <v>95</v>
      </c>
      <c r="D10" s="513">
        <v>0</v>
      </c>
      <c r="E10" s="484">
        <v>0</v>
      </c>
      <c r="F10" s="484">
        <v>0</v>
      </c>
      <c r="G10" s="484">
        <v>0</v>
      </c>
      <c r="H10" s="484">
        <v>115</v>
      </c>
      <c r="I10" s="484">
        <v>25</v>
      </c>
      <c r="J10" s="484">
        <v>0</v>
      </c>
      <c r="K10" s="484">
        <v>0</v>
      </c>
      <c r="L10" s="484">
        <v>0</v>
      </c>
      <c r="M10" s="552">
        <v>0</v>
      </c>
      <c r="N10" s="364">
        <v>0</v>
      </c>
      <c r="O10" s="12">
        <v>0</v>
      </c>
      <c r="P10" s="12">
        <v>0</v>
      </c>
      <c r="Q10" s="12">
        <v>0</v>
      </c>
      <c r="R10" s="12">
        <v>118</v>
      </c>
      <c r="S10" s="12">
        <v>12</v>
      </c>
      <c r="T10" s="12">
        <v>0</v>
      </c>
      <c r="U10" s="12">
        <v>0</v>
      </c>
      <c r="V10" s="12">
        <v>0</v>
      </c>
      <c r="W10" s="365">
        <v>0</v>
      </c>
      <c r="X10" s="364">
        <v>0</v>
      </c>
      <c r="Y10" s="12">
        <v>0</v>
      </c>
      <c r="Z10" s="12">
        <v>0</v>
      </c>
      <c r="AA10" s="12">
        <v>0</v>
      </c>
      <c r="AB10" s="12">
        <v>118</v>
      </c>
      <c r="AC10" s="12">
        <v>24</v>
      </c>
      <c r="AD10" s="12">
        <v>0</v>
      </c>
      <c r="AE10" s="12">
        <v>0</v>
      </c>
      <c r="AF10" s="12">
        <v>0</v>
      </c>
      <c r="AG10" s="12">
        <v>0</v>
      </c>
      <c r="AH10" s="364">
        <v>0</v>
      </c>
      <c r="AI10" s="12">
        <v>0</v>
      </c>
      <c r="AJ10" s="12">
        <v>0</v>
      </c>
      <c r="AK10" s="12">
        <v>0</v>
      </c>
      <c r="AL10" s="12">
        <v>138</v>
      </c>
      <c r="AM10" s="12">
        <v>13</v>
      </c>
      <c r="AN10" s="12">
        <v>0</v>
      </c>
      <c r="AO10" s="12">
        <v>0</v>
      </c>
      <c r="AP10" s="12">
        <v>0</v>
      </c>
      <c r="AQ10" s="365">
        <v>0</v>
      </c>
    </row>
    <row r="11" spans="1:43" x14ac:dyDescent="0.25">
      <c r="A11" s="5" t="s">
        <v>37</v>
      </c>
      <c r="B11" t="s">
        <v>38</v>
      </c>
      <c r="C11" s="5" t="s">
        <v>94</v>
      </c>
      <c r="D11" s="513">
        <v>0</v>
      </c>
      <c r="E11" s="484">
        <v>0</v>
      </c>
      <c r="F11" s="484">
        <v>0</v>
      </c>
      <c r="G11" s="484">
        <v>0</v>
      </c>
      <c r="H11" s="484">
        <v>395</v>
      </c>
      <c r="I11" s="484">
        <v>90</v>
      </c>
      <c r="J11" s="484">
        <v>40</v>
      </c>
      <c r="K11" s="484">
        <v>0</v>
      </c>
      <c r="L11" s="484">
        <v>0</v>
      </c>
      <c r="M11" s="552">
        <v>0</v>
      </c>
      <c r="N11" s="364">
        <v>0</v>
      </c>
      <c r="O11" s="12">
        <v>0</v>
      </c>
      <c r="P11" s="12">
        <v>0</v>
      </c>
      <c r="Q11" s="12">
        <v>0</v>
      </c>
      <c r="R11" s="12">
        <v>438</v>
      </c>
      <c r="S11" s="12">
        <v>97</v>
      </c>
      <c r="T11" s="12">
        <v>26</v>
      </c>
      <c r="U11" s="12">
        <v>0</v>
      </c>
      <c r="V11" s="12">
        <v>0</v>
      </c>
      <c r="W11" s="365">
        <v>0</v>
      </c>
      <c r="X11" s="364">
        <v>0</v>
      </c>
      <c r="Y11" s="12">
        <v>0</v>
      </c>
      <c r="Z11" s="12">
        <v>0</v>
      </c>
      <c r="AA11" s="12">
        <v>0</v>
      </c>
      <c r="AB11" s="12">
        <v>407</v>
      </c>
      <c r="AC11" s="12">
        <v>74</v>
      </c>
      <c r="AD11" s="12">
        <v>32</v>
      </c>
      <c r="AE11" s="12">
        <v>0</v>
      </c>
      <c r="AF11" s="12">
        <v>3</v>
      </c>
      <c r="AG11" s="12">
        <v>0</v>
      </c>
      <c r="AH11" s="364">
        <v>0</v>
      </c>
      <c r="AI11" s="12">
        <v>0</v>
      </c>
      <c r="AJ11" s="12">
        <v>0</v>
      </c>
      <c r="AK11" s="12">
        <v>0</v>
      </c>
      <c r="AL11" s="12">
        <v>429</v>
      </c>
      <c r="AM11" s="12">
        <v>85</v>
      </c>
      <c r="AN11" s="12">
        <v>38</v>
      </c>
      <c r="AO11" s="12">
        <v>0</v>
      </c>
      <c r="AP11" s="12">
        <v>5</v>
      </c>
      <c r="AQ11" s="365">
        <v>0</v>
      </c>
    </row>
    <row r="12" spans="1:43" x14ac:dyDescent="0.25">
      <c r="A12" s="5" t="s">
        <v>37</v>
      </c>
      <c r="B12" t="s">
        <v>38</v>
      </c>
      <c r="C12" s="5" t="s">
        <v>93</v>
      </c>
      <c r="D12" s="513">
        <v>0</v>
      </c>
      <c r="E12" s="484">
        <v>0</v>
      </c>
      <c r="F12" s="484">
        <v>0</v>
      </c>
      <c r="G12" s="484">
        <v>0</v>
      </c>
      <c r="H12" s="484">
        <v>293</v>
      </c>
      <c r="I12" s="484">
        <v>133</v>
      </c>
      <c r="J12" s="484">
        <v>35</v>
      </c>
      <c r="K12" s="484">
        <v>0</v>
      </c>
      <c r="L12" s="484">
        <v>2</v>
      </c>
      <c r="M12" s="552">
        <v>0</v>
      </c>
      <c r="N12" s="364">
        <v>0</v>
      </c>
      <c r="O12" s="12">
        <v>0</v>
      </c>
      <c r="P12" s="12">
        <v>0</v>
      </c>
      <c r="Q12" s="12">
        <v>0</v>
      </c>
      <c r="R12" s="12">
        <v>372</v>
      </c>
      <c r="S12" s="12">
        <v>145</v>
      </c>
      <c r="T12" s="12">
        <v>30</v>
      </c>
      <c r="U12" s="12">
        <v>0</v>
      </c>
      <c r="V12" s="12">
        <v>1</v>
      </c>
      <c r="W12" s="365">
        <v>0</v>
      </c>
      <c r="X12" s="364">
        <v>0</v>
      </c>
      <c r="Y12" s="12">
        <v>0</v>
      </c>
      <c r="Z12" s="12">
        <v>0</v>
      </c>
      <c r="AA12" s="12">
        <v>0</v>
      </c>
      <c r="AB12" s="12">
        <v>343</v>
      </c>
      <c r="AC12" s="12">
        <v>135</v>
      </c>
      <c r="AD12" s="12">
        <v>43</v>
      </c>
      <c r="AE12" s="12">
        <v>0</v>
      </c>
      <c r="AF12" s="12">
        <v>4</v>
      </c>
      <c r="AG12" s="12">
        <v>0</v>
      </c>
      <c r="AH12" s="364">
        <v>0</v>
      </c>
      <c r="AI12" s="12">
        <v>0</v>
      </c>
      <c r="AJ12" s="12">
        <v>0</v>
      </c>
      <c r="AK12" s="12">
        <v>0</v>
      </c>
      <c r="AL12" s="12">
        <v>365</v>
      </c>
      <c r="AM12" s="12">
        <v>159</v>
      </c>
      <c r="AN12" s="12">
        <v>37</v>
      </c>
      <c r="AO12" s="12">
        <v>0</v>
      </c>
      <c r="AP12" s="12">
        <v>1</v>
      </c>
      <c r="AQ12" s="365">
        <v>0</v>
      </c>
    </row>
    <row r="13" spans="1:43" x14ac:dyDescent="0.25">
      <c r="A13" s="5" t="s">
        <v>39</v>
      </c>
      <c r="B13" t="s">
        <v>40</v>
      </c>
      <c r="C13" s="5" t="s">
        <v>95</v>
      </c>
      <c r="D13" s="513">
        <v>0</v>
      </c>
      <c r="E13" s="484">
        <v>0</v>
      </c>
      <c r="F13" s="484">
        <v>0</v>
      </c>
      <c r="G13" s="484">
        <v>0</v>
      </c>
      <c r="H13" s="484">
        <v>115</v>
      </c>
      <c r="I13" s="484">
        <v>0</v>
      </c>
      <c r="J13" s="484">
        <v>0</v>
      </c>
      <c r="K13" s="484">
        <v>0</v>
      </c>
      <c r="L13" s="484">
        <v>0</v>
      </c>
      <c r="M13" s="552">
        <v>0</v>
      </c>
      <c r="N13" s="364">
        <v>0</v>
      </c>
      <c r="O13" s="12">
        <v>0</v>
      </c>
      <c r="P13" s="12">
        <v>0</v>
      </c>
      <c r="Q13" s="12">
        <v>0</v>
      </c>
      <c r="R13" s="12">
        <v>133</v>
      </c>
      <c r="S13" s="12">
        <v>0</v>
      </c>
      <c r="T13" s="12">
        <v>0</v>
      </c>
      <c r="U13" s="12">
        <v>0</v>
      </c>
      <c r="V13" s="12">
        <v>0</v>
      </c>
      <c r="W13" s="365">
        <v>0</v>
      </c>
      <c r="X13" s="364">
        <v>0</v>
      </c>
      <c r="Y13" s="12">
        <v>0</v>
      </c>
      <c r="Z13" s="12">
        <v>0</v>
      </c>
      <c r="AA13" s="12">
        <v>0</v>
      </c>
      <c r="AB13" s="12">
        <v>118</v>
      </c>
      <c r="AC13" s="12">
        <v>0</v>
      </c>
      <c r="AD13" s="12">
        <v>0</v>
      </c>
      <c r="AE13" s="12">
        <v>0</v>
      </c>
      <c r="AF13" s="12">
        <v>0</v>
      </c>
      <c r="AG13" s="12">
        <v>0</v>
      </c>
      <c r="AH13" s="364">
        <v>0</v>
      </c>
      <c r="AI13" s="12">
        <v>0</v>
      </c>
      <c r="AJ13" s="12">
        <v>0</v>
      </c>
      <c r="AK13" s="12">
        <v>0</v>
      </c>
      <c r="AL13" s="12">
        <v>136</v>
      </c>
      <c r="AM13" s="12">
        <v>0</v>
      </c>
      <c r="AN13" s="12">
        <v>0</v>
      </c>
      <c r="AO13" s="12">
        <v>0</v>
      </c>
      <c r="AP13" s="12">
        <v>0</v>
      </c>
      <c r="AQ13" s="365">
        <v>0</v>
      </c>
    </row>
    <row r="14" spans="1:43" x14ac:dyDescent="0.25">
      <c r="A14" s="5" t="s">
        <v>39</v>
      </c>
      <c r="B14" t="s">
        <v>40</v>
      </c>
      <c r="C14" s="5" t="s">
        <v>94</v>
      </c>
      <c r="D14" s="513">
        <v>0</v>
      </c>
      <c r="E14" s="484">
        <v>0</v>
      </c>
      <c r="F14" s="484">
        <v>0</v>
      </c>
      <c r="G14" s="484">
        <v>0</v>
      </c>
      <c r="H14" s="484">
        <v>524</v>
      </c>
      <c r="I14" s="484">
        <v>226</v>
      </c>
      <c r="J14" s="484">
        <v>41</v>
      </c>
      <c r="K14" s="484">
        <v>111</v>
      </c>
      <c r="L14" s="484">
        <v>5</v>
      </c>
      <c r="M14" s="552">
        <v>3</v>
      </c>
      <c r="N14" s="364">
        <v>0</v>
      </c>
      <c r="O14" s="12">
        <v>0</v>
      </c>
      <c r="P14" s="12">
        <v>0</v>
      </c>
      <c r="Q14" s="12">
        <v>0</v>
      </c>
      <c r="R14" s="12">
        <v>553</v>
      </c>
      <c r="S14" s="12">
        <v>284</v>
      </c>
      <c r="T14" s="12">
        <v>54</v>
      </c>
      <c r="U14" s="12">
        <v>106</v>
      </c>
      <c r="V14" s="12">
        <v>9</v>
      </c>
      <c r="W14" s="365">
        <v>6</v>
      </c>
      <c r="X14" s="364">
        <v>0</v>
      </c>
      <c r="Y14" s="12">
        <v>0</v>
      </c>
      <c r="Z14" s="12">
        <v>0</v>
      </c>
      <c r="AA14" s="12">
        <v>0</v>
      </c>
      <c r="AB14" s="12">
        <v>513</v>
      </c>
      <c r="AC14" s="12">
        <v>284</v>
      </c>
      <c r="AD14" s="12">
        <v>41</v>
      </c>
      <c r="AE14" s="12">
        <v>121</v>
      </c>
      <c r="AF14" s="12">
        <v>6</v>
      </c>
      <c r="AG14" s="12">
        <v>2</v>
      </c>
      <c r="AH14" s="364">
        <v>0</v>
      </c>
      <c r="AI14" s="12">
        <v>0</v>
      </c>
      <c r="AJ14" s="12">
        <v>0</v>
      </c>
      <c r="AK14" s="12">
        <v>0</v>
      </c>
      <c r="AL14" s="12">
        <v>642</v>
      </c>
      <c r="AM14" s="12">
        <v>331</v>
      </c>
      <c r="AN14" s="12">
        <v>48</v>
      </c>
      <c r="AO14" s="12">
        <v>121</v>
      </c>
      <c r="AP14" s="12">
        <v>11</v>
      </c>
      <c r="AQ14" s="365">
        <v>10</v>
      </c>
    </row>
    <row r="15" spans="1:43" x14ac:dyDescent="0.25">
      <c r="A15" s="5" t="s">
        <v>39</v>
      </c>
      <c r="B15" t="s">
        <v>40</v>
      </c>
      <c r="C15" s="5" t="s">
        <v>93</v>
      </c>
      <c r="D15" s="513">
        <v>0</v>
      </c>
      <c r="E15" s="484">
        <v>0</v>
      </c>
      <c r="F15" s="484">
        <v>0</v>
      </c>
      <c r="G15" s="484">
        <v>0</v>
      </c>
      <c r="H15" s="484">
        <v>252</v>
      </c>
      <c r="I15" s="484">
        <v>144</v>
      </c>
      <c r="J15" s="484">
        <v>64</v>
      </c>
      <c r="K15" s="484">
        <v>0</v>
      </c>
      <c r="L15" s="484">
        <v>0</v>
      </c>
      <c r="M15" s="552">
        <v>0</v>
      </c>
      <c r="N15" s="364">
        <v>0</v>
      </c>
      <c r="O15" s="12">
        <v>0</v>
      </c>
      <c r="P15" s="12">
        <v>0</v>
      </c>
      <c r="Q15" s="12">
        <v>0</v>
      </c>
      <c r="R15" s="12">
        <v>300</v>
      </c>
      <c r="S15" s="12">
        <v>139</v>
      </c>
      <c r="T15" s="12">
        <v>66</v>
      </c>
      <c r="U15" s="12">
        <v>0</v>
      </c>
      <c r="V15" s="12">
        <v>0</v>
      </c>
      <c r="W15" s="365">
        <v>0</v>
      </c>
      <c r="X15" s="364">
        <v>0</v>
      </c>
      <c r="Y15" s="12">
        <v>0</v>
      </c>
      <c r="Z15" s="12">
        <v>0</v>
      </c>
      <c r="AA15" s="12">
        <v>0</v>
      </c>
      <c r="AB15" s="12">
        <v>302</v>
      </c>
      <c r="AC15" s="12">
        <v>149</v>
      </c>
      <c r="AD15" s="12">
        <v>80</v>
      </c>
      <c r="AE15" s="12">
        <v>0</v>
      </c>
      <c r="AF15" s="12">
        <v>0</v>
      </c>
      <c r="AG15" s="12">
        <v>0</v>
      </c>
      <c r="AH15" s="364">
        <v>0</v>
      </c>
      <c r="AI15" s="12">
        <v>7</v>
      </c>
      <c r="AJ15" s="12">
        <v>0</v>
      </c>
      <c r="AK15" s="12">
        <v>0</v>
      </c>
      <c r="AL15" s="12">
        <v>334</v>
      </c>
      <c r="AM15" s="12">
        <v>152</v>
      </c>
      <c r="AN15" s="12">
        <v>55</v>
      </c>
      <c r="AO15" s="12">
        <v>0</v>
      </c>
      <c r="AP15" s="12">
        <v>0</v>
      </c>
      <c r="AQ15" s="365">
        <v>0</v>
      </c>
    </row>
    <row r="16" spans="1:43" x14ac:dyDescent="0.25">
      <c r="A16" s="5" t="s">
        <v>41</v>
      </c>
      <c r="B16" t="s">
        <v>42</v>
      </c>
      <c r="C16" s="5" t="s">
        <v>95</v>
      </c>
      <c r="D16" s="513">
        <v>0</v>
      </c>
      <c r="E16" s="484">
        <v>0</v>
      </c>
      <c r="F16" s="484">
        <v>0</v>
      </c>
      <c r="G16" s="484">
        <v>0</v>
      </c>
      <c r="H16" s="484">
        <v>16</v>
      </c>
      <c r="I16" s="484">
        <v>0</v>
      </c>
      <c r="J16" s="484">
        <v>0</v>
      </c>
      <c r="K16" s="484">
        <v>0</v>
      </c>
      <c r="L16" s="484">
        <v>0</v>
      </c>
      <c r="M16" s="552">
        <v>0</v>
      </c>
      <c r="N16" s="364">
        <v>0</v>
      </c>
      <c r="O16" s="12">
        <v>0</v>
      </c>
      <c r="P16" s="12">
        <v>0</v>
      </c>
      <c r="Q16" s="12">
        <v>0</v>
      </c>
      <c r="R16" s="12">
        <v>13</v>
      </c>
      <c r="S16" s="12">
        <v>0</v>
      </c>
      <c r="T16" s="12">
        <v>0</v>
      </c>
      <c r="U16" s="12">
        <v>0</v>
      </c>
      <c r="V16" s="12">
        <v>0</v>
      </c>
      <c r="W16" s="365">
        <v>0</v>
      </c>
      <c r="X16" s="364">
        <v>0</v>
      </c>
      <c r="Y16" s="12">
        <v>0</v>
      </c>
      <c r="Z16" s="12">
        <v>0</v>
      </c>
      <c r="AA16" s="12">
        <v>1</v>
      </c>
      <c r="AB16" s="12">
        <v>6</v>
      </c>
      <c r="AC16" s="12">
        <v>0</v>
      </c>
      <c r="AD16" s="12">
        <v>0</v>
      </c>
      <c r="AE16" s="12">
        <v>0</v>
      </c>
      <c r="AF16" s="12">
        <v>0</v>
      </c>
      <c r="AG16" s="12">
        <v>0</v>
      </c>
      <c r="AH16" s="364">
        <v>0</v>
      </c>
      <c r="AI16" s="12">
        <v>0</v>
      </c>
      <c r="AJ16" s="12">
        <v>0</v>
      </c>
      <c r="AK16" s="12">
        <v>1</v>
      </c>
      <c r="AL16" s="12">
        <v>13</v>
      </c>
      <c r="AM16" s="12">
        <v>0</v>
      </c>
      <c r="AN16" s="12">
        <v>0</v>
      </c>
      <c r="AO16" s="12">
        <v>0</v>
      </c>
      <c r="AP16" s="12">
        <v>0</v>
      </c>
      <c r="AQ16" s="365">
        <v>0</v>
      </c>
    </row>
    <row r="17" spans="1:43" x14ac:dyDescent="0.25">
      <c r="A17" s="5" t="s">
        <v>41</v>
      </c>
      <c r="B17" t="s">
        <v>42</v>
      </c>
      <c r="C17" s="5" t="s">
        <v>94</v>
      </c>
      <c r="D17" s="513">
        <v>0</v>
      </c>
      <c r="E17" s="484">
        <v>0</v>
      </c>
      <c r="F17" s="484">
        <v>0</v>
      </c>
      <c r="G17" s="484">
        <v>0</v>
      </c>
      <c r="H17" s="484">
        <v>125</v>
      </c>
      <c r="I17" s="484">
        <v>13</v>
      </c>
      <c r="J17" s="484">
        <v>0</v>
      </c>
      <c r="K17" s="484">
        <v>0</v>
      </c>
      <c r="L17" s="484">
        <v>0</v>
      </c>
      <c r="M17" s="552">
        <v>0</v>
      </c>
      <c r="N17" s="364">
        <v>0</v>
      </c>
      <c r="O17" s="12">
        <v>0</v>
      </c>
      <c r="P17" s="12">
        <v>0</v>
      </c>
      <c r="Q17" s="12">
        <v>0</v>
      </c>
      <c r="R17" s="12">
        <v>154</v>
      </c>
      <c r="S17" s="12">
        <v>26</v>
      </c>
      <c r="T17" s="12">
        <v>0</v>
      </c>
      <c r="U17" s="12">
        <v>0</v>
      </c>
      <c r="V17" s="12">
        <v>0</v>
      </c>
      <c r="W17" s="365">
        <v>0</v>
      </c>
      <c r="X17" s="364">
        <v>0</v>
      </c>
      <c r="Y17" s="12">
        <v>0</v>
      </c>
      <c r="Z17" s="12">
        <v>0</v>
      </c>
      <c r="AA17" s="12">
        <v>0</v>
      </c>
      <c r="AB17" s="12">
        <v>180</v>
      </c>
      <c r="AC17" s="12">
        <v>35</v>
      </c>
      <c r="AD17" s="12">
        <v>0</v>
      </c>
      <c r="AE17" s="12">
        <v>0</v>
      </c>
      <c r="AF17" s="12">
        <v>0</v>
      </c>
      <c r="AG17" s="12">
        <v>0</v>
      </c>
      <c r="AH17" s="364">
        <v>0</v>
      </c>
      <c r="AI17" s="12">
        <v>0</v>
      </c>
      <c r="AJ17" s="12">
        <v>0</v>
      </c>
      <c r="AK17" s="12">
        <v>1</v>
      </c>
      <c r="AL17" s="12">
        <v>159</v>
      </c>
      <c r="AM17" s="12">
        <v>45</v>
      </c>
      <c r="AN17" s="12">
        <v>0</v>
      </c>
      <c r="AO17" s="12">
        <v>0</v>
      </c>
      <c r="AP17" s="12">
        <v>0</v>
      </c>
      <c r="AQ17" s="365">
        <v>0</v>
      </c>
    </row>
    <row r="18" spans="1:43" x14ac:dyDescent="0.25">
      <c r="A18" s="5" t="s">
        <v>41</v>
      </c>
      <c r="B18" t="s">
        <v>42</v>
      </c>
      <c r="C18" s="5" t="s">
        <v>93</v>
      </c>
      <c r="D18" s="513">
        <v>0</v>
      </c>
      <c r="E18" s="484">
        <v>0</v>
      </c>
      <c r="F18" s="484">
        <v>0</v>
      </c>
      <c r="G18" s="484">
        <v>0</v>
      </c>
      <c r="H18" s="484">
        <v>6</v>
      </c>
      <c r="I18" s="484">
        <v>3</v>
      </c>
      <c r="J18" s="484">
        <v>0</v>
      </c>
      <c r="K18" s="484">
        <v>0</v>
      </c>
      <c r="L18" s="484">
        <v>0</v>
      </c>
      <c r="M18" s="552">
        <v>0</v>
      </c>
      <c r="N18" s="364">
        <v>0</v>
      </c>
      <c r="O18" s="12">
        <v>0</v>
      </c>
      <c r="P18" s="12">
        <v>0</v>
      </c>
      <c r="Q18" s="12">
        <v>0</v>
      </c>
      <c r="R18" s="12">
        <v>13</v>
      </c>
      <c r="S18" s="12">
        <v>9</v>
      </c>
      <c r="T18" s="12">
        <v>0</v>
      </c>
      <c r="U18" s="12">
        <v>0</v>
      </c>
      <c r="V18" s="12">
        <v>0</v>
      </c>
      <c r="W18" s="365">
        <v>0</v>
      </c>
      <c r="X18" s="364">
        <v>0</v>
      </c>
      <c r="Y18" s="12">
        <v>0</v>
      </c>
      <c r="Z18" s="12">
        <v>0</v>
      </c>
      <c r="AA18" s="12">
        <v>0</v>
      </c>
      <c r="AB18" s="12">
        <v>8</v>
      </c>
      <c r="AC18" s="12">
        <v>4</v>
      </c>
      <c r="AD18" s="12">
        <v>0</v>
      </c>
      <c r="AE18" s="12">
        <v>0</v>
      </c>
      <c r="AF18" s="12">
        <v>0</v>
      </c>
      <c r="AG18" s="12">
        <v>0</v>
      </c>
      <c r="AH18" s="364">
        <v>0</v>
      </c>
      <c r="AI18" s="12">
        <v>0</v>
      </c>
      <c r="AJ18" s="12">
        <v>0</v>
      </c>
      <c r="AK18" s="12">
        <v>0</v>
      </c>
      <c r="AL18" s="12">
        <v>11</v>
      </c>
      <c r="AM18" s="12">
        <v>4</v>
      </c>
      <c r="AN18" s="12">
        <v>0</v>
      </c>
      <c r="AO18" s="12">
        <v>0</v>
      </c>
      <c r="AP18" s="12">
        <v>0</v>
      </c>
      <c r="AQ18" s="365">
        <v>0</v>
      </c>
    </row>
    <row r="19" spans="1:43" x14ac:dyDescent="0.25">
      <c r="A19" s="5" t="s">
        <v>43</v>
      </c>
      <c r="B19" t="s">
        <v>44</v>
      </c>
      <c r="C19" s="5" t="s">
        <v>95</v>
      </c>
      <c r="D19" s="513">
        <v>0</v>
      </c>
      <c r="E19" s="484">
        <v>0</v>
      </c>
      <c r="F19" s="484">
        <v>0</v>
      </c>
      <c r="G19" s="484">
        <v>0</v>
      </c>
      <c r="H19" s="484">
        <v>9</v>
      </c>
      <c r="I19" s="484">
        <v>0</v>
      </c>
      <c r="J19" s="484">
        <v>0</v>
      </c>
      <c r="K19" s="484">
        <v>0</v>
      </c>
      <c r="L19" s="484">
        <v>0</v>
      </c>
      <c r="M19" s="552">
        <v>0</v>
      </c>
      <c r="N19" s="364">
        <v>0</v>
      </c>
      <c r="O19" s="12">
        <v>0</v>
      </c>
      <c r="P19" s="12">
        <v>0</v>
      </c>
      <c r="Q19" s="12">
        <v>0</v>
      </c>
      <c r="R19" s="12">
        <v>7</v>
      </c>
      <c r="S19" s="12">
        <v>0</v>
      </c>
      <c r="T19" s="12">
        <v>0</v>
      </c>
      <c r="U19" s="12">
        <v>0</v>
      </c>
      <c r="V19" s="12">
        <v>0</v>
      </c>
      <c r="W19" s="365">
        <v>0</v>
      </c>
      <c r="X19" s="364">
        <v>0</v>
      </c>
      <c r="Y19" s="12">
        <v>0</v>
      </c>
      <c r="Z19" s="12">
        <v>0</v>
      </c>
      <c r="AA19" s="12">
        <v>0</v>
      </c>
      <c r="AB19" s="12">
        <v>3</v>
      </c>
      <c r="AC19" s="12">
        <v>0</v>
      </c>
      <c r="AD19" s="12">
        <v>0</v>
      </c>
      <c r="AE19" s="12">
        <v>0</v>
      </c>
      <c r="AF19" s="12">
        <v>0</v>
      </c>
      <c r="AG19" s="12">
        <v>0</v>
      </c>
      <c r="AH19" s="364">
        <v>0</v>
      </c>
      <c r="AI19" s="12">
        <v>0</v>
      </c>
      <c r="AJ19" s="12">
        <v>0</v>
      </c>
      <c r="AK19" s="12">
        <v>0</v>
      </c>
      <c r="AL19" s="12">
        <v>11</v>
      </c>
      <c r="AM19" s="12">
        <v>0</v>
      </c>
      <c r="AN19" s="12">
        <v>0</v>
      </c>
      <c r="AO19" s="12">
        <v>0</v>
      </c>
      <c r="AP19" s="12">
        <v>0</v>
      </c>
      <c r="AQ19" s="365">
        <v>0</v>
      </c>
    </row>
    <row r="20" spans="1:43" x14ac:dyDescent="0.25">
      <c r="A20" s="5" t="s">
        <v>43</v>
      </c>
      <c r="B20" t="s">
        <v>44</v>
      </c>
      <c r="C20" s="5" t="s">
        <v>94</v>
      </c>
      <c r="D20" s="513">
        <v>0</v>
      </c>
      <c r="E20" s="484">
        <v>0</v>
      </c>
      <c r="F20" s="484">
        <v>0</v>
      </c>
      <c r="G20" s="484">
        <v>0</v>
      </c>
      <c r="H20" s="484">
        <v>118</v>
      </c>
      <c r="I20" s="484">
        <v>167</v>
      </c>
      <c r="J20" s="484">
        <v>0</v>
      </c>
      <c r="K20" s="484">
        <v>0</v>
      </c>
      <c r="L20" s="484">
        <v>0</v>
      </c>
      <c r="M20" s="552">
        <v>0</v>
      </c>
      <c r="N20" s="364">
        <v>0</v>
      </c>
      <c r="O20" s="12">
        <v>0</v>
      </c>
      <c r="P20" s="12">
        <v>0</v>
      </c>
      <c r="Q20" s="12">
        <v>0</v>
      </c>
      <c r="R20" s="12">
        <v>151</v>
      </c>
      <c r="S20" s="12">
        <v>141</v>
      </c>
      <c r="T20" s="12">
        <v>0</v>
      </c>
      <c r="U20" s="12">
        <v>0</v>
      </c>
      <c r="V20" s="12">
        <v>0</v>
      </c>
      <c r="W20" s="365">
        <v>0</v>
      </c>
      <c r="X20" s="364">
        <v>0</v>
      </c>
      <c r="Y20" s="12">
        <v>0</v>
      </c>
      <c r="Z20" s="12">
        <v>0</v>
      </c>
      <c r="AA20" s="12">
        <v>0</v>
      </c>
      <c r="AB20" s="12">
        <v>185</v>
      </c>
      <c r="AC20" s="12">
        <v>152</v>
      </c>
      <c r="AD20" s="12">
        <v>0</v>
      </c>
      <c r="AE20" s="12">
        <v>0</v>
      </c>
      <c r="AF20" s="12">
        <v>0</v>
      </c>
      <c r="AG20" s="12">
        <v>0</v>
      </c>
      <c r="AH20" s="364">
        <v>0</v>
      </c>
      <c r="AI20" s="12">
        <v>0</v>
      </c>
      <c r="AJ20" s="12">
        <v>0</v>
      </c>
      <c r="AK20" s="12">
        <v>0</v>
      </c>
      <c r="AL20" s="12">
        <v>197</v>
      </c>
      <c r="AM20" s="12">
        <v>157</v>
      </c>
      <c r="AN20" s="12">
        <v>0</v>
      </c>
      <c r="AO20" s="12">
        <v>0</v>
      </c>
      <c r="AP20" s="12">
        <v>0</v>
      </c>
      <c r="AQ20" s="365">
        <v>0</v>
      </c>
    </row>
    <row r="21" spans="1:43" x14ac:dyDescent="0.25">
      <c r="A21" s="5" t="s">
        <v>43</v>
      </c>
      <c r="B21" t="s">
        <v>44</v>
      </c>
      <c r="C21" s="5" t="s">
        <v>93</v>
      </c>
      <c r="D21" s="513">
        <v>0</v>
      </c>
      <c r="E21" s="484">
        <v>0</v>
      </c>
      <c r="F21" s="484">
        <v>0</v>
      </c>
      <c r="G21" s="484">
        <v>0</v>
      </c>
      <c r="H21" s="484">
        <v>12</v>
      </c>
      <c r="I21" s="484">
        <v>3</v>
      </c>
      <c r="J21" s="484">
        <v>0</v>
      </c>
      <c r="K21" s="484">
        <v>0</v>
      </c>
      <c r="L21" s="484">
        <v>0</v>
      </c>
      <c r="M21" s="552">
        <v>0</v>
      </c>
      <c r="N21" s="364">
        <v>0</v>
      </c>
      <c r="O21" s="12">
        <v>0</v>
      </c>
      <c r="P21" s="12">
        <v>0</v>
      </c>
      <c r="Q21" s="12">
        <v>0</v>
      </c>
      <c r="R21" s="12">
        <v>5</v>
      </c>
      <c r="S21" s="12">
        <v>0</v>
      </c>
      <c r="T21" s="12">
        <v>0</v>
      </c>
      <c r="U21" s="12">
        <v>0</v>
      </c>
      <c r="V21" s="12">
        <v>1</v>
      </c>
      <c r="W21" s="365">
        <v>0</v>
      </c>
      <c r="X21" s="364">
        <v>0</v>
      </c>
      <c r="Y21" s="12">
        <v>0</v>
      </c>
      <c r="Z21" s="12">
        <v>0</v>
      </c>
      <c r="AA21" s="12">
        <v>0</v>
      </c>
      <c r="AB21" s="12">
        <v>4</v>
      </c>
      <c r="AC21" s="12">
        <v>7</v>
      </c>
      <c r="AD21" s="12">
        <v>0</v>
      </c>
      <c r="AE21" s="12">
        <v>0</v>
      </c>
      <c r="AF21" s="12">
        <v>1</v>
      </c>
      <c r="AG21" s="12">
        <v>0</v>
      </c>
      <c r="AH21" s="364">
        <v>0</v>
      </c>
      <c r="AI21" s="12">
        <v>0</v>
      </c>
      <c r="AJ21" s="12">
        <v>0</v>
      </c>
      <c r="AK21" s="12">
        <v>1</v>
      </c>
      <c r="AL21" s="12">
        <v>11</v>
      </c>
      <c r="AM21" s="12">
        <v>2</v>
      </c>
      <c r="AN21" s="12">
        <v>0</v>
      </c>
      <c r="AO21" s="12">
        <v>0</v>
      </c>
      <c r="AP21" s="12">
        <v>3</v>
      </c>
      <c r="AQ21" s="365">
        <v>0</v>
      </c>
    </row>
    <row r="22" spans="1:43" x14ac:dyDescent="0.25">
      <c r="A22" s="5" t="s">
        <v>45</v>
      </c>
      <c r="B22" t="s">
        <v>46</v>
      </c>
      <c r="C22" s="5" t="s">
        <v>95</v>
      </c>
      <c r="D22" s="513">
        <v>0</v>
      </c>
      <c r="E22" s="484">
        <v>0</v>
      </c>
      <c r="F22" s="484">
        <v>0</v>
      </c>
      <c r="G22" s="484">
        <v>0</v>
      </c>
      <c r="H22" s="484">
        <v>0</v>
      </c>
      <c r="I22" s="484">
        <v>0</v>
      </c>
      <c r="J22" s="484">
        <v>0</v>
      </c>
      <c r="K22" s="484">
        <v>0</v>
      </c>
      <c r="L22" s="484">
        <v>0</v>
      </c>
      <c r="M22" s="552">
        <v>0</v>
      </c>
      <c r="N22" s="364">
        <v>0</v>
      </c>
      <c r="O22" s="12">
        <v>0</v>
      </c>
      <c r="P22" s="12">
        <v>0</v>
      </c>
      <c r="Q22" s="12">
        <v>1</v>
      </c>
      <c r="R22" s="12">
        <v>2</v>
      </c>
      <c r="S22" s="12">
        <v>0</v>
      </c>
      <c r="T22" s="12">
        <v>0</v>
      </c>
      <c r="U22" s="12">
        <v>0</v>
      </c>
      <c r="V22" s="12">
        <v>0</v>
      </c>
      <c r="W22" s="365">
        <v>0</v>
      </c>
      <c r="X22" s="364">
        <v>0</v>
      </c>
      <c r="Y22" s="12">
        <v>0</v>
      </c>
      <c r="Z22" s="12">
        <v>0</v>
      </c>
      <c r="AA22" s="12">
        <v>0</v>
      </c>
      <c r="AB22" s="12">
        <v>0</v>
      </c>
      <c r="AC22" s="12">
        <v>0</v>
      </c>
      <c r="AD22" s="12">
        <v>0</v>
      </c>
      <c r="AE22" s="12">
        <v>0</v>
      </c>
      <c r="AF22" s="12">
        <v>0</v>
      </c>
      <c r="AG22" s="12">
        <v>0</v>
      </c>
      <c r="AH22" s="364">
        <v>0</v>
      </c>
      <c r="AI22" s="12">
        <v>0</v>
      </c>
      <c r="AJ22" s="12">
        <v>0</v>
      </c>
      <c r="AK22" s="12">
        <v>1</v>
      </c>
      <c r="AL22" s="12">
        <v>2</v>
      </c>
      <c r="AM22" s="12">
        <v>0</v>
      </c>
      <c r="AN22" s="12">
        <v>0</v>
      </c>
      <c r="AO22" s="12">
        <v>0</v>
      </c>
      <c r="AP22" s="12">
        <v>0</v>
      </c>
      <c r="AQ22" s="365">
        <v>0</v>
      </c>
    </row>
    <row r="23" spans="1:43" x14ac:dyDescent="0.25">
      <c r="A23" s="5" t="s">
        <v>45</v>
      </c>
      <c r="B23" t="s">
        <v>46</v>
      </c>
      <c r="C23" s="5" t="s">
        <v>94</v>
      </c>
      <c r="D23" s="513">
        <v>0</v>
      </c>
      <c r="E23" s="484">
        <v>0</v>
      </c>
      <c r="F23" s="484">
        <v>0</v>
      </c>
      <c r="G23" s="484">
        <v>3</v>
      </c>
      <c r="H23" s="484">
        <v>8</v>
      </c>
      <c r="I23" s="484">
        <v>0</v>
      </c>
      <c r="J23" s="484">
        <v>0</v>
      </c>
      <c r="K23" s="484">
        <v>0</v>
      </c>
      <c r="L23" s="484">
        <v>0</v>
      </c>
      <c r="M23" s="552">
        <v>0</v>
      </c>
      <c r="N23" s="364">
        <v>0</v>
      </c>
      <c r="O23" s="12">
        <v>1</v>
      </c>
      <c r="P23" s="12">
        <v>0</v>
      </c>
      <c r="Q23" s="12">
        <v>6</v>
      </c>
      <c r="R23" s="12">
        <v>24</v>
      </c>
      <c r="S23" s="12">
        <v>0</v>
      </c>
      <c r="T23" s="12">
        <v>0</v>
      </c>
      <c r="U23" s="12">
        <v>0</v>
      </c>
      <c r="V23" s="12">
        <v>0</v>
      </c>
      <c r="W23" s="365">
        <v>0</v>
      </c>
      <c r="X23" s="364">
        <v>0</v>
      </c>
      <c r="Y23" s="12">
        <v>0</v>
      </c>
      <c r="Z23" s="12">
        <v>0</v>
      </c>
      <c r="AA23" s="12">
        <v>3</v>
      </c>
      <c r="AB23" s="12">
        <v>11</v>
      </c>
      <c r="AC23" s="12">
        <v>0</v>
      </c>
      <c r="AD23" s="12">
        <v>0</v>
      </c>
      <c r="AE23" s="12">
        <v>0</v>
      </c>
      <c r="AF23" s="12">
        <v>0</v>
      </c>
      <c r="AG23" s="12">
        <v>0</v>
      </c>
      <c r="AH23" s="364">
        <v>0</v>
      </c>
      <c r="AI23" s="12">
        <v>3</v>
      </c>
      <c r="AJ23" s="12">
        <v>0</v>
      </c>
      <c r="AK23" s="12">
        <v>8</v>
      </c>
      <c r="AL23" s="12">
        <v>16</v>
      </c>
      <c r="AM23" s="12">
        <v>0</v>
      </c>
      <c r="AN23" s="12">
        <v>0</v>
      </c>
      <c r="AO23" s="12">
        <v>0</v>
      </c>
      <c r="AP23" s="12">
        <v>0</v>
      </c>
      <c r="AQ23" s="365">
        <v>0</v>
      </c>
    </row>
    <row r="24" spans="1:43" x14ac:dyDescent="0.25">
      <c r="A24" s="5" t="s">
        <v>45</v>
      </c>
      <c r="B24" t="s">
        <v>46</v>
      </c>
      <c r="C24" s="5" t="s">
        <v>93</v>
      </c>
      <c r="D24" s="513">
        <v>0</v>
      </c>
      <c r="E24" s="484">
        <v>3</v>
      </c>
      <c r="F24" s="484">
        <v>0</v>
      </c>
      <c r="G24" s="484">
        <v>44</v>
      </c>
      <c r="H24" s="484">
        <v>7</v>
      </c>
      <c r="I24" s="484">
        <v>0</v>
      </c>
      <c r="J24" s="484">
        <v>0</v>
      </c>
      <c r="K24" s="484">
        <v>0</v>
      </c>
      <c r="L24" s="484">
        <v>0</v>
      </c>
      <c r="M24" s="552">
        <v>0</v>
      </c>
      <c r="N24" s="364">
        <v>0</v>
      </c>
      <c r="O24" s="12">
        <v>14</v>
      </c>
      <c r="P24" s="12">
        <v>0</v>
      </c>
      <c r="Q24" s="12">
        <v>30</v>
      </c>
      <c r="R24" s="12">
        <v>2</v>
      </c>
      <c r="S24" s="12">
        <v>0</v>
      </c>
      <c r="T24" s="12">
        <v>0</v>
      </c>
      <c r="U24" s="12">
        <v>0</v>
      </c>
      <c r="V24" s="12">
        <v>0</v>
      </c>
      <c r="W24" s="365">
        <v>0</v>
      </c>
      <c r="X24" s="364">
        <v>0</v>
      </c>
      <c r="Y24" s="12">
        <v>9</v>
      </c>
      <c r="Z24" s="12">
        <v>0</v>
      </c>
      <c r="AA24" s="12">
        <v>38</v>
      </c>
      <c r="AB24" s="12">
        <v>9</v>
      </c>
      <c r="AC24" s="12">
        <v>0</v>
      </c>
      <c r="AD24" s="12">
        <v>0</v>
      </c>
      <c r="AE24" s="12">
        <v>0</v>
      </c>
      <c r="AF24" s="12">
        <v>0</v>
      </c>
      <c r="AG24" s="12">
        <v>0</v>
      </c>
      <c r="AH24" s="364">
        <v>0</v>
      </c>
      <c r="AI24" s="12">
        <v>6</v>
      </c>
      <c r="AJ24" s="12">
        <v>0</v>
      </c>
      <c r="AK24" s="12">
        <v>21</v>
      </c>
      <c r="AL24" s="12">
        <v>6</v>
      </c>
      <c r="AM24" s="12">
        <v>0</v>
      </c>
      <c r="AN24" s="12">
        <v>0</v>
      </c>
      <c r="AO24" s="12">
        <v>0</v>
      </c>
      <c r="AP24" s="12">
        <v>0</v>
      </c>
      <c r="AQ24" s="365">
        <v>0</v>
      </c>
    </row>
    <row r="25" spans="1:43" x14ac:dyDescent="0.25">
      <c r="A25" s="5" t="s">
        <v>47</v>
      </c>
      <c r="B25" t="s">
        <v>48</v>
      </c>
      <c r="C25" s="5" t="s">
        <v>95</v>
      </c>
      <c r="D25" s="513">
        <v>0</v>
      </c>
      <c r="E25" s="484">
        <v>4</v>
      </c>
      <c r="F25" s="484">
        <v>0</v>
      </c>
      <c r="G25" s="484">
        <v>3</v>
      </c>
      <c r="H25" s="484">
        <v>9</v>
      </c>
      <c r="I25" s="484">
        <v>0</v>
      </c>
      <c r="J25" s="484">
        <v>0</v>
      </c>
      <c r="K25" s="484">
        <v>0</v>
      </c>
      <c r="L25" s="484">
        <v>0</v>
      </c>
      <c r="M25" s="552">
        <v>0</v>
      </c>
      <c r="N25" s="364">
        <v>2</v>
      </c>
      <c r="O25" s="12">
        <v>0</v>
      </c>
      <c r="P25" s="12">
        <v>0</v>
      </c>
      <c r="Q25" s="12">
        <v>1</v>
      </c>
      <c r="R25" s="12">
        <v>2</v>
      </c>
      <c r="S25" s="12">
        <v>0</v>
      </c>
      <c r="T25" s="12">
        <v>0</v>
      </c>
      <c r="U25" s="12">
        <v>0</v>
      </c>
      <c r="V25" s="12">
        <v>0</v>
      </c>
      <c r="W25" s="365">
        <v>0</v>
      </c>
      <c r="X25" s="364">
        <v>0</v>
      </c>
      <c r="Y25" s="12">
        <v>0</v>
      </c>
      <c r="Z25" s="12">
        <v>0</v>
      </c>
      <c r="AA25" s="12">
        <v>0</v>
      </c>
      <c r="AB25" s="12">
        <v>5</v>
      </c>
      <c r="AC25" s="12">
        <v>0</v>
      </c>
      <c r="AD25" s="12">
        <v>0</v>
      </c>
      <c r="AE25" s="12">
        <v>0</v>
      </c>
      <c r="AF25" s="12">
        <v>0</v>
      </c>
      <c r="AG25" s="12">
        <v>0</v>
      </c>
      <c r="AH25" s="364">
        <v>0</v>
      </c>
      <c r="AI25" s="12">
        <v>0</v>
      </c>
      <c r="AJ25" s="12">
        <v>0</v>
      </c>
      <c r="AK25" s="12">
        <v>0</v>
      </c>
      <c r="AL25" s="12">
        <v>4</v>
      </c>
      <c r="AM25" s="12">
        <v>0</v>
      </c>
      <c r="AN25" s="12">
        <v>0</v>
      </c>
      <c r="AO25" s="12">
        <v>0</v>
      </c>
      <c r="AP25" s="12">
        <v>0</v>
      </c>
      <c r="AQ25" s="365">
        <v>0</v>
      </c>
    </row>
    <row r="26" spans="1:43" x14ac:dyDescent="0.25">
      <c r="A26" s="5" t="s">
        <v>47</v>
      </c>
      <c r="B26" t="s">
        <v>48</v>
      </c>
      <c r="C26" s="5" t="s">
        <v>94</v>
      </c>
      <c r="D26" s="513">
        <v>0</v>
      </c>
      <c r="E26" s="484">
        <v>0</v>
      </c>
      <c r="F26" s="484">
        <v>0</v>
      </c>
      <c r="G26" s="484">
        <v>0</v>
      </c>
      <c r="H26" s="484">
        <v>34</v>
      </c>
      <c r="I26" s="484">
        <v>12</v>
      </c>
      <c r="J26" s="484">
        <v>0</v>
      </c>
      <c r="K26" s="484">
        <v>0</v>
      </c>
      <c r="L26" s="484">
        <v>0</v>
      </c>
      <c r="M26" s="552">
        <v>0</v>
      </c>
      <c r="N26" s="364">
        <v>0</v>
      </c>
      <c r="O26" s="12">
        <v>0</v>
      </c>
      <c r="P26" s="12">
        <v>0</v>
      </c>
      <c r="Q26" s="12">
        <v>0</v>
      </c>
      <c r="R26" s="12">
        <v>54</v>
      </c>
      <c r="S26" s="12">
        <v>22</v>
      </c>
      <c r="T26" s="12">
        <v>0</v>
      </c>
      <c r="U26" s="12">
        <v>0</v>
      </c>
      <c r="V26" s="12">
        <v>0</v>
      </c>
      <c r="W26" s="365">
        <v>0</v>
      </c>
      <c r="X26" s="364">
        <v>0</v>
      </c>
      <c r="Y26" s="12">
        <v>0</v>
      </c>
      <c r="Z26" s="12">
        <v>0</v>
      </c>
      <c r="AA26" s="12">
        <v>1</v>
      </c>
      <c r="AB26" s="12">
        <v>62</v>
      </c>
      <c r="AC26" s="12">
        <v>47</v>
      </c>
      <c r="AD26" s="12">
        <v>0</v>
      </c>
      <c r="AE26" s="12">
        <v>0</v>
      </c>
      <c r="AF26" s="12">
        <v>0</v>
      </c>
      <c r="AG26" s="12">
        <v>0</v>
      </c>
      <c r="AH26" s="364">
        <v>0</v>
      </c>
      <c r="AI26" s="12">
        <v>0</v>
      </c>
      <c r="AJ26" s="12">
        <v>0</v>
      </c>
      <c r="AK26" s="12">
        <v>0</v>
      </c>
      <c r="AL26" s="12">
        <v>62</v>
      </c>
      <c r="AM26" s="12">
        <v>41</v>
      </c>
      <c r="AN26" s="12">
        <v>0</v>
      </c>
      <c r="AO26" s="12">
        <v>0</v>
      </c>
      <c r="AP26" s="12">
        <v>1</v>
      </c>
      <c r="AQ26" s="365">
        <v>0</v>
      </c>
    </row>
    <row r="27" spans="1:43" x14ac:dyDescent="0.25">
      <c r="A27" s="5" t="s">
        <v>47</v>
      </c>
      <c r="B27" t="s">
        <v>48</v>
      </c>
      <c r="C27" s="5" t="s">
        <v>93</v>
      </c>
      <c r="D27" s="513">
        <v>9</v>
      </c>
      <c r="E27" s="484">
        <v>3</v>
      </c>
      <c r="F27" s="484">
        <v>0</v>
      </c>
      <c r="G27" s="484">
        <v>56</v>
      </c>
      <c r="H27" s="484">
        <v>1</v>
      </c>
      <c r="I27" s="484">
        <v>0</v>
      </c>
      <c r="J27" s="484">
        <v>0</v>
      </c>
      <c r="K27" s="484">
        <v>0</v>
      </c>
      <c r="L27" s="484">
        <v>0</v>
      </c>
      <c r="M27" s="552">
        <v>0</v>
      </c>
      <c r="N27" s="364">
        <v>3</v>
      </c>
      <c r="O27" s="12">
        <v>0</v>
      </c>
      <c r="P27" s="12">
        <v>0</v>
      </c>
      <c r="Q27" s="12">
        <v>49</v>
      </c>
      <c r="R27" s="12">
        <v>3</v>
      </c>
      <c r="S27" s="12">
        <v>0</v>
      </c>
      <c r="T27" s="12">
        <v>0</v>
      </c>
      <c r="U27" s="12">
        <v>0</v>
      </c>
      <c r="V27" s="12">
        <v>0</v>
      </c>
      <c r="W27" s="365">
        <v>0</v>
      </c>
      <c r="X27" s="364">
        <v>3</v>
      </c>
      <c r="Y27" s="12">
        <v>0</v>
      </c>
      <c r="Z27" s="12">
        <v>0</v>
      </c>
      <c r="AA27" s="12">
        <v>47</v>
      </c>
      <c r="AB27" s="12">
        <v>5</v>
      </c>
      <c r="AC27" s="12">
        <v>0</v>
      </c>
      <c r="AD27" s="12">
        <v>0</v>
      </c>
      <c r="AE27" s="12">
        <v>0</v>
      </c>
      <c r="AF27" s="12">
        <v>0</v>
      </c>
      <c r="AG27" s="12">
        <v>0</v>
      </c>
      <c r="AH27" s="364">
        <v>6</v>
      </c>
      <c r="AI27" s="12">
        <v>1</v>
      </c>
      <c r="AJ27" s="12">
        <v>0</v>
      </c>
      <c r="AK27" s="12">
        <v>52</v>
      </c>
      <c r="AL27" s="12">
        <v>8</v>
      </c>
      <c r="AM27" s="12">
        <v>0</v>
      </c>
      <c r="AN27" s="12">
        <v>0</v>
      </c>
      <c r="AO27" s="12">
        <v>0</v>
      </c>
      <c r="AP27" s="12">
        <v>0</v>
      </c>
      <c r="AQ27" s="365">
        <v>0</v>
      </c>
    </row>
    <row r="28" spans="1:43" x14ac:dyDescent="0.25">
      <c r="A28" s="5" t="s">
        <v>49</v>
      </c>
      <c r="B28" t="s">
        <v>50</v>
      </c>
      <c r="C28" s="5" t="s">
        <v>95</v>
      </c>
      <c r="D28" s="513">
        <v>6</v>
      </c>
      <c r="E28" s="484">
        <v>4</v>
      </c>
      <c r="F28" s="484">
        <v>0</v>
      </c>
      <c r="G28" s="484">
        <v>8</v>
      </c>
      <c r="H28" s="484">
        <v>0</v>
      </c>
      <c r="I28" s="484">
        <v>0</v>
      </c>
      <c r="J28" s="484">
        <v>0</v>
      </c>
      <c r="K28" s="484">
        <v>0</v>
      </c>
      <c r="L28" s="484">
        <v>0</v>
      </c>
      <c r="M28" s="552">
        <v>0</v>
      </c>
      <c r="N28" s="364">
        <v>7</v>
      </c>
      <c r="O28" s="12">
        <v>1</v>
      </c>
      <c r="P28" s="12">
        <v>0</v>
      </c>
      <c r="Q28" s="12">
        <v>3</v>
      </c>
      <c r="R28" s="12">
        <v>0</v>
      </c>
      <c r="S28" s="12">
        <v>0</v>
      </c>
      <c r="T28" s="12">
        <v>0</v>
      </c>
      <c r="U28" s="12">
        <v>0</v>
      </c>
      <c r="V28" s="12">
        <v>0</v>
      </c>
      <c r="W28" s="365">
        <v>0</v>
      </c>
      <c r="X28" s="364">
        <v>2</v>
      </c>
      <c r="Y28" s="12">
        <v>7</v>
      </c>
      <c r="Z28" s="12">
        <v>0</v>
      </c>
      <c r="AA28" s="12">
        <v>3</v>
      </c>
      <c r="AB28" s="12">
        <v>0</v>
      </c>
      <c r="AC28" s="12">
        <v>0</v>
      </c>
      <c r="AD28" s="12">
        <v>0</v>
      </c>
      <c r="AE28" s="12">
        <v>0</v>
      </c>
      <c r="AF28" s="12">
        <v>0</v>
      </c>
      <c r="AG28" s="12">
        <v>0</v>
      </c>
      <c r="AH28" s="364">
        <v>5</v>
      </c>
      <c r="AI28" s="12">
        <v>3</v>
      </c>
      <c r="AJ28" s="12">
        <v>0</v>
      </c>
      <c r="AK28" s="12">
        <v>3</v>
      </c>
      <c r="AL28" s="12">
        <v>0</v>
      </c>
      <c r="AM28" s="12">
        <v>0</v>
      </c>
      <c r="AN28" s="12">
        <v>0</v>
      </c>
      <c r="AO28" s="12">
        <v>0</v>
      </c>
      <c r="AP28" s="12">
        <v>0</v>
      </c>
      <c r="AQ28" s="365">
        <v>0</v>
      </c>
    </row>
    <row r="29" spans="1:43" x14ac:dyDescent="0.25">
      <c r="A29" s="5" t="s">
        <v>49</v>
      </c>
      <c r="B29" t="s">
        <v>50</v>
      </c>
      <c r="C29" s="5" t="s">
        <v>94</v>
      </c>
      <c r="D29" s="513">
        <v>6</v>
      </c>
      <c r="E29" s="484">
        <v>3</v>
      </c>
      <c r="F29" s="484">
        <v>0</v>
      </c>
      <c r="G29" s="484">
        <v>9</v>
      </c>
      <c r="H29" s="484">
        <v>0</v>
      </c>
      <c r="I29" s="484">
        <v>0</v>
      </c>
      <c r="J29" s="484">
        <v>0</v>
      </c>
      <c r="K29" s="484">
        <v>0</v>
      </c>
      <c r="L29" s="484">
        <v>0</v>
      </c>
      <c r="M29" s="552">
        <v>0</v>
      </c>
      <c r="N29" s="364">
        <v>3</v>
      </c>
      <c r="O29" s="12">
        <v>5</v>
      </c>
      <c r="P29" s="12">
        <v>0</v>
      </c>
      <c r="Q29" s="12">
        <v>15</v>
      </c>
      <c r="R29" s="12">
        <v>0</v>
      </c>
      <c r="S29" s="12">
        <v>0</v>
      </c>
      <c r="T29" s="12">
        <v>0</v>
      </c>
      <c r="U29" s="12">
        <v>0</v>
      </c>
      <c r="V29" s="12">
        <v>0</v>
      </c>
      <c r="W29" s="365">
        <v>0</v>
      </c>
      <c r="X29" s="364">
        <v>2</v>
      </c>
      <c r="Y29" s="12">
        <v>3</v>
      </c>
      <c r="Z29" s="12">
        <v>0</v>
      </c>
      <c r="AA29" s="12">
        <v>11</v>
      </c>
      <c r="AB29" s="12">
        <v>0</v>
      </c>
      <c r="AC29" s="12">
        <v>0</v>
      </c>
      <c r="AD29" s="12">
        <v>0</v>
      </c>
      <c r="AE29" s="12">
        <v>0</v>
      </c>
      <c r="AF29" s="12">
        <v>0</v>
      </c>
      <c r="AG29" s="12">
        <v>0</v>
      </c>
      <c r="AH29" s="364">
        <v>1</v>
      </c>
      <c r="AI29" s="12">
        <v>4</v>
      </c>
      <c r="AJ29" s="12">
        <v>0</v>
      </c>
      <c r="AK29" s="12">
        <v>15</v>
      </c>
      <c r="AL29" s="12">
        <v>0</v>
      </c>
      <c r="AM29" s="12">
        <v>0</v>
      </c>
      <c r="AN29" s="12">
        <v>0</v>
      </c>
      <c r="AO29" s="12">
        <v>0</v>
      </c>
      <c r="AP29" s="12">
        <v>0</v>
      </c>
      <c r="AQ29" s="365">
        <v>0</v>
      </c>
    </row>
    <row r="30" spans="1:43" x14ac:dyDescent="0.25">
      <c r="A30" s="5" t="s">
        <v>49</v>
      </c>
      <c r="B30" t="s">
        <v>50</v>
      </c>
      <c r="C30" s="5" t="s">
        <v>93</v>
      </c>
      <c r="D30" s="513">
        <v>170</v>
      </c>
      <c r="E30" s="484">
        <v>49</v>
      </c>
      <c r="F30" s="484">
        <v>0</v>
      </c>
      <c r="G30" s="484">
        <v>101</v>
      </c>
      <c r="H30" s="484">
        <v>0</v>
      </c>
      <c r="I30" s="484">
        <v>0</v>
      </c>
      <c r="J30" s="484">
        <v>0</v>
      </c>
      <c r="K30" s="484">
        <v>0</v>
      </c>
      <c r="L30" s="484">
        <v>0</v>
      </c>
      <c r="M30" s="552">
        <v>0</v>
      </c>
      <c r="N30" s="364">
        <v>267</v>
      </c>
      <c r="O30" s="12">
        <v>38</v>
      </c>
      <c r="P30" s="12">
        <v>0</v>
      </c>
      <c r="Q30" s="12">
        <v>112</v>
      </c>
      <c r="R30" s="12">
        <v>0</v>
      </c>
      <c r="S30" s="12">
        <v>0</v>
      </c>
      <c r="T30" s="12">
        <v>0</v>
      </c>
      <c r="U30" s="12">
        <v>0</v>
      </c>
      <c r="V30" s="12">
        <v>0</v>
      </c>
      <c r="W30" s="365">
        <v>0</v>
      </c>
      <c r="X30" s="364">
        <v>147</v>
      </c>
      <c r="Y30" s="12">
        <v>41</v>
      </c>
      <c r="Z30" s="12">
        <v>0</v>
      </c>
      <c r="AA30" s="12">
        <v>89</v>
      </c>
      <c r="AB30" s="12">
        <v>0</v>
      </c>
      <c r="AC30" s="12">
        <v>0</v>
      </c>
      <c r="AD30" s="12">
        <v>0</v>
      </c>
      <c r="AE30" s="12">
        <v>0</v>
      </c>
      <c r="AF30" s="12">
        <v>0</v>
      </c>
      <c r="AG30" s="12">
        <v>0</v>
      </c>
      <c r="AH30" s="364">
        <v>130</v>
      </c>
      <c r="AI30" s="12">
        <v>55</v>
      </c>
      <c r="AJ30" s="12">
        <v>0</v>
      </c>
      <c r="AK30" s="12">
        <v>85</v>
      </c>
      <c r="AL30" s="12">
        <v>0</v>
      </c>
      <c r="AM30" s="12">
        <v>0</v>
      </c>
      <c r="AN30" s="12">
        <v>0</v>
      </c>
      <c r="AO30" s="12">
        <v>0</v>
      </c>
      <c r="AP30" s="12">
        <v>0</v>
      </c>
      <c r="AQ30" s="365">
        <v>0</v>
      </c>
    </row>
    <row r="31" spans="1:43" x14ac:dyDescent="0.25">
      <c r="A31" s="5" t="s">
        <v>51</v>
      </c>
      <c r="B31" t="s">
        <v>52</v>
      </c>
      <c r="C31" s="5" t="s">
        <v>95</v>
      </c>
      <c r="D31" s="513">
        <v>3</v>
      </c>
      <c r="E31" s="484">
        <v>1</v>
      </c>
      <c r="F31" s="484">
        <v>0</v>
      </c>
      <c r="G31" s="484">
        <v>1</v>
      </c>
      <c r="H31" s="484">
        <v>0</v>
      </c>
      <c r="I31" s="484">
        <v>0</v>
      </c>
      <c r="J31" s="484">
        <v>0</v>
      </c>
      <c r="K31" s="484">
        <v>0</v>
      </c>
      <c r="L31" s="484">
        <v>0</v>
      </c>
      <c r="M31" s="552">
        <v>0</v>
      </c>
      <c r="N31" s="364">
        <v>1</v>
      </c>
      <c r="O31" s="12">
        <v>1</v>
      </c>
      <c r="P31" s="12">
        <v>0</v>
      </c>
      <c r="Q31" s="12">
        <v>3</v>
      </c>
      <c r="R31" s="12">
        <v>0</v>
      </c>
      <c r="S31" s="12">
        <v>0</v>
      </c>
      <c r="T31" s="12">
        <v>0</v>
      </c>
      <c r="U31" s="12">
        <v>0</v>
      </c>
      <c r="V31" s="12">
        <v>0</v>
      </c>
      <c r="W31" s="365">
        <v>0</v>
      </c>
      <c r="X31" s="364">
        <v>4</v>
      </c>
      <c r="Y31" s="12">
        <v>0</v>
      </c>
      <c r="Z31" s="12">
        <v>0</v>
      </c>
      <c r="AA31" s="12">
        <v>10</v>
      </c>
      <c r="AB31" s="12">
        <v>0</v>
      </c>
      <c r="AC31" s="12">
        <v>0</v>
      </c>
      <c r="AD31" s="12">
        <v>0</v>
      </c>
      <c r="AE31" s="12">
        <v>0</v>
      </c>
      <c r="AF31" s="12">
        <v>0</v>
      </c>
      <c r="AG31" s="12">
        <v>0</v>
      </c>
      <c r="AH31" s="364">
        <v>0</v>
      </c>
      <c r="AI31" s="12">
        <v>1</v>
      </c>
      <c r="AJ31" s="12">
        <v>0</v>
      </c>
      <c r="AK31" s="12">
        <v>3</v>
      </c>
      <c r="AL31" s="12">
        <v>0</v>
      </c>
      <c r="AM31" s="12">
        <v>0</v>
      </c>
      <c r="AN31" s="12">
        <v>0</v>
      </c>
      <c r="AO31" s="12">
        <v>0</v>
      </c>
      <c r="AP31" s="12">
        <v>0</v>
      </c>
      <c r="AQ31" s="365">
        <v>0</v>
      </c>
    </row>
    <row r="32" spans="1:43" x14ac:dyDescent="0.25">
      <c r="A32" s="5" t="s">
        <v>51</v>
      </c>
      <c r="B32" t="s">
        <v>52</v>
      </c>
      <c r="C32" s="5" t="s">
        <v>94</v>
      </c>
      <c r="D32" s="513">
        <v>0</v>
      </c>
      <c r="E32" s="484">
        <v>0</v>
      </c>
      <c r="F32" s="484">
        <v>0</v>
      </c>
      <c r="G32" s="484">
        <v>0</v>
      </c>
      <c r="H32" s="484">
        <v>0</v>
      </c>
      <c r="I32" s="484">
        <v>0</v>
      </c>
      <c r="J32" s="484">
        <v>0</v>
      </c>
      <c r="K32" s="484">
        <v>0</v>
      </c>
      <c r="L32" s="484">
        <v>0</v>
      </c>
      <c r="M32" s="552">
        <v>0</v>
      </c>
      <c r="N32" s="364">
        <v>0</v>
      </c>
      <c r="O32" s="12">
        <v>0</v>
      </c>
      <c r="P32" s="12">
        <v>0</v>
      </c>
      <c r="Q32" s="12">
        <v>0</v>
      </c>
      <c r="R32" s="12">
        <v>0</v>
      </c>
      <c r="S32" s="12">
        <v>0</v>
      </c>
      <c r="T32" s="12">
        <v>0</v>
      </c>
      <c r="U32" s="12">
        <v>0</v>
      </c>
      <c r="V32" s="12">
        <v>0</v>
      </c>
      <c r="W32" s="365">
        <v>0</v>
      </c>
      <c r="X32" s="364">
        <v>0</v>
      </c>
      <c r="Y32" s="12">
        <v>0</v>
      </c>
      <c r="Z32" s="12">
        <v>0</v>
      </c>
      <c r="AA32" s="12">
        <v>2</v>
      </c>
      <c r="AB32" s="12">
        <v>0</v>
      </c>
      <c r="AC32" s="12">
        <v>0</v>
      </c>
      <c r="AD32" s="12">
        <v>0</v>
      </c>
      <c r="AE32" s="12">
        <v>0</v>
      </c>
      <c r="AF32" s="12">
        <v>0</v>
      </c>
      <c r="AG32" s="12">
        <v>0</v>
      </c>
      <c r="AH32" s="364">
        <v>0</v>
      </c>
      <c r="AI32" s="12">
        <v>0</v>
      </c>
      <c r="AJ32" s="12">
        <v>0</v>
      </c>
      <c r="AK32" s="12">
        <v>2</v>
      </c>
      <c r="AL32" s="12">
        <v>0</v>
      </c>
      <c r="AM32" s="12">
        <v>0</v>
      </c>
      <c r="AN32" s="12">
        <v>0</v>
      </c>
      <c r="AO32" s="12">
        <v>0</v>
      </c>
      <c r="AP32" s="12">
        <v>0</v>
      </c>
      <c r="AQ32" s="365">
        <v>0</v>
      </c>
    </row>
    <row r="33" spans="1:43" x14ac:dyDescent="0.25">
      <c r="A33" s="5" t="s">
        <v>51</v>
      </c>
      <c r="B33" t="s">
        <v>52</v>
      </c>
      <c r="C33" s="5" t="s">
        <v>93</v>
      </c>
      <c r="D33" s="513">
        <v>26</v>
      </c>
      <c r="E33" s="484">
        <v>0</v>
      </c>
      <c r="F33" s="484">
        <v>0</v>
      </c>
      <c r="G33" s="484">
        <v>0</v>
      </c>
      <c r="H33" s="484">
        <v>0</v>
      </c>
      <c r="I33" s="484">
        <v>0</v>
      </c>
      <c r="J33" s="484">
        <v>0</v>
      </c>
      <c r="K33" s="484">
        <v>0</v>
      </c>
      <c r="L33" s="484">
        <v>0</v>
      </c>
      <c r="M33" s="552">
        <v>0</v>
      </c>
      <c r="N33" s="364">
        <v>26</v>
      </c>
      <c r="O33" s="12">
        <v>0</v>
      </c>
      <c r="P33" s="12">
        <v>0</v>
      </c>
      <c r="Q33" s="12">
        <v>0</v>
      </c>
      <c r="R33" s="12">
        <v>0</v>
      </c>
      <c r="S33" s="12">
        <v>0</v>
      </c>
      <c r="T33" s="12">
        <v>0</v>
      </c>
      <c r="U33" s="12">
        <v>0</v>
      </c>
      <c r="V33" s="12">
        <v>0</v>
      </c>
      <c r="W33" s="365">
        <v>0</v>
      </c>
      <c r="X33" s="364">
        <v>53</v>
      </c>
      <c r="Y33" s="12">
        <v>0</v>
      </c>
      <c r="Z33" s="12">
        <v>0</v>
      </c>
      <c r="AA33" s="12">
        <v>0</v>
      </c>
      <c r="AB33" s="12">
        <v>0</v>
      </c>
      <c r="AC33" s="12">
        <v>0</v>
      </c>
      <c r="AD33" s="12">
        <v>0</v>
      </c>
      <c r="AE33" s="12">
        <v>0</v>
      </c>
      <c r="AF33" s="12">
        <v>0</v>
      </c>
      <c r="AG33" s="12">
        <v>0</v>
      </c>
      <c r="AH33" s="364">
        <v>36</v>
      </c>
      <c r="AI33" s="12">
        <v>0</v>
      </c>
      <c r="AJ33" s="12">
        <v>0</v>
      </c>
      <c r="AK33" s="12">
        <v>0</v>
      </c>
      <c r="AL33" s="12">
        <v>0</v>
      </c>
      <c r="AM33" s="12">
        <v>0</v>
      </c>
      <c r="AN33" s="12">
        <v>0</v>
      </c>
      <c r="AO33" s="12">
        <v>0</v>
      </c>
      <c r="AP33" s="12">
        <v>0</v>
      </c>
      <c r="AQ33" s="365">
        <v>0</v>
      </c>
    </row>
    <row r="34" spans="1:43" x14ac:dyDescent="0.25">
      <c r="A34" s="5" t="s">
        <v>53</v>
      </c>
      <c r="B34" t="s">
        <v>54</v>
      </c>
      <c r="C34" s="5" t="s">
        <v>95</v>
      </c>
      <c r="D34" s="513">
        <v>0</v>
      </c>
      <c r="E34" s="484">
        <v>1</v>
      </c>
      <c r="F34" s="484">
        <v>0</v>
      </c>
      <c r="G34" s="484">
        <v>8</v>
      </c>
      <c r="H34" s="484">
        <v>0</v>
      </c>
      <c r="I34" s="484">
        <v>0</v>
      </c>
      <c r="J34" s="484">
        <v>0</v>
      </c>
      <c r="K34" s="484">
        <v>0</v>
      </c>
      <c r="L34" s="484">
        <v>0</v>
      </c>
      <c r="M34" s="552">
        <v>0</v>
      </c>
      <c r="N34" s="364">
        <v>0</v>
      </c>
      <c r="O34" s="12">
        <v>1</v>
      </c>
      <c r="P34" s="12">
        <v>0</v>
      </c>
      <c r="Q34" s="12">
        <v>5</v>
      </c>
      <c r="R34" s="12">
        <v>0</v>
      </c>
      <c r="S34" s="12">
        <v>0</v>
      </c>
      <c r="T34" s="12">
        <v>0</v>
      </c>
      <c r="U34" s="12">
        <v>0</v>
      </c>
      <c r="V34" s="12">
        <v>0</v>
      </c>
      <c r="W34" s="365">
        <v>0</v>
      </c>
      <c r="X34" s="364">
        <v>0</v>
      </c>
      <c r="Y34" s="12">
        <v>3</v>
      </c>
      <c r="Z34" s="12">
        <v>0</v>
      </c>
      <c r="AA34" s="12">
        <v>7</v>
      </c>
      <c r="AB34" s="12">
        <v>0</v>
      </c>
      <c r="AC34" s="12">
        <v>0</v>
      </c>
      <c r="AD34" s="12">
        <v>0</v>
      </c>
      <c r="AE34" s="12">
        <v>0</v>
      </c>
      <c r="AF34" s="12">
        <v>0</v>
      </c>
      <c r="AG34" s="12">
        <v>0</v>
      </c>
      <c r="AH34" s="364">
        <v>0</v>
      </c>
      <c r="AI34" s="12">
        <v>2</v>
      </c>
      <c r="AJ34" s="12">
        <v>0</v>
      </c>
      <c r="AK34" s="12">
        <v>8</v>
      </c>
      <c r="AL34" s="12">
        <v>0</v>
      </c>
      <c r="AM34" s="12">
        <v>0</v>
      </c>
      <c r="AN34" s="12">
        <v>0</v>
      </c>
      <c r="AO34" s="12">
        <v>0</v>
      </c>
      <c r="AP34" s="12">
        <v>0</v>
      </c>
      <c r="AQ34" s="365">
        <v>0</v>
      </c>
    </row>
    <row r="35" spans="1:43" x14ac:dyDescent="0.25">
      <c r="A35" s="5" t="s">
        <v>53</v>
      </c>
      <c r="B35" t="s">
        <v>54</v>
      </c>
      <c r="C35" s="5" t="s">
        <v>94</v>
      </c>
      <c r="D35" s="513">
        <v>0</v>
      </c>
      <c r="E35" s="484">
        <v>0</v>
      </c>
      <c r="F35" s="484">
        <v>0</v>
      </c>
      <c r="G35" s="484">
        <v>8</v>
      </c>
      <c r="H35" s="484">
        <v>0</v>
      </c>
      <c r="I35" s="484">
        <v>0</v>
      </c>
      <c r="J35" s="484">
        <v>0</v>
      </c>
      <c r="K35" s="484">
        <v>0</v>
      </c>
      <c r="L35" s="484">
        <v>0</v>
      </c>
      <c r="M35" s="552">
        <v>0</v>
      </c>
      <c r="N35" s="364">
        <v>0</v>
      </c>
      <c r="O35" s="12">
        <v>0</v>
      </c>
      <c r="P35" s="12">
        <v>0</v>
      </c>
      <c r="Q35" s="12">
        <v>13</v>
      </c>
      <c r="R35" s="12">
        <v>0</v>
      </c>
      <c r="S35" s="12">
        <v>0</v>
      </c>
      <c r="T35" s="12">
        <v>0</v>
      </c>
      <c r="U35" s="12">
        <v>0</v>
      </c>
      <c r="V35" s="12">
        <v>0</v>
      </c>
      <c r="W35" s="365">
        <v>0</v>
      </c>
      <c r="X35" s="364">
        <v>0</v>
      </c>
      <c r="Y35" s="12">
        <v>0</v>
      </c>
      <c r="Z35" s="12">
        <v>0</v>
      </c>
      <c r="AA35" s="12">
        <v>13</v>
      </c>
      <c r="AB35" s="12">
        <v>0</v>
      </c>
      <c r="AC35" s="12">
        <v>0</v>
      </c>
      <c r="AD35" s="12">
        <v>0</v>
      </c>
      <c r="AE35" s="12">
        <v>0</v>
      </c>
      <c r="AF35" s="12">
        <v>0</v>
      </c>
      <c r="AG35" s="12">
        <v>0</v>
      </c>
      <c r="AH35" s="364">
        <v>0</v>
      </c>
      <c r="AI35" s="12">
        <v>1</v>
      </c>
      <c r="AJ35" s="12">
        <v>0</v>
      </c>
      <c r="AK35" s="12">
        <v>19</v>
      </c>
      <c r="AL35" s="12">
        <v>0</v>
      </c>
      <c r="AM35" s="12">
        <v>0</v>
      </c>
      <c r="AN35" s="12">
        <v>0</v>
      </c>
      <c r="AO35" s="12">
        <v>0</v>
      </c>
      <c r="AP35" s="12">
        <v>0</v>
      </c>
      <c r="AQ35" s="365">
        <v>0</v>
      </c>
    </row>
    <row r="36" spans="1:43" x14ac:dyDescent="0.25">
      <c r="A36" s="5" t="s">
        <v>53</v>
      </c>
      <c r="B36" t="s">
        <v>54</v>
      </c>
      <c r="C36" s="5" t="s">
        <v>93</v>
      </c>
      <c r="D36" s="513">
        <v>0</v>
      </c>
      <c r="E36" s="484">
        <v>0</v>
      </c>
      <c r="F36" s="484">
        <v>0</v>
      </c>
      <c r="G36" s="484">
        <v>34</v>
      </c>
      <c r="H36" s="484">
        <v>0</v>
      </c>
      <c r="I36" s="484">
        <v>0</v>
      </c>
      <c r="J36" s="484">
        <v>0</v>
      </c>
      <c r="K36" s="484">
        <v>0</v>
      </c>
      <c r="L36" s="484">
        <v>0</v>
      </c>
      <c r="M36" s="552">
        <v>0</v>
      </c>
      <c r="N36" s="364">
        <v>0</v>
      </c>
      <c r="O36" s="12">
        <v>0</v>
      </c>
      <c r="P36" s="12">
        <v>0</v>
      </c>
      <c r="Q36" s="12">
        <v>27</v>
      </c>
      <c r="R36" s="12">
        <v>0</v>
      </c>
      <c r="S36" s="12">
        <v>0</v>
      </c>
      <c r="T36" s="12">
        <v>0</v>
      </c>
      <c r="U36" s="12">
        <v>0</v>
      </c>
      <c r="V36" s="12">
        <v>0</v>
      </c>
      <c r="W36" s="365">
        <v>0</v>
      </c>
      <c r="X36" s="364">
        <v>0</v>
      </c>
      <c r="Y36" s="12">
        <v>0</v>
      </c>
      <c r="Z36" s="12">
        <v>0</v>
      </c>
      <c r="AA36" s="12">
        <v>0</v>
      </c>
      <c r="AB36" s="12">
        <v>0</v>
      </c>
      <c r="AC36" s="12">
        <v>0</v>
      </c>
      <c r="AD36" s="12">
        <v>0</v>
      </c>
      <c r="AE36" s="12">
        <v>0</v>
      </c>
      <c r="AF36" s="12">
        <v>0</v>
      </c>
      <c r="AG36" s="12">
        <v>0</v>
      </c>
      <c r="AH36" s="364">
        <v>0</v>
      </c>
      <c r="AI36" s="12">
        <v>0</v>
      </c>
      <c r="AJ36" s="12">
        <v>0</v>
      </c>
      <c r="AK36" s="12">
        <v>4</v>
      </c>
      <c r="AL36" s="12">
        <v>0</v>
      </c>
      <c r="AM36" s="12">
        <v>0</v>
      </c>
      <c r="AN36" s="12">
        <v>0</v>
      </c>
      <c r="AO36" s="12">
        <v>0</v>
      </c>
      <c r="AP36" s="12">
        <v>0</v>
      </c>
      <c r="AQ36" s="365">
        <v>0</v>
      </c>
    </row>
    <row r="37" spans="1:43" x14ac:dyDescent="0.25">
      <c r="A37" s="5" t="s">
        <v>55</v>
      </c>
      <c r="B37" t="s">
        <v>56</v>
      </c>
      <c r="C37" s="5" t="s">
        <v>95</v>
      </c>
      <c r="D37" s="513">
        <v>0</v>
      </c>
      <c r="E37" s="484">
        <v>0</v>
      </c>
      <c r="F37" s="484">
        <v>0</v>
      </c>
      <c r="G37" s="484">
        <v>0</v>
      </c>
      <c r="H37" s="484">
        <v>0</v>
      </c>
      <c r="I37" s="484">
        <v>0</v>
      </c>
      <c r="J37" s="484">
        <v>0</v>
      </c>
      <c r="K37" s="484">
        <v>0</v>
      </c>
      <c r="L37" s="484">
        <v>0</v>
      </c>
      <c r="M37" s="552">
        <v>0</v>
      </c>
      <c r="N37" s="364">
        <v>0</v>
      </c>
      <c r="O37" s="12">
        <v>0</v>
      </c>
      <c r="P37" s="12">
        <v>0</v>
      </c>
      <c r="Q37" s="12">
        <v>1</v>
      </c>
      <c r="R37" s="12">
        <v>0</v>
      </c>
      <c r="S37" s="12">
        <v>0</v>
      </c>
      <c r="T37" s="12">
        <v>0</v>
      </c>
      <c r="U37" s="12">
        <v>0</v>
      </c>
      <c r="V37" s="12">
        <v>0</v>
      </c>
      <c r="W37" s="365">
        <v>0</v>
      </c>
      <c r="X37" s="364">
        <v>0</v>
      </c>
      <c r="Y37" s="12">
        <v>1</v>
      </c>
      <c r="Z37" s="12">
        <v>0</v>
      </c>
      <c r="AA37" s="12">
        <v>1</v>
      </c>
      <c r="AB37" s="12">
        <v>0</v>
      </c>
      <c r="AC37" s="12">
        <v>0</v>
      </c>
      <c r="AD37" s="12">
        <v>0</v>
      </c>
      <c r="AE37" s="12">
        <v>0</v>
      </c>
      <c r="AF37" s="12">
        <v>0</v>
      </c>
      <c r="AG37" s="12">
        <v>0</v>
      </c>
      <c r="AH37" s="364">
        <v>0</v>
      </c>
      <c r="AI37" s="12">
        <v>0</v>
      </c>
      <c r="AJ37" s="12">
        <v>0</v>
      </c>
      <c r="AK37" s="12">
        <v>8</v>
      </c>
      <c r="AL37" s="12">
        <v>0</v>
      </c>
      <c r="AM37" s="12">
        <v>0</v>
      </c>
      <c r="AN37" s="12">
        <v>0</v>
      </c>
      <c r="AO37" s="12">
        <v>0</v>
      </c>
      <c r="AP37" s="12">
        <v>0</v>
      </c>
      <c r="AQ37" s="365">
        <v>0</v>
      </c>
    </row>
    <row r="38" spans="1:43" x14ac:dyDescent="0.25">
      <c r="A38" s="5" t="s">
        <v>55</v>
      </c>
      <c r="B38" t="s">
        <v>56</v>
      </c>
      <c r="C38" s="5" t="s">
        <v>94</v>
      </c>
      <c r="D38" s="513">
        <v>0</v>
      </c>
      <c r="E38" s="484">
        <v>3</v>
      </c>
      <c r="F38" s="484">
        <v>0</v>
      </c>
      <c r="G38" s="484">
        <v>0</v>
      </c>
      <c r="H38" s="484">
        <v>0</v>
      </c>
      <c r="I38" s="484">
        <v>0</v>
      </c>
      <c r="J38" s="484">
        <v>0</v>
      </c>
      <c r="K38" s="484">
        <v>0</v>
      </c>
      <c r="L38" s="484">
        <v>0</v>
      </c>
      <c r="M38" s="552">
        <v>0</v>
      </c>
      <c r="N38" s="364">
        <v>0</v>
      </c>
      <c r="O38" s="12">
        <v>0</v>
      </c>
      <c r="P38" s="12">
        <v>0</v>
      </c>
      <c r="Q38" s="12">
        <v>0</v>
      </c>
      <c r="R38" s="12">
        <v>0</v>
      </c>
      <c r="S38" s="12">
        <v>0</v>
      </c>
      <c r="T38" s="12">
        <v>0</v>
      </c>
      <c r="U38" s="12">
        <v>0</v>
      </c>
      <c r="V38" s="12">
        <v>0</v>
      </c>
      <c r="W38" s="365">
        <v>0</v>
      </c>
      <c r="X38" s="364">
        <v>0</v>
      </c>
      <c r="Y38" s="12">
        <v>0</v>
      </c>
      <c r="Z38" s="12">
        <v>0</v>
      </c>
      <c r="AA38" s="12">
        <v>1</v>
      </c>
      <c r="AB38" s="12">
        <v>0</v>
      </c>
      <c r="AC38" s="12">
        <v>0</v>
      </c>
      <c r="AD38" s="12">
        <v>0</v>
      </c>
      <c r="AE38" s="12">
        <v>0</v>
      </c>
      <c r="AF38" s="12">
        <v>0</v>
      </c>
      <c r="AG38" s="12">
        <v>0</v>
      </c>
      <c r="AH38" s="364">
        <v>0</v>
      </c>
      <c r="AI38" s="12">
        <v>0</v>
      </c>
      <c r="AJ38" s="12">
        <v>0</v>
      </c>
      <c r="AK38" s="12">
        <v>1</v>
      </c>
      <c r="AL38" s="12">
        <v>0</v>
      </c>
      <c r="AM38" s="12">
        <v>0</v>
      </c>
      <c r="AN38" s="12">
        <v>0</v>
      </c>
      <c r="AO38" s="12">
        <v>0</v>
      </c>
      <c r="AP38" s="12">
        <v>0</v>
      </c>
      <c r="AQ38" s="365">
        <v>0</v>
      </c>
    </row>
    <row r="39" spans="1:43" x14ac:dyDescent="0.25">
      <c r="A39" s="5" t="s">
        <v>55</v>
      </c>
      <c r="B39" t="s">
        <v>56</v>
      </c>
      <c r="C39" s="5" t="s">
        <v>93</v>
      </c>
      <c r="D39" s="513">
        <v>0</v>
      </c>
      <c r="E39" s="484">
        <v>8</v>
      </c>
      <c r="F39" s="484">
        <v>0</v>
      </c>
      <c r="G39" s="484">
        <v>26</v>
      </c>
      <c r="H39" s="484">
        <v>0</v>
      </c>
      <c r="I39" s="484">
        <v>0</v>
      </c>
      <c r="J39" s="484">
        <v>0</v>
      </c>
      <c r="K39" s="484">
        <v>0</v>
      </c>
      <c r="L39" s="484">
        <v>0</v>
      </c>
      <c r="M39" s="552">
        <v>0</v>
      </c>
      <c r="N39" s="364">
        <v>0</v>
      </c>
      <c r="O39" s="12">
        <v>10</v>
      </c>
      <c r="P39" s="12">
        <v>0</v>
      </c>
      <c r="Q39" s="12">
        <v>13</v>
      </c>
      <c r="R39" s="12">
        <v>0</v>
      </c>
      <c r="S39" s="12">
        <v>0</v>
      </c>
      <c r="T39" s="12">
        <v>0</v>
      </c>
      <c r="U39" s="12">
        <v>0</v>
      </c>
      <c r="V39" s="12">
        <v>0</v>
      </c>
      <c r="W39" s="365">
        <v>0</v>
      </c>
      <c r="X39" s="364">
        <v>0</v>
      </c>
      <c r="Y39" s="12">
        <v>9</v>
      </c>
      <c r="Z39" s="12">
        <v>0</v>
      </c>
      <c r="AA39" s="12">
        <v>9</v>
      </c>
      <c r="AB39" s="12">
        <v>0</v>
      </c>
      <c r="AC39" s="12">
        <v>0</v>
      </c>
      <c r="AD39" s="12">
        <v>0</v>
      </c>
      <c r="AE39" s="12">
        <v>0</v>
      </c>
      <c r="AF39" s="12">
        <v>0</v>
      </c>
      <c r="AG39" s="12">
        <v>0</v>
      </c>
      <c r="AH39" s="364">
        <v>0</v>
      </c>
      <c r="AI39" s="12">
        <v>9</v>
      </c>
      <c r="AJ39" s="12">
        <v>0</v>
      </c>
      <c r="AK39" s="12">
        <v>14</v>
      </c>
      <c r="AL39" s="12">
        <v>0</v>
      </c>
      <c r="AM39" s="12">
        <v>0</v>
      </c>
      <c r="AN39" s="12">
        <v>0</v>
      </c>
      <c r="AO39" s="12">
        <v>0</v>
      </c>
      <c r="AP39" s="12">
        <v>0</v>
      </c>
      <c r="AQ39" s="365">
        <v>0</v>
      </c>
    </row>
    <row r="40" spans="1:43" x14ac:dyDescent="0.25">
      <c r="A40" s="5" t="s">
        <v>57</v>
      </c>
      <c r="B40" t="s">
        <v>58</v>
      </c>
      <c r="C40" s="5" t="s">
        <v>95</v>
      </c>
      <c r="D40" s="513">
        <v>7</v>
      </c>
      <c r="E40" s="484">
        <v>17</v>
      </c>
      <c r="F40" s="484">
        <v>0</v>
      </c>
      <c r="G40" s="484">
        <v>44</v>
      </c>
      <c r="H40" s="484">
        <v>0</v>
      </c>
      <c r="I40" s="484">
        <v>0</v>
      </c>
      <c r="J40" s="484">
        <v>0</v>
      </c>
      <c r="K40" s="484">
        <v>0</v>
      </c>
      <c r="L40" s="484">
        <v>0</v>
      </c>
      <c r="M40" s="552">
        <v>0</v>
      </c>
      <c r="N40" s="364">
        <v>11</v>
      </c>
      <c r="O40" s="12">
        <v>15</v>
      </c>
      <c r="P40" s="12">
        <v>0</v>
      </c>
      <c r="Q40" s="12">
        <v>46</v>
      </c>
      <c r="R40" s="12">
        <v>0</v>
      </c>
      <c r="S40" s="12">
        <v>0</v>
      </c>
      <c r="T40" s="12">
        <v>0</v>
      </c>
      <c r="U40" s="12">
        <v>0</v>
      </c>
      <c r="V40" s="12">
        <v>0</v>
      </c>
      <c r="W40" s="365">
        <v>0</v>
      </c>
      <c r="X40" s="364">
        <v>11</v>
      </c>
      <c r="Y40" s="12">
        <v>26</v>
      </c>
      <c r="Z40" s="12">
        <v>0</v>
      </c>
      <c r="AA40" s="12">
        <v>52</v>
      </c>
      <c r="AB40" s="12">
        <v>0</v>
      </c>
      <c r="AC40" s="12">
        <v>0</v>
      </c>
      <c r="AD40" s="12">
        <v>0</v>
      </c>
      <c r="AE40" s="12">
        <v>0</v>
      </c>
      <c r="AF40" s="12">
        <v>0</v>
      </c>
      <c r="AG40" s="12">
        <v>0</v>
      </c>
      <c r="AH40" s="364">
        <v>10</v>
      </c>
      <c r="AI40" s="12">
        <v>46</v>
      </c>
      <c r="AJ40" s="12">
        <v>0</v>
      </c>
      <c r="AK40" s="12">
        <v>71</v>
      </c>
      <c r="AL40" s="12">
        <v>0</v>
      </c>
      <c r="AM40" s="12">
        <v>0</v>
      </c>
      <c r="AN40" s="12">
        <v>0</v>
      </c>
      <c r="AO40" s="12">
        <v>0</v>
      </c>
      <c r="AP40" s="12">
        <v>0</v>
      </c>
      <c r="AQ40" s="365">
        <v>0</v>
      </c>
    </row>
    <row r="41" spans="1:43" x14ac:dyDescent="0.25">
      <c r="A41" s="5" t="s">
        <v>57</v>
      </c>
      <c r="B41" t="s">
        <v>58</v>
      </c>
      <c r="C41" s="5" t="s">
        <v>94</v>
      </c>
      <c r="D41" s="513">
        <v>0</v>
      </c>
      <c r="E41" s="484">
        <v>28</v>
      </c>
      <c r="F41" s="484">
        <v>0</v>
      </c>
      <c r="G41" s="484">
        <v>47</v>
      </c>
      <c r="H41" s="484">
        <v>0</v>
      </c>
      <c r="I41" s="484">
        <v>0</v>
      </c>
      <c r="J41" s="484">
        <v>0</v>
      </c>
      <c r="K41" s="484">
        <v>0</v>
      </c>
      <c r="L41" s="484">
        <v>0</v>
      </c>
      <c r="M41" s="552">
        <v>0</v>
      </c>
      <c r="N41" s="364">
        <v>0</v>
      </c>
      <c r="O41" s="12">
        <v>25</v>
      </c>
      <c r="P41" s="12">
        <v>0</v>
      </c>
      <c r="Q41" s="12">
        <v>48</v>
      </c>
      <c r="R41" s="12">
        <v>0</v>
      </c>
      <c r="S41" s="12">
        <v>0</v>
      </c>
      <c r="T41" s="12">
        <v>0</v>
      </c>
      <c r="U41" s="12">
        <v>0</v>
      </c>
      <c r="V41" s="12">
        <v>0</v>
      </c>
      <c r="W41" s="365">
        <v>0</v>
      </c>
      <c r="X41" s="364">
        <v>3</v>
      </c>
      <c r="Y41" s="12">
        <v>10</v>
      </c>
      <c r="Z41" s="12">
        <v>0</v>
      </c>
      <c r="AA41" s="12">
        <v>23</v>
      </c>
      <c r="AB41" s="12">
        <v>0</v>
      </c>
      <c r="AC41" s="12">
        <v>0</v>
      </c>
      <c r="AD41" s="12">
        <v>0</v>
      </c>
      <c r="AE41" s="12">
        <v>0</v>
      </c>
      <c r="AF41" s="12">
        <v>0</v>
      </c>
      <c r="AG41" s="12">
        <v>0</v>
      </c>
      <c r="AH41" s="364">
        <v>1</v>
      </c>
      <c r="AI41" s="12">
        <v>21</v>
      </c>
      <c r="AJ41" s="12">
        <v>0</v>
      </c>
      <c r="AK41" s="12">
        <v>33</v>
      </c>
      <c r="AL41" s="12">
        <v>0</v>
      </c>
      <c r="AM41" s="12">
        <v>0</v>
      </c>
      <c r="AN41" s="12">
        <v>0</v>
      </c>
      <c r="AO41" s="12">
        <v>0</v>
      </c>
      <c r="AP41" s="12">
        <v>0</v>
      </c>
      <c r="AQ41" s="365">
        <v>0</v>
      </c>
    </row>
    <row r="42" spans="1:43" x14ac:dyDescent="0.25">
      <c r="A42" s="5" t="s">
        <v>57</v>
      </c>
      <c r="B42" t="s">
        <v>58</v>
      </c>
      <c r="C42" s="5" t="s">
        <v>93</v>
      </c>
      <c r="D42" s="513">
        <v>2</v>
      </c>
      <c r="E42" s="484">
        <v>166</v>
      </c>
      <c r="F42" s="484">
        <v>0</v>
      </c>
      <c r="G42" s="484">
        <v>77</v>
      </c>
      <c r="H42" s="484">
        <v>0</v>
      </c>
      <c r="I42" s="484">
        <v>0</v>
      </c>
      <c r="J42" s="484">
        <v>0</v>
      </c>
      <c r="K42" s="484">
        <v>0</v>
      </c>
      <c r="L42" s="484">
        <v>0</v>
      </c>
      <c r="M42" s="552">
        <v>0</v>
      </c>
      <c r="N42" s="364">
        <v>14</v>
      </c>
      <c r="O42" s="12">
        <v>104</v>
      </c>
      <c r="P42" s="12">
        <v>0</v>
      </c>
      <c r="Q42" s="12">
        <v>68</v>
      </c>
      <c r="R42" s="12">
        <v>0</v>
      </c>
      <c r="S42" s="12">
        <v>0</v>
      </c>
      <c r="T42" s="12">
        <v>0</v>
      </c>
      <c r="U42" s="12">
        <v>0</v>
      </c>
      <c r="V42" s="12">
        <v>0</v>
      </c>
      <c r="W42" s="365">
        <v>0</v>
      </c>
      <c r="X42" s="364">
        <v>16</v>
      </c>
      <c r="Y42" s="12">
        <v>106</v>
      </c>
      <c r="Z42" s="12">
        <v>0</v>
      </c>
      <c r="AA42" s="12">
        <v>93</v>
      </c>
      <c r="AB42" s="12">
        <v>0</v>
      </c>
      <c r="AC42" s="12">
        <v>0</v>
      </c>
      <c r="AD42" s="12">
        <v>0</v>
      </c>
      <c r="AE42" s="12">
        <v>0</v>
      </c>
      <c r="AF42" s="12">
        <v>0</v>
      </c>
      <c r="AG42" s="12">
        <v>0</v>
      </c>
      <c r="AH42" s="364">
        <v>20</v>
      </c>
      <c r="AI42" s="12">
        <v>173</v>
      </c>
      <c r="AJ42" s="12">
        <v>0</v>
      </c>
      <c r="AK42" s="12">
        <v>103</v>
      </c>
      <c r="AL42" s="12">
        <v>0</v>
      </c>
      <c r="AM42" s="12">
        <v>0</v>
      </c>
      <c r="AN42" s="12">
        <v>0</v>
      </c>
      <c r="AO42" s="12">
        <v>0</v>
      </c>
      <c r="AP42" s="12">
        <v>0</v>
      </c>
      <c r="AQ42" s="365">
        <v>0</v>
      </c>
    </row>
    <row r="43" spans="1:43" x14ac:dyDescent="0.25">
      <c r="A43" s="5" t="s">
        <v>59</v>
      </c>
      <c r="B43" t="s">
        <v>60</v>
      </c>
      <c r="C43" s="5" t="s">
        <v>95</v>
      </c>
      <c r="D43" s="513">
        <v>0</v>
      </c>
      <c r="E43" s="484">
        <v>0</v>
      </c>
      <c r="F43" s="484">
        <v>0</v>
      </c>
      <c r="G43" s="484">
        <v>3</v>
      </c>
      <c r="H43" s="484">
        <v>0</v>
      </c>
      <c r="I43" s="484">
        <v>0</v>
      </c>
      <c r="J43" s="484">
        <v>0</v>
      </c>
      <c r="K43" s="484">
        <v>0</v>
      </c>
      <c r="L43" s="484">
        <v>0</v>
      </c>
      <c r="M43" s="552">
        <v>0</v>
      </c>
      <c r="N43" s="364">
        <v>0</v>
      </c>
      <c r="O43" s="12">
        <v>0</v>
      </c>
      <c r="P43" s="12">
        <v>0</v>
      </c>
      <c r="Q43" s="12">
        <v>5</v>
      </c>
      <c r="R43" s="12">
        <v>0</v>
      </c>
      <c r="S43" s="12">
        <v>0</v>
      </c>
      <c r="T43" s="12">
        <v>0</v>
      </c>
      <c r="U43" s="12">
        <v>0</v>
      </c>
      <c r="V43" s="12">
        <v>0</v>
      </c>
      <c r="W43" s="365">
        <v>0</v>
      </c>
      <c r="X43" s="364">
        <v>0</v>
      </c>
      <c r="Y43" s="12">
        <v>0</v>
      </c>
      <c r="Z43" s="12">
        <v>0</v>
      </c>
      <c r="AA43" s="12">
        <v>7</v>
      </c>
      <c r="AB43" s="12">
        <v>0</v>
      </c>
      <c r="AC43" s="12">
        <v>0</v>
      </c>
      <c r="AD43" s="12">
        <v>0</v>
      </c>
      <c r="AE43" s="12">
        <v>0</v>
      </c>
      <c r="AF43" s="12">
        <v>0</v>
      </c>
      <c r="AG43" s="12">
        <v>0</v>
      </c>
      <c r="AH43" s="364">
        <v>0</v>
      </c>
      <c r="AI43" s="12">
        <v>1</v>
      </c>
      <c r="AJ43" s="12">
        <v>0</v>
      </c>
      <c r="AK43" s="12">
        <v>4</v>
      </c>
      <c r="AL43" s="12">
        <v>0</v>
      </c>
      <c r="AM43" s="12">
        <v>0</v>
      </c>
      <c r="AN43" s="12">
        <v>0</v>
      </c>
      <c r="AO43" s="12">
        <v>0</v>
      </c>
      <c r="AP43" s="12">
        <v>0</v>
      </c>
      <c r="AQ43" s="365">
        <v>0</v>
      </c>
    </row>
    <row r="44" spans="1:43" x14ac:dyDescent="0.25">
      <c r="A44" s="5" t="s">
        <v>59</v>
      </c>
      <c r="B44" t="s">
        <v>60</v>
      </c>
      <c r="C44" s="5" t="s">
        <v>94</v>
      </c>
      <c r="D44" s="513">
        <v>0</v>
      </c>
      <c r="E44" s="484">
        <v>1</v>
      </c>
      <c r="F44" s="484">
        <v>0</v>
      </c>
      <c r="G44" s="484">
        <v>2</v>
      </c>
      <c r="H44" s="484">
        <v>0</v>
      </c>
      <c r="I44" s="484">
        <v>0</v>
      </c>
      <c r="J44" s="484">
        <v>0</v>
      </c>
      <c r="K44" s="484">
        <v>0</v>
      </c>
      <c r="L44" s="484">
        <v>0</v>
      </c>
      <c r="M44" s="552">
        <v>0</v>
      </c>
      <c r="N44" s="364">
        <v>0</v>
      </c>
      <c r="O44" s="12">
        <v>4</v>
      </c>
      <c r="P44" s="12">
        <v>0</v>
      </c>
      <c r="Q44" s="12">
        <v>3</v>
      </c>
      <c r="R44" s="12">
        <v>0</v>
      </c>
      <c r="S44" s="12">
        <v>0</v>
      </c>
      <c r="T44" s="12">
        <v>0</v>
      </c>
      <c r="U44" s="12">
        <v>0</v>
      </c>
      <c r="V44" s="12">
        <v>0</v>
      </c>
      <c r="W44" s="365">
        <v>0</v>
      </c>
      <c r="X44" s="364">
        <v>0</v>
      </c>
      <c r="Y44" s="12">
        <v>3</v>
      </c>
      <c r="Z44" s="12">
        <v>0</v>
      </c>
      <c r="AA44" s="12">
        <v>0</v>
      </c>
      <c r="AB44" s="12">
        <v>0</v>
      </c>
      <c r="AC44" s="12">
        <v>0</v>
      </c>
      <c r="AD44" s="12">
        <v>0</v>
      </c>
      <c r="AE44" s="12">
        <v>0</v>
      </c>
      <c r="AF44" s="12">
        <v>0</v>
      </c>
      <c r="AG44" s="12">
        <v>0</v>
      </c>
      <c r="AH44" s="364">
        <v>0</v>
      </c>
      <c r="AI44" s="12">
        <v>0</v>
      </c>
      <c r="AJ44" s="12">
        <v>0</v>
      </c>
      <c r="AK44" s="12">
        <v>1</v>
      </c>
      <c r="AL44" s="12">
        <v>0</v>
      </c>
      <c r="AM44" s="12">
        <v>0</v>
      </c>
      <c r="AN44" s="12">
        <v>0</v>
      </c>
      <c r="AO44" s="12">
        <v>0</v>
      </c>
      <c r="AP44" s="12">
        <v>0</v>
      </c>
      <c r="AQ44" s="365">
        <v>0</v>
      </c>
    </row>
    <row r="45" spans="1:43" x14ac:dyDescent="0.25">
      <c r="A45" s="5" t="s">
        <v>59</v>
      </c>
      <c r="B45" t="s">
        <v>60</v>
      </c>
      <c r="C45" s="5" t="s">
        <v>93</v>
      </c>
      <c r="D45" s="513">
        <v>0</v>
      </c>
      <c r="E45" s="484">
        <v>7</v>
      </c>
      <c r="F45" s="484">
        <v>0</v>
      </c>
      <c r="G45" s="484">
        <v>1</v>
      </c>
      <c r="H45" s="484">
        <v>0</v>
      </c>
      <c r="I45" s="484">
        <v>0</v>
      </c>
      <c r="J45" s="484">
        <v>0</v>
      </c>
      <c r="K45" s="484">
        <v>0</v>
      </c>
      <c r="L45" s="484">
        <v>0</v>
      </c>
      <c r="M45" s="552">
        <v>0</v>
      </c>
      <c r="N45" s="364">
        <v>0</v>
      </c>
      <c r="O45" s="12">
        <v>32</v>
      </c>
      <c r="P45" s="12">
        <v>0</v>
      </c>
      <c r="Q45" s="12">
        <v>0</v>
      </c>
      <c r="R45" s="12">
        <v>0</v>
      </c>
      <c r="S45" s="12">
        <v>0</v>
      </c>
      <c r="T45" s="12">
        <v>0</v>
      </c>
      <c r="U45" s="12">
        <v>0</v>
      </c>
      <c r="V45" s="12">
        <v>0</v>
      </c>
      <c r="W45" s="365">
        <v>0</v>
      </c>
      <c r="X45" s="364">
        <v>0</v>
      </c>
      <c r="Y45" s="12">
        <v>31</v>
      </c>
      <c r="Z45" s="12">
        <v>0</v>
      </c>
      <c r="AA45" s="12">
        <v>0</v>
      </c>
      <c r="AB45" s="12">
        <v>0</v>
      </c>
      <c r="AC45" s="12">
        <v>0</v>
      </c>
      <c r="AD45" s="12">
        <v>0</v>
      </c>
      <c r="AE45" s="12">
        <v>0</v>
      </c>
      <c r="AF45" s="12">
        <v>0</v>
      </c>
      <c r="AG45" s="12">
        <v>0</v>
      </c>
      <c r="AH45" s="364">
        <v>0</v>
      </c>
      <c r="AI45" s="12">
        <v>26</v>
      </c>
      <c r="AJ45" s="12">
        <v>0</v>
      </c>
      <c r="AK45" s="12">
        <v>0</v>
      </c>
      <c r="AL45" s="12">
        <v>0</v>
      </c>
      <c r="AM45" s="12">
        <v>0</v>
      </c>
      <c r="AN45" s="12">
        <v>0</v>
      </c>
      <c r="AO45" s="12">
        <v>0</v>
      </c>
      <c r="AP45" s="12">
        <v>0</v>
      </c>
      <c r="AQ45" s="365">
        <v>0</v>
      </c>
    </row>
    <row r="46" spans="1:43" x14ac:dyDescent="0.25">
      <c r="A46" s="5" t="s">
        <v>61</v>
      </c>
      <c r="B46" t="s">
        <v>62</v>
      </c>
      <c r="C46" s="5" t="s">
        <v>95</v>
      </c>
      <c r="D46" s="513">
        <v>0</v>
      </c>
      <c r="E46" s="484">
        <v>10</v>
      </c>
      <c r="F46" s="484">
        <v>0</v>
      </c>
      <c r="G46" s="484">
        <v>17</v>
      </c>
      <c r="H46" s="484">
        <v>0</v>
      </c>
      <c r="I46" s="484">
        <v>0</v>
      </c>
      <c r="J46" s="484">
        <v>0</v>
      </c>
      <c r="K46" s="484">
        <v>0</v>
      </c>
      <c r="L46" s="484">
        <v>0</v>
      </c>
      <c r="M46" s="552">
        <v>0</v>
      </c>
      <c r="N46" s="364">
        <v>0</v>
      </c>
      <c r="O46" s="12">
        <v>8</v>
      </c>
      <c r="P46" s="12">
        <v>0</v>
      </c>
      <c r="Q46" s="12">
        <v>12</v>
      </c>
      <c r="R46" s="12">
        <v>0</v>
      </c>
      <c r="S46" s="12">
        <v>0</v>
      </c>
      <c r="T46" s="12">
        <v>0</v>
      </c>
      <c r="U46" s="12">
        <v>0</v>
      </c>
      <c r="V46" s="12">
        <v>0</v>
      </c>
      <c r="W46" s="365">
        <v>0</v>
      </c>
      <c r="X46" s="364">
        <v>0</v>
      </c>
      <c r="Y46" s="12">
        <v>5</v>
      </c>
      <c r="Z46" s="12">
        <v>0</v>
      </c>
      <c r="AA46" s="12">
        <v>19</v>
      </c>
      <c r="AB46" s="12">
        <v>0</v>
      </c>
      <c r="AC46" s="12">
        <v>0</v>
      </c>
      <c r="AD46" s="12">
        <v>0</v>
      </c>
      <c r="AE46" s="12">
        <v>0</v>
      </c>
      <c r="AF46" s="12">
        <v>0</v>
      </c>
      <c r="AG46" s="12">
        <v>0</v>
      </c>
      <c r="AH46" s="364">
        <v>0</v>
      </c>
      <c r="AI46" s="12">
        <v>11</v>
      </c>
      <c r="AJ46" s="12">
        <v>0</v>
      </c>
      <c r="AK46" s="12">
        <v>13</v>
      </c>
      <c r="AL46" s="12">
        <v>0</v>
      </c>
      <c r="AM46" s="12">
        <v>0</v>
      </c>
      <c r="AN46" s="12">
        <v>0</v>
      </c>
      <c r="AO46" s="12">
        <v>0</v>
      </c>
      <c r="AP46" s="12">
        <v>0</v>
      </c>
      <c r="AQ46" s="365">
        <v>0</v>
      </c>
    </row>
    <row r="47" spans="1:43" x14ac:dyDescent="0.25">
      <c r="A47" s="5" t="s">
        <v>61</v>
      </c>
      <c r="B47" t="s">
        <v>62</v>
      </c>
      <c r="C47" s="5" t="s">
        <v>94</v>
      </c>
      <c r="D47" s="513">
        <v>0</v>
      </c>
      <c r="E47" s="484">
        <v>2</v>
      </c>
      <c r="F47" s="484">
        <v>0</v>
      </c>
      <c r="G47" s="484">
        <v>0</v>
      </c>
      <c r="H47" s="484">
        <v>0</v>
      </c>
      <c r="I47" s="484">
        <v>0</v>
      </c>
      <c r="J47" s="484">
        <v>0</v>
      </c>
      <c r="K47" s="484">
        <v>0</v>
      </c>
      <c r="L47" s="484">
        <v>0</v>
      </c>
      <c r="M47" s="552">
        <v>0</v>
      </c>
      <c r="N47" s="364">
        <v>0</v>
      </c>
      <c r="O47" s="12">
        <v>6</v>
      </c>
      <c r="P47" s="12">
        <v>0</v>
      </c>
      <c r="Q47" s="12">
        <v>0</v>
      </c>
      <c r="R47" s="12">
        <v>0</v>
      </c>
      <c r="S47" s="12">
        <v>0</v>
      </c>
      <c r="T47" s="12">
        <v>0</v>
      </c>
      <c r="U47" s="12">
        <v>0</v>
      </c>
      <c r="V47" s="12">
        <v>0</v>
      </c>
      <c r="W47" s="365">
        <v>0</v>
      </c>
      <c r="X47" s="364">
        <v>0</v>
      </c>
      <c r="Y47" s="12">
        <v>2</v>
      </c>
      <c r="Z47" s="12">
        <v>0</v>
      </c>
      <c r="AA47" s="12">
        <v>0</v>
      </c>
      <c r="AB47" s="12">
        <v>0</v>
      </c>
      <c r="AC47" s="12">
        <v>0</v>
      </c>
      <c r="AD47" s="12">
        <v>0</v>
      </c>
      <c r="AE47" s="12">
        <v>0</v>
      </c>
      <c r="AF47" s="12">
        <v>0</v>
      </c>
      <c r="AG47" s="12">
        <v>0</v>
      </c>
      <c r="AH47" s="364">
        <v>0</v>
      </c>
      <c r="AI47" s="12">
        <v>2</v>
      </c>
      <c r="AJ47" s="12">
        <v>0</v>
      </c>
      <c r="AK47" s="12">
        <v>0</v>
      </c>
      <c r="AL47" s="12">
        <v>0</v>
      </c>
      <c r="AM47" s="12">
        <v>0</v>
      </c>
      <c r="AN47" s="12">
        <v>0</v>
      </c>
      <c r="AO47" s="12">
        <v>0</v>
      </c>
      <c r="AP47" s="12">
        <v>0</v>
      </c>
      <c r="AQ47" s="365">
        <v>0</v>
      </c>
    </row>
    <row r="48" spans="1:43" x14ac:dyDescent="0.25">
      <c r="A48" s="5" t="s">
        <v>61</v>
      </c>
      <c r="B48" t="s">
        <v>62</v>
      </c>
      <c r="C48" s="5" t="s">
        <v>93</v>
      </c>
      <c r="D48" s="513">
        <v>0</v>
      </c>
      <c r="E48" s="484">
        <v>4</v>
      </c>
      <c r="F48" s="484">
        <v>0</v>
      </c>
      <c r="G48" s="484">
        <v>35</v>
      </c>
      <c r="H48" s="484">
        <v>0</v>
      </c>
      <c r="I48" s="484">
        <v>0</v>
      </c>
      <c r="J48" s="484">
        <v>0</v>
      </c>
      <c r="K48" s="484">
        <v>0</v>
      </c>
      <c r="L48" s="484">
        <v>0</v>
      </c>
      <c r="M48" s="552">
        <v>0</v>
      </c>
      <c r="N48" s="364">
        <v>0</v>
      </c>
      <c r="O48" s="12">
        <v>3</v>
      </c>
      <c r="P48" s="12">
        <v>0</v>
      </c>
      <c r="Q48" s="12">
        <v>33</v>
      </c>
      <c r="R48" s="12">
        <v>0</v>
      </c>
      <c r="S48" s="12">
        <v>0</v>
      </c>
      <c r="T48" s="12">
        <v>0</v>
      </c>
      <c r="U48" s="12">
        <v>0</v>
      </c>
      <c r="V48" s="12">
        <v>0</v>
      </c>
      <c r="W48" s="365">
        <v>0</v>
      </c>
      <c r="X48" s="364">
        <v>0</v>
      </c>
      <c r="Y48" s="12">
        <v>12</v>
      </c>
      <c r="Z48" s="12">
        <v>0</v>
      </c>
      <c r="AA48" s="12">
        <v>29</v>
      </c>
      <c r="AB48" s="12">
        <v>0</v>
      </c>
      <c r="AC48" s="12">
        <v>0</v>
      </c>
      <c r="AD48" s="12">
        <v>0</v>
      </c>
      <c r="AE48" s="12">
        <v>0</v>
      </c>
      <c r="AF48" s="12">
        <v>0</v>
      </c>
      <c r="AG48" s="12">
        <v>0</v>
      </c>
      <c r="AH48" s="364">
        <v>0</v>
      </c>
      <c r="AI48" s="12">
        <v>10</v>
      </c>
      <c r="AJ48" s="12">
        <v>0</v>
      </c>
      <c r="AK48" s="12">
        <v>41</v>
      </c>
      <c r="AL48" s="12">
        <v>0</v>
      </c>
      <c r="AM48" s="12">
        <v>0</v>
      </c>
      <c r="AN48" s="12">
        <v>0</v>
      </c>
      <c r="AO48" s="12">
        <v>0</v>
      </c>
      <c r="AP48" s="12">
        <v>0</v>
      </c>
      <c r="AQ48" s="365">
        <v>0</v>
      </c>
    </row>
    <row r="49" spans="1:43" x14ac:dyDescent="0.25">
      <c r="A49" s="5" t="s">
        <v>63</v>
      </c>
      <c r="B49" t="s">
        <v>64</v>
      </c>
      <c r="C49" s="5" t="s">
        <v>95</v>
      </c>
      <c r="D49" s="513">
        <v>0</v>
      </c>
      <c r="E49" s="484">
        <v>0</v>
      </c>
      <c r="F49" s="484">
        <v>0</v>
      </c>
      <c r="G49" s="484">
        <v>4</v>
      </c>
      <c r="H49" s="484">
        <v>0</v>
      </c>
      <c r="I49" s="484">
        <v>0</v>
      </c>
      <c r="J49" s="484">
        <v>0</v>
      </c>
      <c r="K49" s="484">
        <v>0</v>
      </c>
      <c r="L49" s="484">
        <v>0</v>
      </c>
      <c r="M49" s="552">
        <v>0</v>
      </c>
      <c r="N49" s="364">
        <v>0</v>
      </c>
      <c r="O49" s="12">
        <v>1</v>
      </c>
      <c r="P49" s="12">
        <v>0</v>
      </c>
      <c r="Q49" s="12">
        <v>3</v>
      </c>
      <c r="R49" s="12">
        <v>0</v>
      </c>
      <c r="S49" s="12">
        <v>0</v>
      </c>
      <c r="T49" s="12">
        <v>0</v>
      </c>
      <c r="U49" s="12">
        <v>0</v>
      </c>
      <c r="V49" s="12">
        <v>0</v>
      </c>
      <c r="W49" s="365">
        <v>0</v>
      </c>
      <c r="X49" s="364">
        <v>0</v>
      </c>
      <c r="Y49" s="12">
        <v>0</v>
      </c>
      <c r="Z49" s="12">
        <v>0</v>
      </c>
      <c r="AA49" s="12">
        <v>4</v>
      </c>
      <c r="AB49" s="12">
        <v>0</v>
      </c>
      <c r="AC49" s="12">
        <v>0</v>
      </c>
      <c r="AD49" s="12">
        <v>0</v>
      </c>
      <c r="AE49" s="12">
        <v>0</v>
      </c>
      <c r="AF49" s="12">
        <v>0</v>
      </c>
      <c r="AG49" s="12">
        <v>0</v>
      </c>
      <c r="AH49" s="364">
        <v>0</v>
      </c>
      <c r="AI49" s="12">
        <v>0</v>
      </c>
      <c r="AJ49" s="12">
        <v>0</v>
      </c>
      <c r="AK49" s="12">
        <v>9</v>
      </c>
      <c r="AL49" s="12">
        <v>0</v>
      </c>
      <c r="AM49" s="12">
        <v>0</v>
      </c>
      <c r="AN49" s="12">
        <v>0</v>
      </c>
      <c r="AO49" s="12">
        <v>0</v>
      </c>
      <c r="AP49" s="12">
        <v>0</v>
      </c>
      <c r="AQ49" s="365">
        <v>0</v>
      </c>
    </row>
    <row r="50" spans="1:43" x14ac:dyDescent="0.25">
      <c r="A50" s="5" t="s">
        <v>63</v>
      </c>
      <c r="B50" t="s">
        <v>64</v>
      </c>
      <c r="C50" s="5" t="s">
        <v>94</v>
      </c>
      <c r="D50" s="513">
        <v>0</v>
      </c>
      <c r="E50" s="484">
        <v>0</v>
      </c>
      <c r="F50" s="484">
        <v>0</v>
      </c>
      <c r="G50" s="484">
        <v>3</v>
      </c>
      <c r="H50" s="484">
        <v>0</v>
      </c>
      <c r="I50" s="484">
        <v>0</v>
      </c>
      <c r="J50" s="484">
        <v>0</v>
      </c>
      <c r="K50" s="484">
        <v>0</v>
      </c>
      <c r="L50" s="484">
        <v>0</v>
      </c>
      <c r="M50" s="552">
        <v>0</v>
      </c>
      <c r="N50" s="364">
        <v>0</v>
      </c>
      <c r="O50" s="12">
        <v>0</v>
      </c>
      <c r="P50" s="12">
        <v>0</v>
      </c>
      <c r="Q50" s="12">
        <v>3</v>
      </c>
      <c r="R50" s="12">
        <v>0</v>
      </c>
      <c r="S50" s="12">
        <v>0</v>
      </c>
      <c r="T50" s="12">
        <v>0</v>
      </c>
      <c r="U50" s="12">
        <v>0</v>
      </c>
      <c r="V50" s="12">
        <v>0</v>
      </c>
      <c r="W50" s="365">
        <v>0</v>
      </c>
      <c r="X50" s="364">
        <v>0</v>
      </c>
      <c r="Y50" s="12">
        <v>0</v>
      </c>
      <c r="Z50" s="12">
        <v>0</v>
      </c>
      <c r="AA50" s="12">
        <v>18</v>
      </c>
      <c r="AB50" s="12">
        <v>0</v>
      </c>
      <c r="AC50" s="12">
        <v>0</v>
      </c>
      <c r="AD50" s="12">
        <v>0</v>
      </c>
      <c r="AE50" s="12">
        <v>0</v>
      </c>
      <c r="AF50" s="12">
        <v>0</v>
      </c>
      <c r="AG50" s="12">
        <v>0</v>
      </c>
      <c r="AH50" s="364">
        <v>0</v>
      </c>
      <c r="AI50" s="12">
        <v>1</v>
      </c>
      <c r="AJ50" s="12">
        <v>0</v>
      </c>
      <c r="AK50" s="12">
        <v>18</v>
      </c>
      <c r="AL50" s="12">
        <v>0</v>
      </c>
      <c r="AM50" s="12">
        <v>0</v>
      </c>
      <c r="AN50" s="12">
        <v>0</v>
      </c>
      <c r="AO50" s="12">
        <v>0</v>
      </c>
      <c r="AP50" s="12">
        <v>0</v>
      </c>
      <c r="AQ50" s="365">
        <v>0</v>
      </c>
    </row>
    <row r="51" spans="1:43" x14ac:dyDescent="0.25">
      <c r="A51" s="5" t="s">
        <v>63</v>
      </c>
      <c r="B51" t="s">
        <v>64</v>
      </c>
      <c r="C51" s="5" t="s">
        <v>93</v>
      </c>
      <c r="D51" s="513">
        <v>0</v>
      </c>
      <c r="E51" s="484">
        <v>0</v>
      </c>
      <c r="F51" s="484">
        <v>0</v>
      </c>
      <c r="G51" s="484">
        <v>0</v>
      </c>
      <c r="H51" s="484">
        <v>0</v>
      </c>
      <c r="I51" s="484">
        <v>0</v>
      </c>
      <c r="J51" s="484">
        <v>0</v>
      </c>
      <c r="K51" s="484">
        <v>0</v>
      </c>
      <c r="L51" s="484">
        <v>0</v>
      </c>
      <c r="M51" s="552">
        <v>0</v>
      </c>
      <c r="N51" s="364">
        <v>0</v>
      </c>
      <c r="O51" s="12">
        <v>0</v>
      </c>
      <c r="P51" s="12">
        <v>0</v>
      </c>
      <c r="Q51" s="12">
        <v>0</v>
      </c>
      <c r="R51" s="12">
        <v>0</v>
      </c>
      <c r="S51" s="12">
        <v>0</v>
      </c>
      <c r="T51" s="12">
        <v>0</v>
      </c>
      <c r="U51" s="12">
        <v>0</v>
      </c>
      <c r="V51" s="12">
        <v>0</v>
      </c>
      <c r="W51" s="365">
        <v>0</v>
      </c>
      <c r="X51" s="364">
        <v>0</v>
      </c>
      <c r="Y51" s="12">
        <v>0</v>
      </c>
      <c r="Z51" s="12">
        <v>0</v>
      </c>
      <c r="AA51" s="12">
        <v>0</v>
      </c>
      <c r="AB51" s="12">
        <v>0</v>
      </c>
      <c r="AC51" s="12">
        <v>0</v>
      </c>
      <c r="AD51" s="12">
        <v>0</v>
      </c>
      <c r="AE51" s="12">
        <v>0</v>
      </c>
      <c r="AF51" s="12">
        <v>0</v>
      </c>
      <c r="AG51" s="12">
        <v>0</v>
      </c>
      <c r="AH51" s="364">
        <v>0</v>
      </c>
      <c r="AI51" s="12">
        <v>0</v>
      </c>
      <c r="AJ51" s="12">
        <v>0</v>
      </c>
      <c r="AK51" s="12">
        <v>0</v>
      </c>
      <c r="AL51" s="12">
        <v>0</v>
      </c>
      <c r="AM51" s="12">
        <v>0</v>
      </c>
      <c r="AN51" s="12">
        <v>0</v>
      </c>
      <c r="AO51" s="12">
        <v>0</v>
      </c>
      <c r="AP51" s="12">
        <v>0</v>
      </c>
      <c r="AQ51" s="365">
        <v>0</v>
      </c>
    </row>
    <row r="52" spans="1:43" x14ac:dyDescent="0.25">
      <c r="A52" s="5" t="s">
        <v>65</v>
      </c>
      <c r="B52" t="s">
        <v>66</v>
      </c>
      <c r="C52" s="5" t="s">
        <v>95</v>
      </c>
      <c r="D52" s="513">
        <v>0</v>
      </c>
      <c r="E52" s="484">
        <v>9</v>
      </c>
      <c r="F52" s="484">
        <v>0</v>
      </c>
      <c r="G52" s="484">
        <v>2</v>
      </c>
      <c r="H52" s="484">
        <v>0</v>
      </c>
      <c r="I52" s="484">
        <v>0</v>
      </c>
      <c r="J52" s="484">
        <v>0</v>
      </c>
      <c r="K52" s="484">
        <v>0</v>
      </c>
      <c r="L52" s="484">
        <v>0</v>
      </c>
      <c r="M52" s="552">
        <v>0</v>
      </c>
      <c r="N52" s="364">
        <v>0</v>
      </c>
      <c r="O52" s="12">
        <v>3</v>
      </c>
      <c r="P52" s="12">
        <v>0</v>
      </c>
      <c r="Q52" s="12">
        <v>7</v>
      </c>
      <c r="R52" s="12">
        <v>0</v>
      </c>
      <c r="S52" s="12">
        <v>0</v>
      </c>
      <c r="T52" s="12">
        <v>0</v>
      </c>
      <c r="U52" s="12">
        <v>0</v>
      </c>
      <c r="V52" s="12">
        <v>0</v>
      </c>
      <c r="W52" s="365">
        <v>0</v>
      </c>
      <c r="X52" s="364">
        <v>0</v>
      </c>
      <c r="Y52" s="12">
        <v>6</v>
      </c>
      <c r="Z52" s="12">
        <v>0</v>
      </c>
      <c r="AA52" s="12">
        <v>9</v>
      </c>
      <c r="AB52" s="12">
        <v>0</v>
      </c>
      <c r="AC52" s="12">
        <v>0</v>
      </c>
      <c r="AD52" s="12">
        <v>0</v>
      </c>
      <c r="AE52" s="12">
        <v>0</v>
      </c>
      <c r="AF52" s="12">
        <v>0</v>
      </c>
      <c r="AG52" s="12">
        <v>0</v>
      </c>
      <c r="AH52" s="364">
        <v>0</v>
      </c>
      <c r="AI52" s="12">
        <v>6</v>
      </c>
      <c r="AJ52" s="12">
        <v>0</v>
      </c>
      <c r="AK52" s="12">
        <v>22</v>
      </c>
      <c r="AL52" s="12">
        <v>0</v>
      </c>
      <c r="AM52" s="12">
        <v>0</v>
      </c>
      <c r="AN52" s="12">
        <v>0</v>
      </c>
      <c r="AO52" s="12">
        <v>0</v>
      </c>
      <c r="AP52" s="12">
        <v>0</v>
      </c>
      <c r="AQ52" s="365">
        <v>0</v>
      </c>
    </row>
    <row r="53" spans="1:43" x14ac:dyDescent="0.25">
      <c r="A53" s="5" t="s">
        <v>65</v>
      </c>
      <c r="B53" t="s">
        <v>66</v>
      </c>
      <c r="C53" s="5" t="s">
        <v>94</v>
      </c>
      <c r="D53" s="513">
        <v>0</v>
      </c>
      <c r="E53" s="484">
        <v>3</v>
      </c>
      <c r="F53" s="484">
        <v>0</v>
      </c>
      <c r="G53" s="484">
        <v>0</v>
      </c>
      <c r="H53" s="484">
        <v>0</v>
      </c>
      <c r="I53" s="484">
        <v>0</v>
      </c>
      <c r="J53" s="484">
        <v>0</v>
      </c>
      <c r="K53" s="484">
        <v>0</v>
      </c>
      <c r="L53" s="484">
        <v>0</v>
      </c>
      <c r="M53" s="552">
        <v>0</v>
      </c>
      <c r="N53" s="364">
        <v>0</v>
      </c>
      <c r="O53" s="12">
        <v>7</v>
      </c>
      <c r="P53" s="12">
        <v>0</v>
      </c>
      <c r="Q53" s="12">
        <v>0</v>
      </c>
      <c r="R53" s="12">
        <v>0</v>
      </c>
      <c r="S53" s="12">
        <v>0</v>
      </c>
      <c r="T53" s="12">
        <v>0</v>
      </c>
      <c r="U53" s="12">
        <v>0</v>
      </c>
      <c r="V53" s="12">
        <v>0</v>
      </c>
      <c r="W53" s="365">
        <v>0</v>
      </c>
      <c r="X53" s="364">
        <v>0</v>
      </c>
      <c r="Y53" s="12">
        <v>10</v>
      </c>
      <c r="Z53" s="12">
        <v>0</v>
      </c>
      <c r="AA53" s="12">
        <v>0</v>
      </c>
      <c r="AB53" s="12">
        <v>0</v>
      </c>
      <c r="AC53" s="12">
        <v>0</v>
      </c>
      <c r="AD53" s="12">
        <v>0</v>
      </c>
      <c r="AE53" s="12">
        <v>0</v>
      </c>
      <c r="AF53" s="12">
        <v>0</v>
      </c>
      <c r="AG53" s="12">
        <v>0</v>
      </c>
      <c r="AH53" s="364">
        <v>0</v>
      </c>
      <c r="AI53" s="12">
        <v>8</v>
      </c>
      <c r="AJ53" s="12">
        <v>0</v>
      </c>
      <c r="AK53" s="12">
        <v>0</v>
      </c>
      <c r="AL53" s="12">
        <v>0</v>
      </c>
      <c r="AM53" s="12">
        <v>0</v>
      </c>
      <c r="AN53" s="12">
        <v>0</v>
      </c>
      <c r="AO53" s="12">
        <v>0</v>
      </c>
      <c r="AP53" s="12">
        <v>0</v>
      </c>
      <c r="AQ53" s="365">
        <v>0</v>
      </c>
    </row>
    <row r="54" spans="1:43" x14ac:dyDescent="0.25">
      <c r="A54" s="5" t="s">
        <v>65</v>
      </c>
      <c r="B54" t="s">
        <v>66</v>
      </c>
      <c r="C54" s="5" t="s">
        <v>93</v>
      </c>
      <c r="D54" s="513">
        <v>11</v>
      </c>
      <c r="E54" s="484">
        <v>8</v>
      </c>
      <c r="F54" s="484">
        <v>0</v>
      </c>
      <c r="G54" s="484">
        <v>0</v>
      </c>
      <c r="H54" s="484">
        <v>0</v>
      </c>
      <c r="I54" s="484">
        <v>0</v>
      </c>
      <c r="J54" s="484">
        <v>0</v>
      </c>
      <c r="K54" s="484">
        <v>0</v>
      </c>
      <c r="L54" s="484">
        <v>0</v>
      </c>
      <c r="M54" s="552">
        <v>0</v>
      </c>
      <c r="N54" s="364">
        <v>8</v>
      </c>
      <c r="O54" s="12">
        <v>7</v>
      </c>
      <c r="P54" s="12">
        <v>0</v>
      </c>
      <c r="Q54" s="12">
        <v>9</v>
      </c>
      <c r="R54" s="12">
        <v>0</v>
      </c>
      <c r="S54" s="12">
        <v>0</v>
      </c>
      <c r="T54" s="12">
        <v>0</v>
      </c>
      <c r="U54" s="12">
        <v>0</v>
      </c>
      <c r="V54" s="12">
        <v>0</v>
      </c>
      <c r="W54" s="365">
        <v>0</v>
      </c>
      <c r="X54" s="364">
        <v>15</v>
      </c>
      <c r="Y54" s="12">
        <v>7</v>
      </c>
      <c r="Z54" s="12">
        <v>0</v>
      </c>
      <c r="AA54" s="12">
        <v>0</v>
      </c>
      <c r="AB54" s="12">
        <v>0</v>
      </c>
      <c r="AC54" s="12">
        <v>0</v>
      </c>
      <c r="AD54" s="12">
        <v>0</v>
      </c>
      <c r="AE54" s="12">
        <v>0</v>
      </c>
      <c r="AF54" s="12">
        <v>0</v>
      </c>
      <c r="AG54" s="12">
        <v>0</v>
      </c>
      <c r="AH54" s="364">
        <v>6</v>
      </c>
      <c r="AI54" s="12">
        <v>13</v>
      </c>
      <c r="AJ54" s="12">
        <v>0</v>
      </c>
      <c r="AK54" s="12">
        <v>6</v>
      </c>
      <c r="AL54" s="12">
        <v>0</v>
      </c>
      <c r="AM54" s="12">
        <v>0</v>
      </c>
      <c r="AN54" s="12">
        <v>0</v>
      </c>
      <c r="AO54" s="12">
        <v>0</v>
      </c>
      <c r="AP54" s="12">
        <v>0</v>
      </c>
      <c r="AQ54" s="365">
        <v>0</v>
      </c>
    </row>
    <row r="55" spans="1:43" x14ac:dyDescent="0.25">
      <c r="A55" s="5" t="s">
        <v>67</v>
      </c>
      <c r="B55" t="s">
        <v>68</v>
      </c>
      <c r="C55" s="5" t="s">
        <v>95</v>
      </c>
      <c r="D55" s="513">
        <v>0</v>
      </c>
      <c r="E55" s="484">
        <v>0</v>
      </c>
      <c r="F55" s="484">
        <v>0</v>
      </c>
      <c r="G55" s="484">
        <v>28</v>
      </c>
      <c r="H55" s="484">
        <v>0</v>
      </c>
      <c r="I55" s="484">
        <v>0</v>
      </c>
      <c r="J55" s="484">
        <v>0</v>
      </c>
      <c r="K55" s="484">
        <v>0</v>
      </c>
      <c r="L55" s="484">
        <v>0</v>
      </c>
      <c r="M55" s="552">
        <v>0</v>
      </c>
      <c r="N55" s="364">
        <v>0</v>
      </c>
      <c r="O55" s="12">
        <v>0</v>
      </c>
      <c r="P55" s="12">
        <v>0</v>
      </c>
      <c r="Q55" s="12">
        <v>41</v>
      </c>
      <c r="R55" s="12">
        <v>0</v>
      </c>
      <c r="S55" s="12">
        <v>0</v>
      </c>
      <c r="T55" s="12">
        <v>0</v>
      </c>
      <c r="U55" s="12">
        <v>0</v>
      </c>
      <c r="V55" s="12">
        <v>0</v>
      </c>
      <c r="W55" s="365">
        <v>0</v>
      </c>
      <c r="X55" s="364">
        <v>0</v>
      </c>
      <c r="Y55" s="12">
        <v>0</v>
      </c>
      <c r="Z55" s="12">
        <v>0</v>
      </c>
      <c r="AA55" s="12">
        <v>18</v>
      </c>
      <c r="AB55" s="12">
        <v>0</v>
      </c>
      <c r="AC55" s="12">
        <v>0</v>
      </c>
      <c r="AD55" s="12">
        <v>0</v>
      </c>
      <c r="AE55" s="12">
        <v>0</v>
      </c>
      <c r="AF55" s="12">
        <v>0</v>
      </c>
      <c r="AG55" s="12">
        <v>0</v>
      </c>
      <c r="AH55" s="364">
        <v>0</v>
      </c>
      <c r="AI55" s="12">
        <v>0</v>
      </c>
      <c r="AJ55" s="12">
        <v>0</v>
      </c>
      <c r="AK55" s="12">
        <v>23</v>
      </c>
      <c r="AL55" s="12">
        <v>0</v>
      </c>
      <c r="AM55" s="12">
        <v>0</v>
      </c>
      <c r="AN55" s="12">
        <v>0</v>
      </c>
      <c r="AO55" s="12">
        <v>0</v>
      </c>
      <c r="AP55" s="12">
        <v>0</v>
      </c>
      <c r="AQ55" s="365">
        <v>0</v>
      </c>
    </row>
    <row r="56" spans="1:43" x14ac:dyDescent="0.25">
      <c r="A56" s="5" t="s">
        <v>67</v>
      </c>
      <c r="B56" t="s">
        <v>68</v>
      </c>
      <c r="C56" s="5" t="s">
        <v>94</v>
      </c>
      <c r="D56" s="513">
        <v>0</v>
      </c>
      <c r="E56" s="484">
        <v>4</v>
      </c>
      <c r="F56" s="484">
        <v>0</v>
      </c>
      <c r="G56" s="484">
        <v>5</v>
      </c>
      <c r="H56" s="484">
        <v>0</v>
      </c>
      <c r="I56" s="484">
        <v>0</v>
      </c>
      <c r="J56" s="484">
        <v>0</v>
      </c>
      <c r="K56" s="484">
        <v>0</v>
      </c>
      <c r="L56" s="484">
        <v>0</v>
      </c>
      <c r="M56" s="552">
        <v>0</v>
      </c>
      <c r="N56" s="364">
        <v>0</v>
      </c>
      <c r="O56" s="12">
        <v>3</v>
      </c>
      <c r="P56" s="12">
        <v>0</v>
      </c>
      <c r="Q56" s="12">
        <v>8</v>
      </c>
      <c r="R56" s="12">
        <v>0</v>
      </c>
      <c r="S56" s="12">
        <v>0</v>
      </c>
      <c r="T56" s="12">
        <v>0</v>
      </c>
      <c r="U56" s="12">
        <v>0</v>
      </c>
      <c r="V56" s="12">
        <v>0</v>
      </c>
      <c r="W56" s="365">
        <v>0</v>
      </c>
      <c r="X56" s="364">
        <v>0</v>
      </c>
      <c r="Y56" s="12">
        <v>2</v>
      </c>
      <c r="Z56" s="12">
        <v>0</v>
      </c>
      <c r="AA56" s="12">
        <v>10</v>
      </c>
      <c r="AB56" s="12">
        <v>0</v>
      </c>
      <c r="AC56" s="12">
        <v>0</v>
      </c>
      <c r="AD56" s="12">
        <v>0</v>
      </c>
      <c r="AE56" s="12">
        <v>0</v>
      </c>
      <c r="AF56" s="12">
        <v>0</v>
      </c>
      <c r="AG56" s="12">
        <v>0</v>
      </c>
      <c r="AH56" s="364">
        <v>0</v>
      </c>
      <c r="AI56" s="12">
        <v>0</v>
      </c>
      <c r="AJ56" s="12">
        <v>0</v>
      </c>
      <c r="AK56" s="12">
        <v>6</v>
      </c>
      <c r="AL56" s="12">
        <v>0</v>
      </c>
      <c r="AM56" s="12">
        <v>0</v>
      </c>
      <c r="AN56" s="12">
        <v>0</v>
      </c>
      <c r="AO56" s="12">
        <v>0</v>
      </c>
      <c r="AP56" s="12">
        <v>0</v>
      </c>
      <c r="AQ56" s="365">
        <v>0</v>
      </c>
    </row>
    <row r="57" spans="1:43" x14ac:dyDescent="0.25">
      <c r="A57" s="5" t="s">
        <v>67</v>
      </c>
      <c r="B57" t="s">
        <v>68</v>
      </c>
      <c r="C57" s="5" t="s">
        <v>93</v>
      </c>
      <c r="D57" s="513">
        <v>0</v>
      </c>
      <c r="E57" s="484">
        <v>0</v>
      </c>
      <c r="F57" s="484">
        <v>0</v>
      </c>
      <c r="G57" s="484">
        <v>14</v>
      </c>
      <c r="H57" s="484">
        <v>0</v>
      </c>
      <c r="I57" s="484">
        <v>0</v>
      </c>
      <c r="J57" s="484">
        <v>0</v>
      </c>
      <c r="K57" s="484">
        <v>0</v>
      </c>
      <c r="L57" s="484">
        <v>0</v>
      </c>
      <c r="M57" s="552">
        <v>0</v>
      </c>
      <c r="N57" s="364">
        <v>0</v>
      </c>
      <c r="O57" s="12">
        <v>50</v>
      </c>
      <c r="P57" s="12">
        <v>0</v>
      </c>
      <c r="Q57" s="12">
        <v>12</v>
      </c>
      <c r="R57" s="12">
        <v>0</v>
      </c>
      <c r="S57" s="12">
        <v>0</v>
      </c>
      <c r="T57" s="12">
        <v>0</v>
      </c>
      <c r="U57" s="12">
        <v>0</v>
      </c>
      <c r="V57" s="12">
        <v>0</v>
      </c>
      <c r="W57" s="365">
        <v>0</v>
      </c>
      <c r="X57" s="364">
        <v>59</v>
      </c>
      <c r="Y57" s="12">
        <v>1</v>
      </c>
      <c r="Z57" s="12">
        <v>0</v>
      </c>
      <c r="AA57" s="12">
        <v>12</v>
      </c>
      <c r="AB57" s="12">
        <v>0</v>
      </c>
      <c r="AC57" s="12">
        <v>0</v>
      </c>
      <c r="AD57" s="12">
        <v>0</v>
      </c>
      <c r="AE57" s="12">
        <v>0</v>
      </c>
      <c r="AF57" s="12">
        <v>0</v>
      </c>
      <c r="AG57" s="12">
        <v>0</v>
      </c>
      <c r="AH57" s="364">
        <v>61</v>
      </c>
      <c r="AI57" s="12">
        <v>2</v>
      </c>
      <c r="AJ57" s="12">
        <v>0</v>
      </c>
      <c r="AK57" s="12">
        <v>16</v>
      </c>
      <c r="AL57" s="12">
        <v>0</v>
      </c>
      <c r="AM57" s="12">
        <v>0</v>
      </c>
      <c r="AN57" s="12">
        <v>0</v>
      </c>
      <c r="AO57" s="12">
        <v>0</v>
      </c>
      <c r="AP57" s="12">
        <v>0</v>
      </c>
      <c r="AQ57" s="365">
        <v>0</v>
      </c>
    </row>
    <row r="58" spans="1:43" x14ac:dyDescent="0.25">
      <c r="A58" s="5" t="s">
        <v>69</v>
      </c>
      <c r="B58" t="s">
        <v>70</v>
      </c>
      <c r="C58" s="5" t="s">
        <v>95</v>
      </c>
      <c r="D58" s="513">
        <v>0</v>
      </c>
      <c r="E58" s="484">
        <v>128</v>
      </c>
      <c r="F58" s="484">
        <v>7</v>
      </c>
      <c r="G58" s="484">
        <v>174</v>
      </c>
      <c r="H58" s="484">
        <v>0</v>
      </c>
      <c r="I58" s="484">
        <v>0</v>
      </c>
      <c r="J58" s="484">
        <v>0</v>
      </c>
      <c r="K58" s="484">
        <v>0</v>
      </c>
      <c r="L58" s="484">
        <v>0</v>
      </c>
      <c r="M58" s="552">
        <v>0</v>
      </c>
      <c r="N58" s="364">
        <v>7</v>
      </c>
      <c r="O58" s="12">
        <v>126</v>
      </c>
      <c r="P58" s="12">
        <v>5</v>
      </c>
      <c r="Q58" s="12">
        <v>169</v>
      </c>
      <c r="R58" s="12">
        <v>0</v>
      </c>
      <c r="S58" s="12">
        <v>0</v>
      </c>
      <c r="T58" s="12">
        <v>0</v>
      </c>
      <c r="U58" s="12">
        <v>0</v>
      </c>
      <c r="V58" s="12">
        <v>0</v>
      </c>
      <c r="W58" s="365">
        <v>0</v>
      </c>
      <c r="X58" s="364">
        <v>0</v>
      </c>
      <c r="Y58" s="12">
        <v>73</v>
      </c>
      <c r="Z58" s="12">
        <v>7</v>
      </c>
      <c r="AA58" s="12">
        <v>146</v>
      </c>
      <c r="AB58" s="12">
        <v>0</v>
      </c>
      <c r="AC58" s="12">
        <v>0</v>
      </c>
      <c r="AD58" s="12">
        <v>0</v>
      </c>
      <c r="AE58" s="12">
        <v>0</v>
      </c>
      <c r="AF58" s="12">
        <v>0</v>
      </c>
      <c r="AG58" s="12">
        <v>0</v>
      </c>
      <c r="AH58" s="364">
        <v>0</v>
      </c>
      <c r="AI58" s="12">
        <v>39</v>
      </c>
      <c r="AJ58" s="12">
        <v>4</v>
      </c>
      <c r="AK58" s="12">
        <v>145</v>
      </c>
      <c r="AL58" s="12">
        <v>0</v>
      </c>
      <c r="AM58" s="12">
        <v>0</v>
      </c>
      <c r="AN58" s="12">
        <v>0</v>
      </c>
      <c r="AO58" s="12">
        <v>0</v>
      </c>
      <c r="AP58" s="12">
        <v>0</v>
      </c>
      <c r="AQ58" s="365">
        <v>0</v>
      </c>
    </row>
    <row r="59" spans="1:43" x14ac:dyDescent="0.25">
      <c r="A59" s="5" t="s">
        <v>69</v>
      </c>
      <c r="B59" t="s">
        <v>70</v>
      </c>
      <c r="C59" s="5" t="s">
        <v>94</v>
      </c>
      <c r="D59" s="513">
        <v>15</v>
      </c>
      <c r="E59" s="484">
        <v>81</v>
      </c>
      <c r="F59" s="484">
        <v>0</v>
      </c>
      <c r="G59" s="484">
        <v>67</v>
      </c>
      <c r="H59" s="484">
        <v>0</v>
      </c>
      <c r="I59" s="484">
        <v>0</v>
      </c>
      <c r="J59" s="484">
        <v>0</v>
      </c>
      <c r="K59" s="484">
        <v>0</v>
      </c>
      <c r="L59" s="484">
        <v>0</v>
      </c>
      <c r="M59" s="552">
        <v>0</v>
      </c>
      <c r="N59" s="364">
        <v>9</v>
      </c>
      <c r="O59" s="12">
        <v>54</v>
      </c>
      <c r="P59" s="12">
        <v>0</v>
      </c>
      <c r="Q59" s="12">
        <v>64</v>
      </c>
      <c r="R59" s="12">
        <v>0</v>
      </c>
      <c r="S59" s="12">
        <v>0</v>
      </c>
      <c r="T59" s="12">
        <v>0</v>
      </c>
      <c r="U59" s="12">
        <v>0</v>
      </c>
      <c r="V59" s="12">
        <v>0</v>
      </c>
      <c r="W59" s="365">
        <v>0</v>
      </c>
      <c r="X59" s="364">
        <v>0</v>
      </c>
      <c r="Y59" s="12">
        <v>29</v>
      </c>
      <c r="Z59" s="12">
        <v>0</v>
      </c>
      <c r="AA59" s="12">
        <v>58</v>
      </c>
      <c r="AB59" s="12">
        <v>0</v>
      </c>
      <c r="AC59" s="12">
        <v>0</v>
      </c>
      <c r="AD59" s="12">
        <v>0</v>
      </c>
      <c r="AE59" s="12">
        <v>0</v>
      </c>
      <c r="AF59" s="12">
        <v>0</v>
      </c>
      <c r="AG59" s="12">
        <v>0</v>
      </c>
      <c r="AH59" s="364">
        <v>0</v>
      </c>
      <c r="AI59" s="12">
        <v>11</v>
      </c>
      <c r="AJ59" s="12">
        <v>0</v>
      </c>
      <c r="AK59" s="12">
        <v>56</v>
      </c>
      <c r="AL59" s="12">
        <v>0</v>
      </c>
      <c r="AM59" s="12">
        <v>0</v>
      </c>
      <c r="AN59" s="12">
        <v>0</v>
      </c>
      <c r="AO59" s="12">
        <v>0</v>
      </c>
      <c r="AP59" s="12">
        <v>0</v>
      </c>
      <c r="AQ59" s="365">
        <v>0</v>
      </c>
    </row>
    <row r="60" spans="1:43" x14ac:dyDescent="0.25">
      <c r="A60" s="5" t="s">
        <v>69</v>
      </c>
      <c r="B60" t="s">
        <v>70</v>
      </c>
      <c r="C60" s="5" t="s">
        <v>93</v>
      </c>
      <c r="D60" s="513">
        <v>986</v>
      </c>
      <c r="E60" s="484">
        <v>181</v>
      </c>
      <c r="F60" s="484">
        <v>0</v>
      </c>
      <c r="G60" s="484">
        <v>562</v>
      </c>
      <c r="H60" s="484">
        <v>0</v>
      </c>
      <c r="I60" s="484">
        <v>0</v>
      </c>
      <c r="J60" s="484">
        <v>0</v>
      </c>
      <c r="K60" s="484">
        <v>0</v>
      </c>
      <c r="L60" s="484">
        <v>0</v>
      </c>
      <c r="M60" s="552">
        <v>0</v>
      </c>
      <c r="N60" s="364">
        <v>547</v>
      </c>
      <c r="O60" s="12">
        <v>107</v>
      </c>
      <c r="P60" s="12">
        <v>0</v>
      </c>
      <c r="Q60" s="12">
        <v>485</v>
      </c>
      <c r="R60" s="12">
        <v>0</v>
      </c>
      <c r="S60" s="12">
        <v>0</v>
      </c>
      <c r="T60" s="12">
        <v>0</v>
      </c>
      <c r="U60" s="12">
        <v>0</v>
      </c>
      <c r="V60" s="12">
        <v>0</v>
      </c>
      <c r="W60" s="365">
        <v>0</v>
      </c>
      <c r="X60" s="364">
        <v>554</v>
      </c>
      <c r="Y60" s="12">
        <v>183</v>
      </c>
      <c r="Z60" s="12">
        <v>0</v>
      </c>
      <c r="AA60" s="12">
        <v>444</v>
      </c>
      <c r="AB60" s="12">
        <v>0</v>
      </c>
      <c r="AC60" s="12">
        <v>0</v>
      </c>
      <c r="AD60" s="12">
        <v>0</v>
      </c>
      <c r="AE60" s="12">
        <v>0</v>
      </c>
      <c r="AF60" s="12">
        <v>0</v>
      </c>
      <c r="AG60" s="12">
        <v>0</v>
      </c>
      <c r="AH60" s="364">
        <v>484</v>
      </c>
      <c r="AI60" s="12">
        <v>237</v>
      </c>
      <c r="AJ60" s="12">
        <v>15</v>
      </c>
      <c r="AK60" s="12">
        <v>465</v>
      </c>
      <c r="AL60" s="12">
        <v>0</v>
      </c>
      <c r="AM60" s="12">
        <v>0</v>
      </c>
      <c r="AN60" s="12">
        <v>0</v>
      </c>
      <c r="AO60" s="12">
        <v>0</v>
      </c>
      <c r="AP60" s="12">
        <v>0</v>
      </c>
      <c r="AQ60" s="365">
        <v>0</v>
      </c>
    </row>
    <row r="61" spans="1:43" x14ac:dyDescent="0.25">
      <c r="A61" s="5" t="s">
        <v>71</v>
      </c>
      <c r="B61" t="s">
        <v>72</v>
      </c>
      <c r="C61" s="5" t="s">
        <v>95</v>
      </c>
      <c r="D61" s="513">
        <v>0</v>
      </c>
      <c r="E61" s="484">
        <v>84</v>
      </c>
      <c r="F61" s="484">
        <v>0</v>
      </c>
      <c r="G61" s="484">
        <v>6</v>
      </c>
      <c r="H61" s="484">
        <v>0</v>
      </c>
      <c r="I61" s="484">
        <v>0</v>
      </c>
      <c r="J61" s="484">
        <v>0</v>
      </c>
      <c r="K61" s="484">
        <v>0</v>
      </c>
      <c r="L61" s="484">
        <v>0</v>
      </c>
      <c r="M61" s="552">
        <v>0</v>
      </c>
      <c r="N61" s="364">
        <v>0</v>
      </c>
      <c r="O61" s="12">
        <v>67</v>
      </c>
      <c r="P61" s="12">
        <v>0</v>
      </c>
      <c r="Q61" s="12">
        <v>11</v>
      </c>
      <c r="R61" s="12">
        <v>0</v>
      </c>
      <c r="S61" s="12">
        <v>0</v>
      </c>
      <c r="T61" s="12">
        <v>0</v>
      </c>
      <c r="U61" s="12">
        <v>0</v>
      </c>
      <c r="V61" s="12">
        <v>0</v>
      </c>
      <c r="W61" s="365">
        <v>0</v>
      </c>
      <c r="X61" s="364">
        <v>19</v>
      </c>
      <c r="Y61" s="12">
        <v>4</v>
      </c>
      <c r="Z61" s="12">
        <v>0</v>
      </c>
      <c r="AA61" s="12">
        <v>1</v>
      </c>
      <c r="AB61" s="12">
        <v>0</v>
      </c>
      <c r="AC61" s="12">
        <v>0</v>
      </c>
      <c r="AD61" s="12">
        <v>0</v>
      </c>
      <c r="AE61" s="12">
        <v>0</v>
      </c>
      <c r="AF61" s="12">
        <v>0</v>
      </c>
      <c r="AG61" s="12">
        <v>0</v>
      </c>
      <c r="AH61" s="364">
        <v>31</v>
      </c>
      <c r="AI61" s="12">
        <v>0</v>
      </c>
      <c r="AJ61" s="12">
        <v>0</v>
      </c>
      <c r="AK61" s="12">
        <v>4</v>
      </c>
      <c r="AL61" s="12">
        <v>0</v>
      </c>
      <c r="AM61" s="12">
        <v>0</v>
      </c>
      <c r="AN61" s="12">
        <v>0</v>
      </c>
      <c r="AO61" s="12">
        <v>0</v>
      </c>
      <c r="AP61" s="12">
        <v>0</v>
      </c>
      <c r="AQ61" s="365">
        <v>0</v>
      </c>
    </row>
    <row r="62" spans="1:43" x14ac:dyDescent="0.25">
      <c r="A62" s="5" t="s">
        <v>71</v>
      </c>
      <c r="B62" t="s">
        <v>72</v>
      </c>
      <c r="C62" s="5" t="s">
        <v>94</v>
      </c>
      <c r="D62" s="513">
        <v>0</v>
      </c>
      <c r="E62" s="484">
        <v>5</v>
      </c>
      <c r="F62" s="484">
        <v>0</v>
      </c>
      <c r="G62" s="484">
        <v>3</v>
      </c>
      <c r="H62" s="484">
        <v>0</v>
      </c>
      <c r="I62" s="484">
        <v>0</v>
      </c>
      <c r="J62" s="484">
        <v>0</v>
      </c>
      <c r="K62" s="484">
        <v>0</v>
      </c>
      <c r="L62" s="484">
        <v>0</v>
      </c>
      <c r="M62" s="552">
        <v>0</v>
      </c>
      <c r="N62" s="364">
        <v>0</v>
      </c>
      <c r="O62" s="12">
        <v>9</v>
      </c>
      <c r="P62" s="12">
        <v>0</v>
      </c>
      <c r="Q62" s="12">
        <v>5</v>
      </c>
      <c r="R62" s="12">
        <v>0</v>
      </c>
      <c r="S62" s="12">
        <v>0</v>
      </c>
      <c r="T62" s="12">
        <v>0</v>
      </c>
      <c r="U62" s="12">
        <v>0</v>
      </c>
      <c r="V62" s="12">
        <v>0</v>
      </c>
      <c r="W62" s="365">
        <v>0</v>
      </c>
      <c r="X62" s="364">
        <v>0</v>
      </c>
      <c r="Y62" s="12">
        <v>4</v>
      </c>
      <c r="Z62" s="12">
        <v>0</v>
      </c>
      <c r="AA62" s="12">
        <v>3</v>
      </c>
      <c r="AB62" s="12">
        <v>0</v>
      </c>
      <c r="AC62" s="12">
        <v>0</v>
      </c>
      <c r="AD62" s="12">
        <v>0</v>
      </c>
      <c r="AE62" s="12">
        <v>0</v>
      </c>
      <c r="AF62" s="12">
        <v>0</v>
      </c>
      <c r="AG62" s="12">
        <v>0</v>
      </c>
      <c r="AH62" s="364">
        <v>1</v>
      </c>
      <c r="AI62" s="12">
        <v>7</v>
      </c>
      <c r="AJ62" s="12">
        <v>0</v>
      </c>
      <c r="AK62" s="12">
        <v>1</v>
      </c>
      <c r="AL62" s="12">
        <v>0</v>
      </c>
      <c r="AM62" s="12">
        <v>0</v>
      </c>
      <c r="AN62" s="12">
        <v>0</v>
      </c>
      <c r="AO62" s="12">
        <v>0</v>
      </c>
      <c r="AP62" s="12">
        <v>0</v>
      </c>
      <c r="AQ62" s="365">
        <v>0</v>
      </c>
    </row>
    <row r="63" spans="1:43" x14ac:dyDescent="0.25">
      <c r="A63" s="5" t="s">
        <v>71</v>
      </c>
      <c r="B63" t="s">
        <v>72</v>
      </c>
      <c r="C63" s="5" t="s">
        <v>93</v>
      </c>
      <c r="D63" s="513">
        <v>0</v>
      </c>
      <c r="E63" s="484">
        <v>182</v>
      </c>
      <c r="F63" s="484">
        <v>0</v>
      </c>
      <c r="G63" s="484">
        <v>70</v>
      </c>
      <c r="H63" s="484">
        <v>0</v>
      </c>
      <c r="I63" s="484">
        <v>0</v>
      </c>
      <c r="J63" s="484">
        <v>0</v>
      </c>
      <c r="K63" s="484">
        <v>0</v>
      </c>
      <c r="L63" s="484">
        <v>0</v>
      </c>
      <c r="M63" s="552">
        <v>0</v>
      </c>
      <c r="N63" s="364">
        <v>0</v>
      </c>
      <c r="O63" s="12">
        <v>267</v>
      </c>
      <c r="P63" s="12">
        <v>0</v>
      </c>
      <c r="Q63" s="12">
        <v>63</v>
      </c>
      <c r="R63" s="12">
        <v>0</v>
      </c>
      <c r="S63" s="12">
        <v>0</v>
      </c>
      <c r="T63" s="12">
        <v>0</v>
      </c>
      <c r="U63" s="12">
        <v>0</v>
      </c>
      <c r="V63" s="12">
        <v>0</v>
      </c>
      <c r="W63" s="365">
        <v>0</v>
      </c>
      <c r="X63" s="364">
        <v>100</v>
      </c>
      <c r="Y63" s="12">
        <v>92</v>
      </c>
      <c r="Z63" s="12">
        <v>0</v>
      </c>
      <c r="AA63" s="12">
        <v>92</v>
      </c>
      <c r="AB63" s="12">
        <v>0</v>
      </c>
      <c r="AC63" s="12">
        <v>0</v>
      </c>
      <c r="AD63" s="12">
        <v>0</v>
      </c>
      <c r="AE63" s="12">
        <v>0</v>
      </c>
      <c r="AF63" s="12">
        <v>0</v>
      </c>
      <c r="AG63" s="12">
        <v>0</v>
      </c>
      <c r="AH63" s="364">
        <v>94</v>
      </c>
      <c r="AI63" s="12">
        <v>14</v>
      </c>
      <c r="AJ63" s="12">
        <v>0</v>
      </c>
      <c r="AK63" s="12">
        <v>61</v>
      </c>
      <c r="AL63" s="12">
        <v>0</v>
      </c>
      <c r="AM63" s="12">
        <v>0</v>
      </c>
      <c r="AN63" s="12">
        <v>0</v>
      </c>
      <c r="AO63" s="12">
        <v>0</v>
      </c>
      <c r="AP63" s="12">
        <v>0</v>
      </c>
      <c r="AQ63" s="365">
        <v>0</v>
      </c>
    </row>
    <row r="64" spans="1:43" x14ac:dyDescent="0.25">
      <c r="A64" s="5" t="s">
        <v>73</v>
      </c>
      <c r="B64" t="s">
        <v>74</v>
      </c>
      <c r="C64" s="5" t="s">
        <v>95</v>
      </c>
      <c r="D64" s="513">
        <v>0</v>
      </c>
      <c r="E64" s="484">
        <v>25</v>
      </c>
      <c r="F64" s="484">
        <v>0</v>
      </c>
      <c r="G64" s="484">
        <v>3</v>
      </c>
      <c r="H64" s="484">
        <v>0</v>
      </c>
      <c r="I64" s="484">
        <v>0</v>
      </c>
      <c r="J64" s="484">
        <v>0</v>
      </c>
      <c r="K64" s="484">
        <v>0</v>
      </c>
      <c r="L64" s="484">
        <v>0</v>
      </c>
      <c r="M64" s="552">
        <v>0</v>
      </c>
      <c r="N64" s="364">
        <v>0</v>
      </c>
      <c r="O64" s="12">
        <v>27</v>
      </c>
      <c r="P64" s="12">
        <v>0</v>
      </c>
      <c r="Q64" s="12">
        <v>1</v>
      </c>
      <c r="R64" s="12">
        <v>0</v>
      </c>
      <c r="S64" s="12">
        <v>0</v>
      </c>
      <c r="T64" s="12">
        <v>0</v>
      </c>
      <c r="U64" s="12">
        <v>0</v>
      </c>
      <c r="V64" s="12">
        <v>0</v>
      </c>
      <c r="W64" s="365">
        <v>0</v>
      </c>
      <c r="X64" s="364">
        <v>0</v>
      </c>
      <c r="Y64" s="12">
        <v>15</v>
      </c>
      <c r="Z64" s="12">
        <v>0</v>
      </c>
      <c r="AA64" s="12">
        <v>6</v>
      </c>
      <c r="AB64" s="12">
        <v>0</v>
      </c>
      <c r="AC64" s="12">
        <v>0</v>
      </c>
      <c r="AD64" s="12">
        <v>0</v>
      </c>
      <c r="AE64" s="12">
        <v>0</v>
      </c>
      <c r="AF64" s="12">
        <v>0</v>
      </c>
      <c r="AG64" s="12">
        <v>0</v>
      </c>
      <c r="AH64" s="364">
        <v>0</v>
      </c>
      <c r="AI64" s="12">
        <v>10</v>
      </c>
      <c r="AJ64" s="12">
        <v>0</v>
      </c>
      <c r="AK64" s="12">
        <v>9</v>
      </c>
      <c r="AL64" s="12">
        <v>0</v>
      </c>
      <c r="AM64" s="12">
        <v>0</v>
      </c>
      <c r="AN64" s="12">
        <v>0</v>
      </c>
      <c r="AO64" s="12">
        <v>0</v>
      </c>
      <c r="AP64" s="12">
        <v>0</v>
      </c>
      <c r="AQ64" s="365">
        <v>0</v>
      </c>
    </row>
    <row r="65" spans="1:43" x14ac:dyDescent="0.25">
      <c r="A65" s="5" t="s">
        <v>73</v>
      </c>
      <c r="B65" t="s">
        <v>74</v>
      </c>
      <c r="C65" s="5" t="s">
        <v>94</v>
      </c>
      <c r="D65" s="513">
        <v>0</v>
      </c>
      <c r="E65" s="484">
        <v>0</v>
      </c>
      <c r="F65" s="484">
        <v>0</v>
      </c>
      <c r="G65" s="484">
        <v>6</v>
      </c>
      <c r="H65" s="484">
        <v>0</v>
      </c>
      <c r="I65" s="484">
        <v>0</v>
      </c>
      <c r="J65" s="484">
        <v>0</v>
      </c>
      <c r="K65" s="484">
        <v>0</v>
      </c>
      <c r="L65" s="484">
        <v>0</v>
      </c>
      <c r="M65" s="552">
        <v>0</v>
      </c>
      <c r="N65" s="364">
        <v>0</v>
      </c>
      <c r="O65" s="12">
        <v>0</v>
      </c>
      <c r="P65" s="12">
        <v>0</v>
      </c>
      <c r="Q65" s="12">
        <v>8</v>
      </c>
      <c r="R65" s="12">
        <v>0</v>
      </c>
      <c r="S65" s="12">
        <v>0</v>
      </c>
      <c r="T65" s="12">
        <v>0</v>
      </c>
      <c r="U65" s="12">
        <v>0</v>
      </c>
      <c r="V65" s="12">
        <v>0</v>
      </c>
      <c r="W65" s="365">
        <v>0</v>
      </c>
      <c r="X65" s="364">
        <v>0</v>
      </c>
      <c r="Y65" s="12">
        <v>0</v>
      </c>
      <c r="Z65" s="12">
        <v>0</v>
      </c>
      <c r="AA65" s="12">
        <v>7</v>
      </c>
      <c r="AB65" s="12">
        <v>0</v>
      </c>
      <c r="AC65" s="12">
        <v>0</v>
      </c>
      <c r="AD65" s="12">
        <v>0</v>
      </c>
      <c r="AE65" s="12">
        <v>0</v>
      </c>
      <c r="AF65" s="12">
        <v>0</v>
      </c>
      <c r="AG65" s="12">
        <v>0</v>
      </c>
      <c r="AH65" s="364">
        <v>0</v>
      </c>
      <c r="AI65" s="12">
        <v>1</v>
      </c>
      <c r="AJ65" s="12">
        <v>0</v>
      </c>
      <c r="AK65" s="12">
        <v>6</v>
      </c>
      <c r="AL65" s="12">
        <v>0</v>
      </c>
      <c r="AM65" s="12">
        <v>0</v>
      </c>
      <c r="AN65" s="12">
        <v>0</v>
      </c>
      <c r="AO65" s="12">
        <v>0</v>
      </c>
      <c r="AP65" s="12">
        <v>0</v>
      </c>
      <c r="AQ65" s="365">
        <v>0</v>
      </c>
    </row>
    <row r="66" spans="1:43" x14ac:dyDescent="0.25">
      <c r="A66" s="5" t="s">
        <v>73</v>
      </c>
      <c r="B66" t="s">
        <v>74</v>
      </c>
      <c r="C66" s="5" t="s">
        <v>93</v>
      </c>
      <c r="D66" s="513">
        <v>0</v>
      </c>
      <c r="E66" s="484">
        <v>32</v>
      </c>
      <c r="F66" s="484">
        <v>0</v>
      </c>
      <c r="G66" s="484">
        <v>27</v>
      </c>
      <c r="H66" s="484">
        <v>0</v>
      </c>
      <c r="I66" s="484">
        <v>0</v>
      </c>
      <c r="J66" s="484">
        <v>0</v>
      </c>
      <c r="K66" s="484">
        <v>0</v>
      </c>
      <c r="L66" s="484">
        <v>0</v>
      </c>
      <c r="M66" s="552">
        <v>0</v>
      </c>
      <c r="N66" s="364">
        <v>0</v>
      </c>
      <c r="O66" s="12">
        <v>29</v>
      </c>
      <c r="P66" s="12">
        <v>0</v>
      </c>
      <c r="Q66" s="12">
        <v>28</v>
      </c>
      <c r="R66" s="12">
        <v>0</v>
      </c>
      <c r="S66" s="12">
        <v>0</v>
      </c>
      <c r="T66" s="12">
        <v>0</v>
      </c>
      <c r="U66" s="12">
        <v>0</v>
      </c>
      <c r="V66" s="12">
        <v>0</v>
      </c>
      <c r="W66" s="365">
        <v>0</v>
      </c>
      <c r="X66" s="364">
        <v>0</v>
      </c>
      <c r="Y66" s="12">
        <v>21</v>
      </c>
      <c r="Z66" s="12">
        <v>0</v>
      </c>
      <c r="AA66" s="12">
        <v>11</v>
      </c>
      <c r="AB66" s="12">
        <v>0</v>
      </c>
      <c r="AC66" s="12">
        <v>0</v>
      </c>
      <c r="AD66" s="12">
        <v>0</v>
      </c>
      <c r="AE66" s="12">
        <v>0</v>
      </c>
      <c r="AF66" s="12">
        <v>0</v>
      </c>
      <c r="AG66" s="12">
        <v>0</v>
      </c>
      <c r="AH66" s="364">
        <v>0</v>
      </c>
      <c r="AI66" s="12">
        <v>21</v>
      </c>
      <c r="AJ66" s="12">
        <v>0</v>
      </c>
      <c r="AK66" s="12">
        <v>16</v>
      </c>
      <c r="AL66" s="12">
        <v>0</v>
      </c>
      <c r="AM66" s="12">
        <v>0</v>
      </c>
      <c r="AN66" s="12">
        <v>0</v>
      </c>
      <c r="AO66" s="12">
        <v>0</v>
      </c>
      <c r="AP66" s="12">
        <v>0</v>
      </c>
      <c r="AQ66" s="365">
        <v>0</v>
      </c>
    </row>
    <row r="67" spans="1:43" x14ac:dyDescent="0.25">
      <c r="A67" s="5" t="s">
        <v>75</v>
      </c>
      <c r="B67" t="s">
        <v>76</v>
      </c>
      <c r="C67" s="5" t="s">
        <v>95</v>
      </c>
      <c r="D67" s="513">
        <v>70</v>
      </c>
      <c r="E67" s="484">
        <v>4</v>
      </c>
      <c r="F67" s="484">
        <v>0</v>
      </c>
      <c r="G67" s="484">
        <v>7</v>
      </c>
      <c r="H67" s="484">
        <v>0</v>
      </c>
      <c r="I67" s="484">
        <v>0</v>
      </c>
      <c r="J67" s="484">
        <v>0</v>
      </c>
      <c r="K67" s="484">
        <v>0</v>
      </c>
      <c r="L67" s="484">
        <v>0</v>
      </c>
      <c r="M67" s="552">
        <v>0</v>
      </c>
      <c r="N67" s="364">
        <v>53</v>
      </c>
      <c r="O67" s="12">
        <v>2</v>
      </c>
      <c r="P67" s="12">
        <v>0</v>
      </c>
      <c r="Q67" s="12">
        <v>9</v>
      </c>
      <c r="R67" s="12">
        <v>0</v>
      </c>
      <c r="S67" s="12">
        <v>0</v>
      </c>
      <c r="T67" s="12">
        <v>0</v>
      </c>
      <c r="U67" s="12">
        <v>0</v>
      </c>
      <c r="V67" s="12">
        <v>0</v>
      </c>
      <c r="W67" s="365">
        <v>0</v>
      </c>
      <c r="X67" s="364">
        <v>58</v>
      </c>
      <c r="Y67" s="12">
        <v>3</v>
      </c>
      <c r="Z67" s="12">
        <v>0</v>
      </c>
      <c r="AA67" s="12">
        <v>6</v>
      </c>
      <c r="AB67" s="12">
        <v>0</v>
      </c>
      <c r="AC67" s="12">
        <v>0</v>
      </c>
      <c r="AD67" s="12">
        <v>0</v>
      </c>
      <c r="AE67" s="12">
        <v>0</v>
      </c>
      <c r="AF67" s="12">
        <v>0</v>
      </c>
      <c r="AG67" s="12">
        <v>0</v>
      </c>
      <c r="AH67" s="364">
        <v>44</v>
      </c>
      <c r="AI67" s="12">
        <v>4</v>
      </c>
      <c r="AJ67" s="12">
        <v>0</v>
      </c>
      <c r="AK67" s="12">
        <v>1</v>
      </c>
      <c r="AL67" s="12">
        <v>0</v>
      </c>
      <c r="AM67" s="12">
        <v>0</v>
      </c>
      <c r="AN67" s="12">
        <v>0</v>
      </c>
      <c r="AO67" s="12">
        <v>0</v>
      </c>
      <c r="AP67" s="12">
        <v>0</v>
      </c>
      <c r="AQ67" s="365">
        <v>0</v>
      </c>
    </row>
    <row r="68" spans="1:43" x14ac:dyDescent="0.25">
      <c r="A68" s="5" t="s">
        <v>75</v>
      </c>
      <c r="B68" t="s">
        <v>76</v>
      </c>
      <c r="C68" s="5" t="s">
        <v>94</v>
      </c>
      <c r="D68" s="513">
        <v>0</v>
      </c>
      <c r="E68" s="484">
        <v>0</v>
      </c>
      <c r="F68" s="484">
        <v>0</v>
      </c>
      <c r="G68" s="484">
        <v>0</v>
      </c>
      <c r="H68" s="484">
        <v>0</v>
      </c>
      <c r="I68" s="484">
        <v>0</v>
      </c>
      <c r="J68" s="484">
        <v>0</v>
      </c>
      <c r="K68" s="484">
        <v>0</v>
      </c>
      <c r="L68" s="484">
        <v>0</v>
      </c>
      <c r="M68" s="552">
        <v>0</v>
      </c>
      <c r="N68" s="364">
        <v>0</v>
      </c>
      <c r="O68" s="12">
        <v>0</v>
      </c>
      <c r="P68" s="12">
        <v>0</v>
      </c>
      <c r="Q68" s="12">
        <v>0</v>
      </c>
      <c r="R68" s="12">
        <v>0</v>
      </c>
      <c r="S68" s="12">
        <v>0</v>
      </c>
      <c r="T68" s="12">
        <v>0</v>
      </c>
      <c r="U68" s="12">
        <v>0</v>
      </c>
      <c r="V68" s="12">
        <v>0</v>
      </c>
      <c r="W68" s="365">
        <v>0</v>
      </c>
      <c r="X68" s="364">
        <v>0</v>
      </c>
      <c r="Y68" s="12">
        <v>0</v>
      </c>
      <c r="Z68" s="12">
        <v>0</v>
      </c>
      <c r="AA68" s="12">
        <v>0</v>
      </c>
      <c r="AB68" s="12">
        <v>0</v>
      </c>
      <c r="AC68" s="12">
        <v>0</v>
      </c>
      <c r="AD68" s="12">
        <v>0</v>
      </c>
      <c r="AE68" s="12">
        <v>0</v>
      </c>
      <c r="AF68" s="12">
        <v>0</v>
      </c>
      <c r="AG68" s="12">
        <v>0</v>
      </c>
      <c r="AH68" s="364">
        <v>0</v>
      </c>
      <c r="AI68" s="12">
        <v>0</v>
      </c>
      <c r="AJ68" s="12">
        <v>0</v>
      </c>
      <c r="AK68" s="12">
        <v>0</v>
      </c>
      <c r="AL68" s="12">
        <v>0</v>
      </c>
      <c r="AM68" s="12">
        <v>0</v>
      </c>
      <c r="AN68" s="12">
        <v>0</v>
      </c>
      <c r="AO68" s="12">
        <v>0</v>
      </c>
      <c r="AP68" s="12">
        <v>0</v>
      </c>
      <c r="AQ68" s="365">
        <v>0</v>
      </c>
    </row>
    <row r="69" spans="1:43" x14ac:dyDescent="0.25">
      <c r="A69" s="5" t="s">
        <v>75</v>
      </c>
      <c r="B69" t="s">
        <v>76</v>
      </c>
      <c r="C69" s="5" t="s">
        <v>93</v>
      </c>
      <c r="D69" s="513">
        <v>35</v>
      </c>
      <c r="E69" s="484">
        <v>9</v>
      </c>
      <c r="F69" s="484">
        <v>0</v>
      </c>
      <c r="G69" s="484">
        <v>8</v>
      </c>
      <c r="H69" s="484">
        <v>0</v>
      </c>
      <c r="I69" s="484">
        <v>0</v>
      </c>
      <c r="J69" s="484">
        <v>0</v>
      </c>
      <c r="K69" s="484">
        <v>0</v>
      </c>
      <c r="L69" s="484">
        <v>0</v>
      </c>
      <c r="M69" s="552">
        <v>0</v>
      </c>
      <c r="N69" s="364">
        <v>8</v>
      </c>
      <c r="O69" s="12">
        <v>3</v>
      </c>
      <c r="P69" s="12">
        <v>0</v>
      </c>
      <c r="Q69" s="12">
        <v>12</v>
      </c>
      <c r="R69" s="12">
        <v>0</v>
      </c>
      <c r="S69" s="12">
        <v>0</v>
      </c>
      <c r="T69" s="12">
        <v>0</v>
      </c>
      <c r="U69" s="12">
        <v>0</v>
      </c>
      <c r="V69" s="12">
        <v>0</v>
      </c>
      <c r="W69" s="365">
        <v>0</v>
      </c>
      <c r="X69" s="364">
        <v>2</v>
      </c>
      <c r="Y69" s="12">
        <v>3</v>
      </c>
      <c r="Z69" s="12">
        <v>0</v>
      </c>
      <c r="AA69" s="12">
        <v>6</v>
      </c>
      <c r="AB69" s="12">
        <v>0</v>
      </c>
      <c r="AC69" s="12">
        <v>0</v>
      </c>
      <c r="AD69" s="12">
        <v>0</v>
      </c>
      <c r="AE69" s="12">
        <v>0</v>
      </c>
      <c r="AF69" s="12">
        <v>0</v>
      </c>
      <c r="AG69" s="12">
        <v>0</v>
      </c>
      <c r="AH69" s="364">
        <v>21</v>
      </c>
      <c r="AI69" s="12">
        <v>3</v>
      </c>
      <c r="AJ69" s="12">
        <v>0</v>
      </c>
      <c r="AK69" s="12">
        <v>13</v>
      </c>
      <c r="AL69" s="12">
        <v>0</v>
      </c>
      <c r="AM69" s="12">
        <v>0</v>
      </c>
      <c r="AN69" s="12">
        <v>0</v>
      </c>
      <c r="AO69" s="12">
        <v>0</v>
      </c>
      <c r="AP69" s="12">
        <v>0</v>
      </c>
      <c r="AQ69" s="365">
        <v>0</v>
      </c>
    </row>
    <row r="70" spans="1:43" x14ac:dyDescent="0.25">
      <c r="A70" s="5" t="s">
        <v>77</v>
      </c>
      <c r="B70" t="s">
        <v>78</v>
      </c>
      <c r="C70" s="5" t="s">
        <v>95</v>
      </c>
      <c r="D70" s="513">
        <v>0</v>
      </c>
      <c r="E70" s="484">
        <v>0</v>
      </c>
      <c r="F70" s="484">
        <v>0</v>
      </c>
      <c r="G70" s="484">
        <v>2</v>
      </c>
      <c r="H70" s="484">
        <v>0</v>
      </c>
      <c r="I70" s="484">
        <v>0</v>
      </c>
      <c r="J70" s="484">
        <v>0</v>
      </c>
      <c r="K70" s="484">
        <v>0</v>
      </c>
      <c r="L70" s="484">
        <v>0</v>
      </c>
      <c r="M70" s="552">
        <v>0</v>
      </c>
      <c r="N70" s="364">
        <v>0</v>
      </c>
      <c r="O70" s="12">
        <v>0</v>
      </c>
      <c r="P70" s="12">
        <v>0</v>
      </c>
      <c r="Q70" s="12">
        <v>2</v>
      </c>
      <c r="R70" s="12">
        <v>0</v>
      </c>
      <c r="S70" s="12">
        <v>0</v>
      </c>
      <c r="T70" s="12">
        <v>0</v>
      </c>
      <c r="U70" s="12">
        <v>0</v>
      </c>
      <c r="V70" s="12">
        <v>0</v>
      </c>
      <c r="W70" s="365">
        <v>0</v>
      </c>
      <c r="X70" s="364">
        <v>0</v>
      </c>
      <c r="Y70" s="12">
        <v>0</v>
      </c>
      <c r="Z70" s="12">
        <v>0</v>
      </c>
      <c r="AA70" s="12">
        <v>1</v>
      </c>
      <c r="AB70" s="12">
        <v>0</v>
      </c>
      <c r="AC70" s="12">
        <v>0</v>
      </c>
      <c r="AD70" s="12">
        <v>0</v>
      </c>
      <c r="AE70" s="12">
        <v>0</v>
      </c>
      <c r="AF70" s="12">
        <v>0</v>
      </c>
      <c r="AG70" s="12">
        <v>0</v>
      </c>
      <c r="AH70" s="364">
        <v>0</v>
      </c>
      <c r="AI70" s="12">
        <v>0</v>
      </c>
      <c r="AJ70" s="12">
        <v>0</v>
      </c>
      <c r="AK70" s="12">
        <v>0</v>
      </c>
      <c r="AL70" s="12">
        <v>0</v>
      </c>
      <c r="AM70" s="12">
        <v>0</v>
      </c>
      <c r="AN70" s="12">
        <v>0</v>
      </c>
      <c r="AO70" s="12">
        <v>0</v>
      </c>
      <c r="AP70" s="12">
        <v>0</v>
      </c>
      <c r="AQ70" s="365">
        <v>0</v>
      </c>
    </row>
    <row r="71" spans="1:43" x14ac:dyDescent="0.25">
      <c r="A71" s="5" t="s">
        <v>77</v>
      </c>
      <c r="B71" t="s">
        <v>78</v>
      </c>
      <c r="C71" s="5" t="s">
        <v>94</v>
      </c>
      <c r="D71" s="513">
        <v>0</v>
      </c>
      <c r="E71" s="484">
        <v>0</v>
      </c>
      <c r="F71" s="484">
        <v>0</v>
      </c>
      <c r="G71" s="484">
        <v>17</v>
      </c>
      <c r="H71" s="484">
        <v>0</v>
      </c>
      <c r="I71" s="484">
        <v>0</v>
      </c>
      <c r="J71" s="484">
        <v>0</v>
      </c>
      <c r="K71" s="484">
        <v>0</v>
      </c>
      <c r="L71" s="484">
        <v>0</v>
      </c>
      <c r="M71" s="552">
        <v>0</v>
      </c>
      <c r="N71" s="364">
        <v>0</v>
      </c>
      <c r="O71" s="12">
        <v>2</v>
      </c>
      <c r="P71" s="12">
        <v>0</v>
      </c>
      <c r="Q71" s="12">
        <v>11</v>
      </c>
      <c r="R71" s="12">
        <v>0</v>
      </c>
      <c r="S71" s="12">
        <v>0</v>
      </c>
      <c r="T71" s="12">
        <v>0</v>
      </c>
      <c r="U71" s="12">
        <v>0</v>
      </c>
      <c r="V71" s="12">
        <v>0</v>
      </c>
      <c r="W71" s="365">
        <v>0</v>
      </c>
      <c r="X71" s="364">
        <v>0</v>
      </c>
      <c r="Y71" s="12">
        <v>2</v>
      </c>
      <c r="Z71" s="12">
        <v>0</v>
      </c>
      <c r="AA71" s="12">
        <v>4</v>
      </c>
      <c r="AB71" s="12">
        <v>0</v>
      </c>
      <c r="AC71" s="12">
        <v>0</v>
      </c>
      <c r="AD71" s="12">
        <v>0</v>
      </c>
      <c r="AE71" s="12">
        <v>0</v>
      </c>
      <c r="AF71" s="12">
        <v>0</v>
      </c>
      <c r="AG71" s="12">
        <v>0</v>
      </c>
      <c r="AH71" s="364">
        <v>0</v>
      </c>
      <c r="AI71" s="12">
        <v>1</v>
      </c>
      <c r="AJ71" s="12">
        <v>0</v>
      </c>
      <c r="AK71" s="12">
        <v>9</v>
      </c>
      <c r="AL71" s="12">
        <v>0</v>
      </c>
      <c r="AM71" s="12">
        <v>0</v>
      </c>
      <c r="AN71" s="12">
        <v>0</v>
      </c>
      <c r="AO71" s="12">
        <v>0</v>
      </c>
      <c r="AP71" s="12">
        <v>0</v>
      </c>
      <c r="AQ71" s="365">
        <v>0</v>
      </c>
    </row>
    <row r="72" spans="1:43" x14ac:dyDescent="0.25">
      <c r="A72" s="5" t="s">
        <v>77</v>
      </c>
      <c r="B72" t="s">
        <v>78</v>
      </c>
      <c r="C72" s="5" t="s">
        <v>93</v>
      </c>
      <c r="D72" s="513">
        <v>0</v>
      </c>
      <c r="E72" s="484">
        <v>4</v>
      </c>
      <c r="F72" s="484">
        <v>0</v>
      </c>
      <c r="G72" s="484">
        <v>31</v>
      </c>
      <c r="H72" s="484">
        <v>0</v>
      </c>
      <c r="I72" s="484">
        <v>0</v>
      </c>
      <c r="J72" s="484">
        <v>0</v>
      </c>
      <c r="K72" s="484">
        <v>0</v>
      </c>
      <c r="L72" s="484">
        <v>0</v>
      </c>
      <c r="M72" s="552">
        <v>0</v>
      </c>
      <c r="N72" s="364">
        <v>0</v>
      </c>
      <c r="O72" s="12">
        <v>0</v>
      </c>
      <c r="P72" s="12">
        <v>0</v>
      </c>
      <c r="Q72" s="12">
        <v>29</v>
      </c>
      <c r="R72" s="12">
        <v>0</v>
      </c>
      <c r="S72" s="12">
        <v>0</v>
      </c>
      <c r="T72" s="12">
        <v>0</v>
      </c>
      <c r="U72" s="12">
        <v>0</v>
      </c>
      <c r="V72" s="12">
        <v>0</v>
      </c>
      <c r="W72" s="365">
        <v>0</v>
      </c>
      <c r="X72" s="364">
        <v>0</v>
      </c>
      <c r="Y72" s="12">
        <v>1</v>
      </c>
      <c r="Z72" s="12">
        <v>0</v>
      </c>
      <c r="AA72" s="12">
        <v>22</v>
      </c>
      <c r="AB72" s="12">
        <v>0</v>
      </c>
      <c r="AC72" s="12">
        <v>0</v>
      </c>
      <c r="AD72" s="12">
        <v>0</v>
      </c>
      <c r="AE72" s="12">
        <v>0</v>
      </c>
      <c r="AF72" s="12">
        <v>0</v>
      </c>
      <c r="AG72" s="12">
        <v>0</v>
      </c>
      <c r="AH72" s="364">
        <v>0</v>
      </c>
      <c r="AI72" s="12">
        <v>0</v>
      </c>
      <c r="AJ72" s="12">
        <v>0</v>
      </c>
      <c r="AK72" s="12">
        <v>15</v>
      </c>
      <c r="AL72" s="12">
        <v>0</v>
      </c>
      <c r="AM72" s="12">
        <v>0</v>
      </c>
      <c r="AN72" s="12">
        <v>0</v>
      </c>
      <c r="AO72" s="12">
        <v>0</v>
      </c>
      <c r="AP72" s="12">
        <v>0</v>
      </c>
      <c r="AQ72" s="365">
        <v>0</v>
      </c>
    </row>
    <row r="73" spans="1:43" x14ac:dyDescent="0.25">
      <c r="A73" s="5" t="s">
        <v>79</v>
      </c>
      <c r="B73" t="s">
        <v>80</v>
      </c>
      <c r="C73" s="5" t="s">
        <v>95</v>
      </c>
      <c r="D73" s="513">
        <v>0</v>
      </c>
      <c r="E73" s="484">
        <v>4</v>
      </c>
      <c r="F73" s="484">
        <v>0</v>
      </c>
      <c r="G73" s="484">
        <v>26</v>
      </c>
      <c r="H73" s="484">
        <v>0</v>
      </c>
      <c r="I73" s="484">
        <v>0</v>
      </c>
      <c r="J73" s="484">
        <v>0</v>
      </c>
      <c r="K73" s="484">
        <v>0</v>
      </c>
      <c r="L73" s="484">
        <v>0</v>
      </c>
      <c r="M73" s="552">
        <v>0</v>
      </c>
      <c r="N73" s="364">
        <v>1</v>
      </c>
      <c r="O73" s="12">
        <v>3</v>
      </c>
      <c r="P73" s="12">
        <v>0</v>
      </c>
      <c r="Q73" s="12">
        <v>33</v>
      </c>
      <c r="R73" s="12">
        <v>0</v>
      </c>
      <c r="S73" s="12">
        <v>0</v>
      </c>
      <c r="T73" s="12">
        <v>0</v>
      </c>
      <c r="U73" s="12">
        <v>0</v>
      </c>
      <c r="V73" s="12">
        <v>0</v>
      </c>
      <c r="W73" s="365">
        <v>0</v>
      </c>
      <c r="X73" s="364">
        <v>2</v>
      </c>
      <c r="Y73" s="12">
        <v>3</v>
      </c>
      <c r="Z73" s="12">
        <v>0</v>
      </c>
      <c r="AA73" s="12">
        <v>35</v>
      </c>
      <c r="AB73" s="12">
        <v>0</v>
      </c>
      <c r="AC73" s="12">
        <v>0</v>
      </c>
      <c r="AD73" s="12">
        <v>0</v>
      </c>
      <c r="AE73" s="12">
        <v>0</v>
      </c>
      <c r="AF73" s="12">
        <v>0</v>
      </c>
      <c r="AG73" s="12">
        <v>0</v>
      </c>
      <c r="AH73" s="364">
        <v>0</v>
      </c>
      <c r="AI73" s="12">
        <v>1</v>
      </c>
      <c r="AJ73" s="12">
        <v>0</v>
      </c>
      <c r="AK73" s="12">
        <v>39</v>
      </c>
      <c r="AL73" s="12">
        <v>0</v>
      </c>
      <c r="AM73" s="12">
        <v>0</v>
      </c>
      <c r="AN73" s="12">
        <v>0</v>
      </c>
      <c r="AO73" s="12">
        <v>0</v>
      </c>
      <c r="AP73" s="12">
        <v>0</v>
      </c>
      <c r="AQ73" s="365">
        <v>0</v>
      </c>
    </row>
    <row r="74" spans="1:43" x14ac:dyDescent="0.25">
      <c r="A74" s="5" t="s">
        <v>79</v>
      </c>
      <c r="B74" t="s">
        <v>80</v>
      </c>
      <c r="C74" s="5" t="s">
        <v>94</v>
      </c>
      <c r="D74" s="513">
        <v>30</v>
      </c>
      <c r="E74" s="484">
        <v>0</v>
      </c>
      <c r="F74" s="484">
        <v>0</v>
      </c>
      <c r="G74" s="484">
        <v>93</v>
      </c>
      <c r="H74" s="484">
        <v>0</v>
      </c>
      <c r="I74" s="484">
        <v>0</v>
      </c>
      <c r="J74" s="484">
        <v>0</v>
      </c>
      <c r="K74" s="484">
        <v>0</v>
      </c>
      <c r="L74" s="484">
        <v>0</v>
      </c>
      <c r="M74" s="552">
        <v>0</v>
      </c>
      <c r="N74" s="364">
        <v>30</v>
      </c>
      <c r="O74" s="12">
        <v>0</v>
      </c>
      <c r="P74" s="12">
        <v>0</v>
      </c>
      <c r="Q74" s="12">
        <v>73</v>
      </c>
      <c r="R74" s="12">
        <v>0</v>
      </c>
      <c r="S74" s="12">
        <v>0</v>
      </c>
      <c r="T74" s="12">
        <v>0</v>
      </c>
      <c r="U74" s="12">
        <v>0</v>
      </c>
      <c r="V74" s="12">
        <v>0</v>
      </c>
      <c r="W74" s="365">
        <v>0</v>
      </c>
      <c r="X74" s="364">
        <v>33</v>
      </c>
      <c r="Y74" s="12">
        <v>1</v>
      </c>
      <c r="Z74" s="12">
        <v>0</v>
      </c>
      <c r="AA74" s="12">
        <v>77</v>
      </c>
      <c r="AB74" s="12">
        <v>0</v>
      </c>
      <c r="AC74" s="12">
        <v>0</v>
      </c>
      <c r="AD74" s="12">
        <v>0</v>
      </c>
      <c r="AE74" s="12">
        <v>0</v>
      </c>
      <c r="AF74" s="12">
        <v>0</v>
      </c>
      <c r="AG74" s="12">
        <v>0</v>
      </c>
      <c r="AH74" s="364">
        <v>61</v>
      </c>
      <c r="AI74" s="12">
        <v>12</v>
      </c>
      <c r="AJ74" s="12">
        <v>0</v>
      </c>
      <c r="AK74" s="12">
        <v>119</v>
      </c>
      <c r="AL74" s="12">
        <v>0</v>
      </c>
      <c r="AM74" s="12">
        <v>0</v>
      </c>
      <c r="AN74" s="12">
        <v>0</v>
      </c>
      <c r="AO74" s="12">
        <v>0</v>
      </c>
      <c r="AP74" s="12">
        <v>0</v>
      </c>
      <c r="AQ74" s="365">
        <v>0</v>
      </c>
    </row>
    <row r="75" spans="1:43" x14ac:dyDescent="0.25">
      <c r="A75" s="5" t="s">
        <v>79</v>
      </c>
      <c r="B75" t="s">
        <v>80</v>
      </c>
      <c r="C75" s="5" t="s">
        <v>93</v>
      </c>
      <c r="D75" s="513">
        <v>0</v>
      </c>
      <c r="E75" s="484">
        <v>29</v>
      </c>
      <c r="F75" s="484">
        <v>0</v>
      </c>
      <c r="G75" s="484">
        <v>150</v>
      </c>
      <c r="H75" s="484">
        <v>0</v>
      </c>
      <c r="I75" s="484">
        <v>0</v>
      </c>
      <c r="J75" s="484">
        <v>0</v>
      </c>
      <c r="K75" s="484">
        <v>0</v>
      </c>
      <c r="L75" s="484">
        <v>0</v>
      </c>
      <c r="M75" s="552">
        <v>0</v>
      </c>
      <c r="N75" s="364">
        <v>43</v>
      </c>
      <c r="O75" s="12">
        <v>6</v>
      </c>
      <c r="P75" s="12">
        <v>0</v>
      </c>
      <c r="Q75" s="12">
        <v>163</v>
      </c>
      <c r="R75" s="12">
        <v>0</v>
      </c>
      <c r="S75" s="12">
        <v>0</v>
      </c>
      <c r="T75" s="12">
        <v>0</v>
      </c>
      <c r="U75" s="12">
        <v>0</v>
      </c>
      <c r="V75" s="12">
        <v>0</v>
      </c>
      <c r="W75" s="365">
        <v>0</v>
      </c>
      <c r="X75" s="364">
        <v>64</v>
      </c>
      <c r="Y75" s="12">
        <v>45</v>
      </c>
      <c r="Z75" s="12">
        <v>0</v>
      </c>
      <c r="AA75" s="12">
        <v>140</v>
      </c>
      <c r="AB75" s="12">
        <v>0</v>
      </c>
      <c r="AC75" s="12">
        <v>0</v>
      </c>
      <c r="AD75" s="12">
        <v>0</v>
      </c>
      <c r="AE75" s="12">
        <v>0</v>
      </c>
      <c r="AF75" s="12">
        <v>0</v>
      </c>
      <c r="AG75" s="12">
        <v>0</v>
      </c>
      <c r="AH75" s="364">
        <v>56</v>
      </c>
      <c r="AI75" s="12">
        <v>343</v>
      </c>
      <c r="AJ75" s="12">
        <v>0</v>
      </c>
      <c r="AK75" s="12">
        <v>152</v>
      </c>
      <c r="AL75" s="12">
        <v>0</v>
      </c>
      <c r="AM75" s="12">
        <v>0</v>
      </c>
      <c r="AN75" s="12">
        <v>0</v>
      </c>
      <c r="AO75" s="12">
        <v>0</v>
      </c>
      <c r="AP75" s="12">
        <v>0</v>
      </c>
      <c r="AQ75" s="365">
        <v>0</v>
      </c>
    </row>
    <row r="76" spans="1:43" x14ac:dyDescent="0.25">
      <c r="A76" s="5" t="s">
        <v>81</v>
      </c>
      <c r="B76" t="s">
        <v>82</v>
      </c>
      <c r="C76" s="5" t="s">
        <v>95</v>
      </c>
      <c r="D76" s="513">
        <v>0</v>
      </c>
      <c r="E76" s="484">
        <v>1</v>
      </c>
      <c r="F76" s="484">
        <v>0</v>
      </c>
      <c r="G76" s="484">
        <v>20</v>
      </c>
      <c r="H76" s="484">
        <v>0</v>
      </c>
      <c r="I76" s="484">
        <v>0</v>
      </c>
      <c r="J76" s="484">
        <v>0</v>
      </c>
      <c r="K76" s="484">
        <v>0</v>
      </c>
      <c r="L76" s="484">
        <v>0</v>
      </c>
      <c r="M76" s="552">
        <v>0</v>
      </c>
      <c r="N76" s="364">
        <v>0</v>
      </c>
      <c r="O76" s="12">
        <v>5</v>
      </c>
      <c r="P76" s="12">
        <v>0</v>
      </c>
      <c r="Q76" s="12">
        <v>19</v>
      </c>
      <c r="R76" s="12">
        <v>0</v>
      </c>
      <c r="S76" s="12">
        <v>0</v>
      </c>
      <c r="T76" s="12">
        <v>0</v>
      </c>
      <c r="U76" s="12">
        <v>0</v>
      </c>
      <c r="V76" s="12">
        <v>0</v>
      </c>
      <c r="W76" s="365">
        <v>0</v>
      </c>
      <c r="X76" s="364">
        <v>0</v>
      </c>
      <c r="Y76" s="12">
        <v>12</v>
      </c>
      <c r="Z76" s="12">
        <v>0</v>
      </c>
      <c r="AA76" s="12">
        <v>12</v>
      </c>
      <c r="AB76" s="12">
        <v>0</v>
      </c>
      <c r="AC76" s="12">
        <v>0</v>
      </c>
      <c r="AD76" s="12">
        <v>0</v>
      </c>
      <c r="AE76" s="12">
        <v>0</v>
      </c>
      <c r="AF76" s="12">
        <v>0</v>
      </c>
      <c r="AG76" s="12">
        <v>0</v>
      </c>
      <c r="AH76" s="364">
        <v>0</v>
      </c>
      <c r="AI76" s="12">
        <v>7</v>
      </c>
      <c r="AJ76" s="12">
        <v>0</v>
      </c>
      <c r="AK76" s="12">
        <v>17</v>
      </c>
      <c r="AL76" s="12">
        <v>0</v>
      </c>
      <c r="AM76" s="12">
        <v>0</v>
      </c>
      <c r="AN76" s="12">
        <v>0</v>
      </c>
      <c r="AO76" s="12">
        <v>0</v>
      </c>
      <c r="AP76" s="12">
        <v>0</v>
      </c>
      <c r="AQ76" s="365">
        <v>0</v>
      </c>
    </row>
    <row r="77" spans="1:43" x14ac:dyDescent="0.25">
      <c r="A77" s="5" t="s">
        <v>81</v>
      </c>
      <c r="B77" t="s">
        <v>82</v>
      </c>
      <c r="C77" s="5" t="s">
        <v>94</v>
      </c>
      <c r="D77" s="513">
        <v>0</v>
      </c>
      <c r="E77" s="484">
        <v>13</v>
      </c>
      <c r="F77" s="484">
        <v>0</v>
      </c>
      <c r="G77" s="484">
        <v>15</v>
      </c>
      <c r="H77" s="484">
        <v>0</v>
      </c>
      <c r="I77" s="484">
        <v>0</v>
      </c>
      <c r="J77" s="484">
        <v>0</v>
      </c>
      <c r="K77" s="484">
        <v>0</v>
      </c>
      <c r="L77" s="484">
        <v>0</v>
      </c>
      <c r="M77" s="552">
        <v>0</v>
      </c>
      <c r="N77" s="364">
        <v>0</v>
      </c>
      <c r="O77" s="12">
        <v>7</v>
      </c>
      <c r="P77" s="12">
        <v>0</v>
      </c>
      <c r="Q77" s="12">
        <v>14</v>
      </c>
      <c r="R77" s="12">
        <v>0</v>
      </c>
      <c r="S77" s="12">
        <v>0</v>
      </c>
      <c r="T77" s="12">
        <v>0</v>
      </c>
      <c r="U77" s="12">
        <v>0</v>
      </c>
      <c r="V77" s="12">
        <v>0</v>
      </c>
      <c r="W77" s="365">
        <v>0</v>
      </c>
      <c r="X77" s="364">
        <v>0</v>
      </c>
      <c r="Y77" s="12">
        <v>5</v>
      </c>
      <c r="Z77" s="12">
        <v>0</v>
      </c>
      <c r="AA77" s="12">
        <v>23</v>
      </c>
      <c r="AB77" s="12">
        <v>0</v>
      </c>
      <c r="AC77" s="12">
        <v>0</v>
      </c>
      <c r="AD77" s="12">
        <v>0</v>
      </c>
      <c r="AE77" s="12">
        <v>0</v>
      </c>
      <c r="AF77" s="12">
        <v>0</v>
      </c>
      <c r="AG77" s="12">
        <v>0</v>
      </c>
      <c r="AH77" s="364">
        <v>0</v>
      </c>
      <c r="AI77" s="12">
        <v>10</v>
      </c>
      <c r="AJ77" s="12">
        <v>0</v>
      </c>
      <c r="AK77" s="12">
        <v>30</v>
      </c>
      <c r="AL77" s="12">
        <v>0</v>
      </c>
      <c r="AM77" s="12">
        <v>0</v>
      </c>
      <c r="AN77" s="12">
        <v>0</v>
      </c>
      <c r="AO77" s="12">
        <v>0</v>
      </c>
      <c r="AP77" s="12">
        <v>0</v>
      </c>
      <c r="AQ77" s="365">
        <v>0</v>
      </c>
    </row>
    <row r="78" spans="1:43" ht="15.75" thickBot="1" x14ac:dyDescent="0.3">
      <c r="A78" s="5" t="s">
        <v>81</v>
      </c>
      <c r="B78" t="s">
        <v>82</v>
      </c>
      <c r="C78" s="5" t="s">
        <v>93</v>
      </c>
      <c r="D78" s="514">
        <v>64</v>
      </c>
      <c r="E78" s="487">
        <v>35</v>
      </c>
      <c r="F78" s="487">
        <v>0</v>
      </c>
      <c r="G78" s="487">
        <v>81</v>
      </c>
      <c r="H78" s="487">
        <v>0</v>
      </c>
      <c r="I78" s="487">
        <v>0</v>
      </c>
      <c r="J78" s="487">
        <v>0</v>
      </c>
      <c r="K78" s="487">
        <v>0</v>
      </c>
      <c r="L78" s="487">
        <v>0</v>
      </c>
      <c r="M78" s="553">
        <v>0</v>
      </c>
      <c r="N78" s="523">
        <v>72</v>
      </c>
      <c r="O78" s="489">
        <v>52</v>
      </c>
      <c r="P78" s="489">
        <v>0</v>
      </c>
      <c r="Q78" s="489">
        <v>82</v>
      </c>
      <c r="R78" s="489">
        <v>0</v>
      </c>
      <c r="S78" s="489">
        <v>0</v>
      </c>
      <c r="T78" s="489">
        <v>0</v>
      </c>
      <c r="U78" s="489">
        <v>0</v>
      </c>
      <c r="V78" s="489">
        <v>0</v>
      </c>
      <c r="W78" s="490">
        <v>0</v>
      </c>
      <c r="X78" s="523">
        <v>120</v>
      </c>
      <c r="Y78" s="489">
        <v>62</v>
      </c>
      <c r="Z78" s="489">
        <v>0</v>
      </c>
      <c r="AA78" s="489">
        <v>106</v>
      </c>
      <c r="AB78" s="489">
        <v>0</v>
      </c>
      <c r="AC78" s="489">
        <v>0</v>
      </c>
      <c r="AD78" s="489">
        <v>0</v>
      </c>
      <c r="AE78" s="489">
        <v>0</v>
      </c>
      <c r="AF78" s="489">
        <v>0</v>
      </c>
      <c r="AG78" s="489">
        <v>0</v>
      </c>
      <c r="AH78" s="523">
        <v>129</v>
      </c>
      <c r="AI78" s="489">
        <v>64</v>
      </c>
      <c r="AJ78" s="489">
        <v>0</v>
      </c>
      <c r="AK78" s="489">
        <v>60</v>
      </c>
      <c r="AL78" s="489">
        <v>0</v>
      </c>
      <c r="AM78" s="489">
        <v>0</v>
      </c>
      <c r="AN78" s="489">
        <v>0</v>
      </c>
      <c r="AO78" s="489">
        <v>0</v>
      </c>
      <c r="AP78" s="489">
        <v>0</v>
      </c>
      <c r="AQ78" s="490">
        <v>0</v>
      </c>
    </row>
  </sheetData>
  <mergeCells count="28">
    <mergeCell ref="X3:AG3"/>
    <mergeCell ref="AH3:AQ3"/>
    <mergeCell ref="L4:M4"/>
    <mergeCell ref="N4:P4"/>
    <mergeCell ref="Q4:Q5"/>
    <mergeCell ref="R4:R5"/>
    <mergeCell ref="D3:M3"/>
    <mergeCell ref="N3:W3"/>
    <mergeCell ref="D4:F4"/>
    <mergeCell ref="G4:G5"/>
    <mergeCell ref="H4:H5"/>
    <mergeCell ref="I4:I5"/>
    <mergeCell ref="J4:K4"/>
    <mergeCell ref="AL4:AL5"/>
    <mergeCell ref="S4:S5"/>
    <mergeCell ref="T4:U4"/>
    <mergeCell ref="V4:W4"/>
    <mergeCell ref="X4:Z4"/>
    <mergeCell ref="AA4:AA5"/>
    <mergeCell ref="AB4:AB5"/>
    <mergeCell ref="AC4:AC5"/>
    <mergeCell ref="AN4:AO4"/>
    <mergeCell ref="AP4:AQ4"/>
    <mergeCell ref="AD4:AE4"/>
    <mergeCell ref="AF4:AG4"/>
    <mergeCell ref="AH4:AJ4"/>
    <mergeCell ref="AK4:AK5"/>
    <mergeCell ref="AM4:AM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AQ78"/>
  <sheetViews>
    <sheetView workbookViewId="0">
      <pane xSplit="3" ySplit="6" topLeftCell="D7" activePane="bottomRight" state="frozen"/>
      <selection activeCell="Q37" activeCellId="1" sqref="E26 Q37"/>
      <selection pane="topRight" activeCell="Q37" activeCellId="1" sqref="E26 Q37"/>
      <selection pane="bottomLeft" activeCell="Q37" activeCellId="1" sqref="E26 Q37"/>
      <selection pane="bottomRight"/>
    </sheetView>
  </sheetViews>
  <sheetFormatPr defaultRowHeight="15" x14ac:dyDescent="0.25"/>
  <cols>
    <col min="1" max="1" width="9.140625" style="5"/>
    <col min="3" max="3" width="9.140625" style="5"/>
    <col min="4" max="43" width="8.7109375" customWidth="1"/>
  </cols>
  <sheetData>
    <row r="1" spans="1:43" ht="18.75" x14ac:dyDescent="0.3">
      <c r="A1" s="563" t="s">
        <v>326</v>
      </c>
      <c r="AG1" s="509"/>
      <c r="AH1" s="509"/>
      <c r="AI1" s="509"/>
      <c r="AJ1" s="509"/>
      <c r="AK1" s="509"/>
      <c r="AL1" s="509"/>
      <c r="AM1" s="509"/>
      <c r="AN1" s="509"/>
    </row>
    <row r="2" spans="1:43" ht="15.75" thickBot="1" x14ac:dyDescent="0.3">
      <c r="AG2" s="509"/>
      <c r="AH2" s="509"/>
      <c r="AI2" s="509"/>
      <c r="AJ2" s="509"/>
      <c r="AK2" s="509"/>
      <c r="AL2" s="509"/>
      <c r="AM2" s="509"/>
      <c r="AN2" s="509"/>
    </row>
    <row r="3" spans="1:43" s="524" customFormat="1" ht="24" customHeight="1" thickBot="1" x14ac:dyDescent="0.3">
      <c r="A3" s="3"/>
      <c r="C3" s="3"/>
      <c r="D3" s="1196" t="s">
        <v>91</v>
      </c>
      <c r="E3" s="1197"/>
      <c r="F3" s="1197"/>
      <c r="G3" s="1197"/>
      <c r="H3" s="1197"/>
      <c r="I3" s="1197"/>
      <c r="J3" s="1197"/>
      <c r="K3" s="1197"/>
      <c r="L3" s="1197"/>
      <c r="M3" s="1198"/>
      <c r="N3" s="1196" t="s">
        <v>90</v>
      </c>
      <c r="O3" s="1197"/>
      <c r="P3" s="1197"/>
      <c r="Q3" s="1197"/>
      <c r="R3" s="1197"/>
      <c r="S3" s="1197"/>
      <c r="T3" s="1197"/>
      <c r="U3" s="1197"/>
      <c r="V3" s="1197"/>
      <c r="W3" s="1198"/>
      <c r="X3" s="1196" t="s">
        <v>317</v>
      </c>
      <c r="Y3" s="1197"/>
      <c r="Z3" s="1197"/>
      <c r="AA3" s="1197"/>
      <c r="AB3" s="1197"/>
      <c r="AC3" s="1197"/>
      <c r="AD3" s="1197"/>
      <c r="AE3" s="1197"/>
      <c r="AF3" s="1197"/>
      <c r="AG3" s="1198"/>
      <c r="AH3" s="1196" t="s">
        <v>387</v>
      </c>
      <c r="AI3" s="1197"/>
      <c r="AJ3" s="1197"/>
      <c r="AK3" s="1197"/>
      <c r="AL3" s="1197"/>
      <c r="AM3" s="1197"/>
      <c r="AN3" s="1197"/>
      <c r="AO3" s="1197"/>
      <c r="AP3" s="1197"/>
      <c r="AQ3" s="1198"/>
    </row>
    <row r="4" spans="1:43" s="524" customFormat="1" ht="24" customHeight="1" thickBot="1" x14ac:dyDescent="0.3">
      <c r="A4" s="3"/>
      <c r="C4" s="3"/>
      <c r="D4" s="1196" t="s">
        <v>131</v>
      </c>
      <c r="E4" s="1197"/>
      <c r="F4" s="1198"/>
      <c r="G4" s="1199" t="s">
        <v>130</v>
      </c>
      <c r="H4" s="1199" t="s">
        <v>129</v>
      </c>
      <c r="I4" s="1199" t="s">
        <v>128</v>
      </c>
      <c r="J4" s="1196" t="s">
        <v>127</v>
      </c>
      <c r="K4" s="1197"/>
      <c r="L4" s="1196" t="s">
        <v>126</v>
      </c>
      <c r="M4" s="1198"/>
      <c r="N4" s="1196" t="s">
        <v>131</v>
      </c>
      <c r="O4" s="1197"/>
      <c r="P4" s="1198"/>
      <c r="Q4" s="1199" t="s">
        <v>130</v>
      </c>
      <c r="R4" s="1199" t="s">
        <v>129</v>
      </c>
      <c r="S4" s="1199" t="s">
        <v>128</v>
      </c>
      <c r="T4" s="1196" t="s">
        <v>127</v>
      </c>
      <c r="U4" s="1197"/>
      <c r="V4" s="1196" t="s">
        <v>126</v>
      </c>
      <c r="W4" s="1198"/>
      <c r="X4" s="1196" t="s">
        <v>131</v>
      </c>
      <c r="Y4" s="1197"/>
      <c r="Z4" s="1198"/>
      <c r="AA4" s="1199" t="s">
        <v>130</v>
      </c>
      <c r="AB4" s="1199" t="s">
        <v>129</v>
      </c>
      <c r="AC4" s="1199" t="s">
        <v>128</v>
      </c>
      <c r="AD4" s="1196" t="s">
        <v>127</v>
      </c>
      <c r="AE4" s="1197"/>
      <c r="AF4" s="1196" t="s">
        <v>126</v>
      </c>
      <c r="AG4" s="1198"/>
      <c r="AH4" s="1196" t="s">
        <v>131</v>
      </c>
      <c r="AI4" s="1197"/>
      <c r="AJ4" s="1198"/>
      <c r="AK4" s="1199" t="s">
        <v>130</v>
      </c>
      <c r="AL4" s="1199" t="s">
        <v>129</v>
      </c>
      <c r="AM4" s="1199" t="s">
        <v>128</v>
      </c>
      <c r="AN4" s="1196" t="s">
        <v>127</v>
      </c>
      <c r="AO4" s="1197"/>
      <c r="AP4" s="1196" t="s">
        <v>126</v>
      </c>
      <c r="AQ4" s="1198"/>
    </row>
    <row r="5" spans="1:43" s="524" customFormat="1" ht="24" customHeight="1" x14ac:dyDescent="0.25">
      <c r="A5" s="3"/>
      <c r="C5" s="3"/>
      <c r="D5" s="813" t="s">
        <v>125</v>
      </c>
      <c r="E5" s="814" t="s">
        <v>124</v>
      </c>
      <c r="F5" s="815" t="s">
        <v>123</v>
      </c>
      <c r="G5" s="1200"/>
      <c r="H5" s="1200"/>
      <c r="I5" s="1200"/>
      <c r="J5" s="814" t="s">
        <v>122</v>
      </c>
      <c r="K5" s="814" t="s">
        <v>121</v>
      </c>
      <c r="L5" s="813" t="s">
        <v>120</v>
      </c>
      <c r="M5" s="815" t="s">
        <v>119</v>
      </c>
      <c r="N5" s="813" t="s">
        <v>125</v>
      </c>
      <c r="O5" s="814" t="s">
        <v>124</v>
      </c>
      <c r="P5" s="815" t="s">
        <v>123</v>
      </c>
      <c r="Q5" s="1200"/>
      <c r="R5" s="1200"/>
      <c r="S5" s="1200"/>
      <c r="T5" s="814" t="s">
        <v>122</v>
      </c>
      <c r="U5" s="814" t="s">
        <v>121</v>
      </c>
      <c r="V5" s="813" t="s">
        <v>120</v>
      </c>
      <c r="W5" s="815" t="s">
        <v>119</v>
      </c>
      <c r="X5" s="813" t="s">
        <v>125</v>
      </c>
      <c r="Y5" s="814" t="s">
        <v>124</v>
      </c>
      <c r="Z5" s="815" t="s">
        <v>123</v>
      </c>
      <c r="AA5" s="1200"/>
      <c r="AB5" s="1200"/>
      <c r="AC5" s="1200"/>
      <c r="AD5" s="814" t="s">
        <v>122</v>
      </c>
      <c r="AE5" s="814" t="s">
        <v>121</v>
      </c>
      <c r="AF5" s="813" t="s">
        <v>120</v>
      </c>
      <c r="AG5" s="815" t="s">
        <v>119</v>
      </c>
      <c r="AH5" s="813" t="s">
        <v>125</v>
      </c>
      <c r="AI5" s="814" t="s">
        <v>124</v>
      </c>
      <c r="AJ5" s="815" t="s">
        <v>123</v>
      </c>
      <c r="AK5" s="1200"/>
      <c r="AL5" s="1200"/>
      <c r="AM5" s="1200"/>
      <c r="AN5" s="814" t="s">
        <v>122</v>
      </c>
      <c r="AO5" s="814" t="s">
        <v>121</v>
      </c>
      <c r="AP5" s="813" t="s">
        <v>120</v>
      </c>
      <c r="AQ5" s="815" t="s">
        <v>119</v>
      </c>
    </row>
    <row r="6" spans="1:43" s="16" customFormat="1" ht="36" customHeight="1" thickBot="1" x14ac:dyDescent="0.3">
      <c r="A6" s="14" t="s">
        <v>32</v>
      </c>
      <c r="B6" s="13" t="s">
        <v>33</v>
      </c>
      <c r="C6" s="14" t="s">
        <v>99</v>
      </c>
      <c r="D6" s="816" t="s">
        <v>147</v>
      </c>
      <c r="E6" s="817" t="s">
        <v>146</v>
      </c>
      <c r="F6" s="817" t="s">
        <v>145</v>
      </c>
      <c r="G6" s="817" t="s">
        <v>144</v>
      </c>
      <c r="H6" s="817" t="s">
        <v>143</v>
      </c>
      <c r="I6" s="817" t="s">
        <v>142</v>
      </c>
      <c r="J6" s="817" t="s">
        <v>141</v>
      </c>
      <c r="K6" s="817" t="s">
        <v>140</v>
      </c>
      <c r="L6" s="817" t="s">
        <v>139</v>
      </c>
      <c r="M6" s="818" t="s">
        <v>138</v>
      </c>
      <c r="N6" s="816" t="s">
        <v>684</v>
      </c>
      <c r="O6" s="817" t="s">
        <v>685</v>
      </c>
      <c r="P6" s="817" t="s">
        <v>686</v>
      </c>
      <c r="Q6" s="817" t="s">
        <v>687</v>
      </c>
      <c r="R6" s="817" t="s">
        <v>688</v>
      </c>
      <c r="S6" s="817" t="s">
        <v>689</v>
      </c>
      <c r="T6" s="817" t="s">
        <v>690</v>
      </c>
      <c r="U6" s="817" t="s">
        <v>691</v>
      </c>
      <c r="V6" s="817" t="s">
        <v>692</v>
      </c>
      <c r="W6" s="818" t="s">
        <v>693</v>
      </c>
      <c r="X6" s="816" t="s">
        <v>307</v>
      </c>
      <c r="Y6" s="817" t="s">
        <v>308</v>
      </c>
      <c r="Z6" s="817" t="s">
        <v>309</v>
      </c>
      <c r="AA6" s="817" t="s">
        <v>310</v>
      </c>
      <c r="AB6" s="817" t="s">
        <v>311</v>
      </c>
      <c r="AC6" s="817" t="s">
        <v>312</v>
      </c>
      <c r="AD6" s="817" t="s">
        <v>313</v>
      </c>
      <c r="AE6" s="817" t="s">
        <v>314</v>
      </c>
      <c r="AF6" s="817" t="s">
        <v>315</v>
      </c>
      <c r="AG6" s="818" t="s">
        <v>316</v>
      </c>
      <c r="AH6" s="816" t="s">
        <v>674</v>
      </c>
      <c r="AI6" s="817" t="s">
        <v>675</v>
      </c>
      <c r="AJ6" s="817" t="s">
        <v>676</v>
      </c>
      <c r="AK6" s="817" t="s">
        <v>677</v>
      </c>
      <c r="AL6" s="817" t="s">
        <v>678</v>
      </c>
      <c r="AM6" s="817" t="s">
        <v>679</v>
      </c>
      <c r="AN6" s="817" t="s">
        <v>680</v>
      </c>
      <c r="AO6" s="817" t="s">
        <v>681</v>
      </c>
      <c r="AP6" s="817" t="s">
        <v>682</v>
      </c>
      <c r="AQ6" s="818" t="s">
        <v>683</v>
      </c>
    </row>
    <row r="7" spans="1:43" x14ac:dyDescent="0.25">
      <c r="A7" s="5" t="s">
        <v>35</v>
      </c>
      <c r="B7" t="s">
        <v>36</v>
      </c>
      <c r="C7" s="5" t="s">
        <v>95</v>
      </c>
      <c r="D7" s="364">
        <v>0</v>
      </c>
      <c r="E7" s="12">
        <v>0</v>
      </c>
      <c r="F7" s="12">
        <v>0</v>
      </c>
      <c r="G7" s="12">
        <v>0</v>
      </c>
      <c r="H7" s="12">
        <v>15</v>
      </c>
      <c r="I7" s="12">
        <v>0</v>
      </c>
      <c r="J7" s="12">
        <v>0</v>
      </c>
      <c r="K7" s="12">
        <v>0</v>
      </c>
      <c r="L7" s="12">
        <v>0</v>
      </c>
      <c r="M7" s="365">
        <v>0</v>
      </c>
      <c r="N7" s="364">
        <v>0</v>
      </c>
      <c r="O7" s="12">
        <v>0</v>
      </c>
      <c r="P7" s="12">
        <v>0</v>
      </c>
      <c r="Q7" s="12">
        <v>2</v>
      </c>
      <c r="R7" s="12">
        <v>12</v>
      </c>
      <c r="S7" s="12">
        <v>0</v>
      </c>
      <c r="T7" s="12">
        <v>0</v>
      </c>
      <c r="U7" s="12">
        <v>0</v>
      </c>
      <c r="V7" s="12">
        <v>0</v>
      </c>
      <c r="W7" s="365">
        <v>0</v>
      </c>
      <c r="X7" s="364">
        <v>0</v>
      </c>
      <c r="Y7" s="12">
        <v>0</v>
      </c>
      <c r="Z7" s="12">
        <v>0</v>
      </c>
      <c r="AA7" s="12">
        <v>1</v>
      </c>
      <c r="AB7" s="12">
        <v>16</v>
      </c>
      <c r="AC7" s="12">
        <v>0</v>
      </c>
      <c r="AD7" s="12">
        <v>0</v>
      </c>
      <c r="AE7" s="12">
        <v>0</v>
      </c>
      <c r="AF7" s="12">
        <v>0</v>
      </c>
      <c r="AG7" s="12">
        <v>0</v>
      </c>
      <c r="AH7" s="364">
        <v>0</v>
      </c>
      <c r="AI7" s="12">
        <v>0</v>
      </c>
      <c r="AJ7" s="12">
        <v>0</v>
      </c>
      <c r="AK7" s="12">
        <v>1</v>
      </c>
      <c r="AL7" s="12">
        <v>19</v>
      </c>
      <c r="AM7" s="12">
        <v>0</v>
      </c>
      <c r="AN7" s="12">
        <v>0</v>
      </c>
      <c r="AO7" s="12">
        <v>0</v>
      </c>
      <c r="AP7" s="12">
        <v>0</v>
      </c>
      <c r="AQ7" s="365">
        <v>0</v>
      </c>
    </row>
    <row r="8" spans="1:43" x14ac:dyDescent="0.25">
      <c r="A8" s="5" t="s">
        <v>35</v>
      </c>
      <c r="B8" t="s">
        <v>36</v>
      </c>
      <c r="C8" s="5" t="s">
        <v>94</v>
      </c>
      <c r="D8" s="364">
        <v>0</v>
      </c>
      <c r="E8" s="12">
        <v>0</v>
      </c>
      <c r="F8" s="12">
        <v>0</v>
      </c>
      <c r="G8" s="12">
        <v>0</v>
      </c>
      <c r="H8" s="12">
        <v>9</v>
      </c>
      <c r="I8" s="12">
        <v>5</v>
      </c>
      <c r="J8" s="12">
        <v>0</v>
      </c>
      <c r="K8" s="12">
        <v>0</v>
      </c>
      <c r="L8" s="12">
        <v>0</v>
      </c>
      <c r="M8" s="365">
        <v>0</v>
      </c>
      <c r="N8" s="364">
        <v>0</v>
      </c>
      <c r="O8" s="12">
        <v>0</v>
      </c>
      <c r="P8" s="12">
        <v>0</v>
      </c>
      <c r="Q8" s="12">
        <v>0</v>
      </c>
      <c r="R8" s="12">
        <v>5</v>
      </c>
      <c r="S8" s="12">
        <v>4</v>
      </c>
      <c r="T8" s="12">
        <v>0</v>
      </c>
      <c r="U8" s="12">
        <v>0</v>
      </c>
      <c r="V8" s="12">
        <v>0</v>
      </c>
      <c r="W8" s="365">
        <v>0</v>
      </c>
      <c r="X8" s="364">
        <v>0</v>
      </c>
      <c r="Y8" s="12">
        <v>0</v>
      </c>
      <c r="Z8" s="12">
        <v>0</v>
      </c>
      <c r="AA8" s="12">
        <v>0</v>
      </c>
      <c r="AB8" s="12">
        <v>6</v>
      </c>
      <c r="AC8" s="12">
        <v>10</v>
      </c>
      <c r="AD8" s="12">
        <v>0</v>
      </c>
      <c r="AE8" s="12">
        <v>0</v>
      </c>
      <c r="AF8" s="12">
        <v>0</v>
      </c>
      <c r="AG8" s="12">
        <v>0</v>
      </c>
      <c r="AH8" s="364">
        <v>0</v>
      </c>
      <c r="AI8" s="12">
        <v>0</v>
      </c>
      <c r="AJ8" s="12">
        <v>0</v>
      </c>
      <c r="AK8" s="12">
        <v>0</v>
      </c>
      <c r="AL8" s="12">
        <v>11</v>
      </c>
      <c r="AM8" s="12">
        <v>0</v>
      </c>
      <c r="AN8" s="12">
        <v>1</v>
      </c>
      <c r="AO8" s="12">
        <v>0</v>
      </c>
      <c r="AP8" s="12">
        <v>0</v>
      </c>
      <c r="AQ8" s="365">
        <v>0</v>
      </c>
    </row>
    <row r="9" spans="1:43" x14ac:dyDescent="0.25">
      <c r="A9" s="5" t="s">
        <v>35</v>
      </c>
      <c r="B9" t="s">
        <v>36</v>
      </c>
      <c r="C9" s="5" t="s">
        <v>93</v>
      </c>
      <c r="D9" s="364">
        <v>0</v>
      </c>
      <c r="E9" s="12">
        <v>0</v>
      </c>
      <c r="F9" s="12">
        <v>0</v>
      </c>
      <c r="G9" s="12">
        <v>0</v>
      </c>
      <c r="H9" s="12">
        <v>48</v>
      </c>
      <c r="I9" s="12">
        <v>19</v>
      </c>
      <c r="J9" s="12">
        <v>0</v>
      </c>
      <c r="K9" s="12">
        <v>0</v>
      </c>
      <c r="L9" s="12">
        <v>0</v>
      </c>
      <c r="M9" s="365">
        <v>0</v>
      </c>
      <c r="N9" s="364">
        <v>0</v>
      </c>
      <c r="O9" s="12">
        <v>0</v>
      </c>
      <c r="P9" s="12">
        <v>0</v>
      </c>
      <c r="Q9" s="12">
        <v>0</v>
      </c>
      <c r="R9" s="12">
        <v>71</v>
      </c>
      <c r="S9" s="12">
        <v>19</v>
      </c>
      <c r="T9" s="12">
        <v>0</v>
      </c>
      <c r="U9" s="12">
        <v>0</v>
      </c>
      <c r="V9" s="12">
        <v>0</v>
      </c>
      <c r="W9" s="365">
        <v>0</v>
      </c>
      <c r="X9" s="364">
        <v>0</v>
      </c>
      <c r="Y9" s="12">
        <v>0</v>
      </c>
      <c r="Z9" s="12">
        <v>0</v>
      </c>
      <c r="AA9" s="12">
        <v>0</v>
      </c>
      <c r="AB9" s="12">
        <v>85</v>
      </c>
      <c r="AC9" s="12">
        <v>19</v>
      </c>
      <c r="AD9" s="12">
        <v>1</v>
      </c>
      <c r="AE9" s="12">
        <v>0</v>
      </c>
      <c r="AF9" s="12">
        <v>0</v>
      </c>
      <c r="AG9" s="12">
        <v>0</v>
      </c>
      <c r="AH9" s="364">
        <v>0</v>
      </c>
      <c r="AI9" s="12">
        <v>0</v>
      </c>
      <c r="AJ9" s="12">
        <v>0</v>
      </c>
      <c r="AK9" s="12">
        <v>0</v>
      </c>
      <c r="AL9" s="12">
        <v>90</v>
      </c>
      <c r="AM9" s="12">
        <v>20</v>
      </c>
      <c r="AN9" s="12">
        <v>0</v>
      </c>
      <c r="AO9" s="12">
        <v>0</v>
      </c>
      <c r="AP9" s="12">
        <v>0</v>
      </c>
      <c r="AQ9" s="365">
        <v>0</v>
      </c>
    </row>
    <row r="10" spans="1:43" x14ac:dyDescent="0.25">
      <c r="A10" s="5" t="s">
        <v>37</v>
      </c>
      <c r="B10" t="s">
        <v>38</v>
      </c>
      <c r="C10" s="5" t="s">
        <v>95</v>
      </c>
      <c r="D10" s="364">
        <v>0</v>
      </c>
      <c r="E10" s="12">
        <v>0</v>
      </c>
      <c r="F10" s="12">
        <v>0</v>
      </c>
      <c r="G10" s="12">
        <v>15</v>
      </c>
      <c r="H10" s="12">
        <v>1041</v>
      </c>
      <c r="I10" s="12">
        <v>283</v>
      </c>
      <c r="J10" s="12">
        <v>11</v>
      </c>
      <c r="K10" s="12">
        <v>0</v>
      </c>
      <c r="L10" s="12">
        <v>2</v>
      </c>
      <c r="M10" s="365">
        <v>7</v>
      </c>
      <c r="N10" s="364">
        <v>0</v>
      </c>
      <c r="O10" s="12">
        <v>0</v>
      </c>
      <c r="P10" s="12">
        <v>0</v>
      </c>
      <c r="Q10" s="12">
        <v>10</v>
      </c>
      <c r="R10" s="12">
        <v>1100</v>
      </c>
      <c r="S10" s="12">
        <v>279</v>
      </c>
      <c r="T10" s="12">
        <v>19</v>
      </c>
      <c r="U10" s="12">
        <v>0</v>
      </c>
      <c r="V10" s="12">
        <v>2</v>
      </c>
      <c r="W10" s="365">
        <v>4</v>
      </c>
      <c r="X10" s="364">
        <v>0</v>
      </c>
      <c r="Y10" s="12">
        <v>0</v>
      </c>
      <c r="Z10" s="12">
        <v>0</v>
      </c>
      <c r="AA10" s="12">
        <v>10</v>
      </c>
      <c r="AB10" s="12">
        <v>1073</v>
      </c>
      <c r="AC10" s="12">
        <v>300</v>
      </c>
      <c r="AD10" s="12">
        <v>20</v>
      </c>
      <c r="AE10" s="12">
        <v>0</v>
      </c>
      <c r="AF10" s="12">
        <v>8</v>
      </c>
      <c r="AG10" s="12">
        <v>3</v>
      </c>
      <c r="AH10" s="364">
        <v>0</v>
      </c>
      <c r="AI10" s="12">
        <v>0</v>
      </c>
      <c r="AJ10" s="12">
        <v>0</v>
      </c>
      <c r="AK10" s="12">
        <v>14</v>
      </c>
      <c r="AL10" s="12">
        <v>1046</v>
      </c>
      <c r="AM10" s="12">
        <v>257</v>
      </c>
      <c r="AN10" s="12">
        <v>14</v>
      </c>
      <c r="AO10" s="12">
        <v>0</v>
      </c>
      <c r="AP10" s="12">
        <v>2</v>
      </c>
      <c r="AQ10" s="365">
        <v>6</v>
      </c>
    </row>
    <row r="11" spans="1:43" x14ac:dyDescent="0.25">
      <c r="A11" s="5" t="s">
        <v>37</v>
      </c>
      <c r="B11" t="s">
        <v>38</v>
      </c>
      <c r="C11" s="5" t="s">
        <v>94</v>
      </c>
      <c r="D11" s="364">
        <v>0</v>
      </c>
      <c r="E11" s="12">
        <v>0</v>
      </c>
      <c r="F11" s="12">
        <v>0</v>
      </c>
      <c r="G11" s="12">
        <v>0</v>
      </c>
      <c r="H11" s="12">
        <v>254</v>
      </c>
      <c r="I11" s="12">
        <v>46</v>
      </c>
      <c r="J11" s="12">
        <v>7</v>
      </c>
      <c r="K11" s="12">
        <v>0</v>
      </c>
      <c r="L11" s="12">
        <v>0</v>
      </c>
      <c r="M11" s="365">
        <v>0</v>
      </c>
      <c r="N11" s="364">
        <v>0</v>
      </c>
      <c r="O11" s="12">
        <v>0</v>
      </c>
      <c r="P11" s="12">
        <v>0</v>
      </c>
      <c r="Q11" s="12">
        <v>0</v>
      </c>
      <c r="R11" s="12">
        <v>275</v>
      </c>
      <c r="S11" s="12">
        <v>47</v>
      </c>
      <c r="T11" s="12">
        <v>3</v>
      </c>
      <c r="U11" s="12">
        <v>0</v>
      </c>
      <c r="V11" s="12">
        <v>0</v>
      </c>
      <c r="W11" s="365">
        <v>0</v>
      </c>
      <c r="X11" s="364">
        <v>0</v>
      </c>
      <c r="Y11" s="12">
        <v>0</v>
      </c>
      <c r="Z11" s="12">
        <v>0</v>
      </c>
      <c r="AA11" s="12">
        <v>0</v>
      </c>
      <c r="AB11" s="12">
        <v>274</v>
      </c>
      <c r="AC11" s="12">
        <v>29</v>
      </c>
      <c r="AD11" s="12">
        <v>6</v>
      </c>
      <c r="AE11" s="12">
        <v>0</v>
      </c>
      <c r="AF11" s="12">
        <v>1</v>
      </c>
      <c r="AG11" s="12">
        <v>0</v>
      </c>
      <c r="AH11" s="364">
        <v>0</v>
      </c>
      <c r="AI11" s="12">
        <v>0</v>
      </c>
      <c r="AJ11" s="12">
        <v>0</v>
      </c>
      <c r="AK11" s="12">
        <v>0</v>
      </c>
      <c r="AL11" s="12">
        <v>281</v>
      </c>
      <c r="AM11" s="12">
        <v>37</v>
      </c>
      <c r="AN11" s="12">
        <v>7</v>
      </c>
      <c r="AO11" s="12">
        <v>0</v>
      </c>
      <c r="AP11" s="12">
        <v>2</v>
      </c>
      <c r="AQ11" s="365">
        <v>0</v>
      </c>
    </row>
    <row r="12" spans="1:43" x14ac:dyDescent="0.25">
      <c r="A12" s="5" t="s">
        <v>37</v>
      </c>
      <c r="B12" t="s">
        <v>38</v>
      </c>
      <c r="C12" s="5" t="s">
        <v>93</v>
      </c>
      <c r="D12" s="364">
        <v>0</v>
      </c>
      <c r="E12" s="12">
        <v>0</v>
      </c>
      <c r="F12" s="12">
        <v>0</v>
      </c>
      <c r="G12" s="12">
        <v>0</v>
      </c>
      <c r="H12" s="12">
        <v>124</v>
      </c>
      <c r="I12" s="12">
        <v>32</v>
      </c>
      <c r="J12" s="12">
        <v>2</v>
      </c>
      <c r="K12" s="12">
        <v>0</v>
      </c>
      <c r="L12" s="12">
        <v>2</v>
      </c>
      <c r="M12" s="365">
        <v>0</v>
      </c>
      <c r="N12" s="364">
        <v>0</v>
      </c>
      <c r="O12" s="12">
        <v>0</v>
      </c>
      <c r="P12" s="12">
        <v>0</v>
      </c>
      <c r="Q12" s="12">
        <v>0</v>
      </c>
      <c r="R12" s="12">
        <v>181</v>
      </c>
      <c r="S12" s="12">
        <v>36</v>
      </c>
      <c r="T12" s="12">
        <v>2</v>
      </c>
      <c r="U12" s="12">
        <v>0</v>
      </c>
      <c r="V12" s="12">
        <v>0</v>
      </c>
      <c r="W12" s="365">
        <v>0</v>
      </c>
      <c r="X12" s="364">
        <v>0</v>
      </c>
      <c r="Y12" s="12">
        <v>0</v>
      </c>
      <c r="Z12" s="12">
        <v>0</v>
      </c>
      <c r="AA12" s="12">
        <v>0</v>
      </c>
      <c r="AB12" s="12">
        <v>145</v>
      </c>
      <c r="AC12" s="12">
        <v>30</v>
      </c>
      <c r="AD12" s="12">
        <v>7</v>
      </c>
      <c r="AE12" s="12">
        <v>0</v>
      </c>
      <c r="AF12" s="12">
        <v>1</v>
      </c>
      <c r="AG12" s="12">
        <v>0</v>
      </c>
      <c r="AH12" s="364">
        <v>0</v>
      </c>
      <c r="AI12" s="12">
        <v>0</v>
      </c>
      <c r="AJ12" s="12">
        <v>0</v>
      </c>
      <c r="AK12" s="12">
        <v>0</v>
      </c>
      <c r="AL12" s="12">
        <v>153</v>
      </c>
      <c r="AM12" s="12">
        <v>29</v>
      </c>
      <c r="AN12" s="12">
        <v>5</v>
      </c>
      <c r="AO12" s="12">
        <v>0</v>
      </c>
      <c r="AP12" s="12">
        <v>0</v>
      </c>
      <c r="AQ12" s="365">
        <v>0</v>
      </c>
    </row>
    <row r="13" spans="1:43" x14ac:dyDescent="0.25">
      <c r="A13" s="5" t="s">
        <v>39</v>
      </c>
      <c r="B13" t="s">
        <v>40</v>
      </c>
      <c r="C13" s="5" t="s">
        <v>95</v>
      </c>
      <c r="D13" s="364">
        <v>0</v>
      </c>
      <c r="E13" s="12">
        <v>0</v>
      </c>
      <c r="F13" s="12">
        <v>0</v>
      </c>
      <c r="G13" s="12">
        <v>0</v>
      </c>
      <c r="H13" s="12">
        <v>1563</v>
      </c>
      <c r="I13" s="12">
        <v>371</v>
      </c>
      <c r="J13" s="12">
        <v>27</v>
      </c>
      <c r="K13" s="12">
        <v>97</v>
      </c>
      <c r="L13" s="12">
        <v>1</v>
      </c>
      <c r="M13" s="365">
        <v>5</v>
      </c>
      <c r="N13" s="364">
        <v>0</v>
      </c>
      <c r="O13" s="12">
        <v>0</v>
      </c>
      <c r="P13" s="12">
        <v>0</v>
      </c>
      <c r="Q13" s="12">
        <v>0</v>
      </c>
      <c r="R13" s="12">
        <v>1648</v>
      </c>
      <c r="S13" s="12">
        <v>379</v>
      </c>
      <c r="T13" s="12">
        <v>44</v>
      </c>
      <c r="U13" s="12">
        <v>99</v>
      </c>
      <c r="V13" s="12">
        <v>3</v>
      </c>
      <c r="W13" s="365">
        <v>1</v>
      </c>
      <c r="X13" s="364">
        <v>0</v>
      </c>
      <c r="Y13" s="12">
        <v>0</v>
      </c>
      <c r="Z13" s="12">
        <v>0</v>
      </c>
      <c r="AA13" s="12">
        <v>0</v>
      </c>
      <c r="AB13" s="12">
        <v>1624</v>
      </c>
      <c r="AC13" s="12">
        <v>360</v>
      </c>
      <c r="AD13" s="12">
        <v>47</v>
      </c>
      <c r="AE13" s="12">
        <v>87</v>
      </c>
      <c r="AF13" s="12">
        <v>11</v>
      </c>
      <c r="AG13" s="12">
        <v>4</v>
      </c>
      <c r="AH13" s="364">
        <v>0</v>
      </c>
      <c r="AI13" s="12">
        <v>1</v>
      </c>
      <c r="AJ13" s="12">
        <v>0</v>
      </c>
      <c r="AK13" s="12">
        <v>0</v>
      </c>
      <c r="AL13" s="12">
        <v>1613</v>
      </c>
      <c r="AM13" s="12">
        <v>286</v>
      </c>
      <c r="AN13" s="12">
        <v>31</v>
      </c>
      <c r="AO13" s="12">
        <v>83</v>
      </c>
      <c r="AP13" s="12">
        <v>8</v>
      </c>
      <c r="AQ13" s="365">
        <v>3</v>
      </c>
    </row>
    <row r="14" spans="1:43" x14ac:dyDescent="0.25">
      <c r="A14" s="5" t="s">
        <v>39</v>
      </c>
      <c r="B14" t="s">
        <v>40</v>
      </c>
      <c r="C14" s="5" t="s">
        <v>94</v>
      </c>
      <c r="D14" s="364">
        <v>0</v>
      </c>
      <c r="E14" s="12">
        <v>0</v>
      </c>
      <c r="F14" s="12">
        <v>0</v>
      </c>
      <c r="G14" s="12">
        <v>0</v>
      </c>
      <c r="H14" s="12">
        <v>304</v>
      </c>
      <c r="I14" s="12">
        <v>153</v>
      </c>
      <c r="J14" s="12">
        <v>9</v>
      </c>
      <c r="K14" s="12">
        <v>95</v>
      </c>
      <c r="L14" s="12">
        <v>1</v>
      </c>
      <c r="M14" s="365">
        <v>1</v>
      </c>
      <c r="N14" s="364">
        <v>0</v>
      </c>
      <c r="O14" s="12">
        <v>0</v>
      </c>
      <c r="P14" s="12">
        <v>0</v>
      </c>
      <c r="Q14" s="12">
        <v>0</v>
      </c>
      <c r="R14" s="12">
        <v>298</v>
      </c>
      <c r="S14" s="12">
        <v>170</v>
      </c>
      <c r="T14" s="12">
        <v>6</v>
      </c>
      <c r="U14" s="12">
        <v>92</v>
      </c>
      <c r="V14" s="12">
        <v>2</v>
      </c>
      <c r="W14" s="365">
        <v>1</v>
      </c>
      <c r="X14" s="364">
        <v>0</v>
      </c>
      <c r="Y14" s="12">
        <v>0</v>
      </c>
      <c r="Z14" s="12">
        <v>0</v>
      </c>
      <c r="AA14" s="12">
        <v>0</v>
      </c>
      <c r="AB14" s="12">
        <v>264</v>
      </c>
      <c r="AC14" s="12">
        <v>182</v>
      </c>
      <c r="AD14" s="12">
        <v>9</v>
      </c>
      <c r="AE14" s="12">
        <v>103</v>
      </c>
      <c r="AF14" s="12">
        <v>5</v>
      </c>
      <c r="AG14" s="12">
        <v>1</v>
      </c>
      <c r="AH14" s="364">
        <v>0</v>
      </c>
      <c r="AI14" s="12">
        <v>0</v>
      </c>
      <c r="AJ14" s="12">
        <v>0</v>
      </c>
      <c r="AK14" s="12">
        <v>0</v>
      </c>
      <c r="AL14" s="12">
        <v>333</v>
      </c>
      <c r="AM14" s="12">
        <v>231</v>
      </c>
      <c r="AN14" s="12">
        <v>6</v>
      </c>
      <c r="AO14" s="12">
        <v>98</v>
      </c>
      <c r="AP14" s="12">
        <v>4</v>
      </c>
      <c r="AQ14" s="365">
        <v>3</v>
      </c>
    </row>
    <row r="15" spans="1:43" x14ac:dyDescent="0.25">
      <c r="A15" s="5" t="s">
        <v>39</v>
      </c>
      <c r="B15" t="s">
        <v>40</v>
      </c>
      <c r="C15" s="5" t="s">
        <v>93</v>
      </c>
      <c r="D15" s="364">
        <v>0</v>
      </c>
      <c r="E15" s="12">
        <v>0</v>
      </c>
      <c r="F15" s="12">
        <v>0</v>
      </c>
      <c r="G15" s="12">
        <v>0</v>
      </c>
      <c r="H15" s="12">
        <v>141</v>
      </c>
      <c r="I15" s="12">
        <v>45</v>
      </c>
      <c r="J15" s="12">
        <v>10</v>
      </c>
      <c r="K15" s="12">
        <v>0</v>
      </c>
      <c r="L15" s="12">
        <v>0</v>
      </c>
      <c r="M15" s="365">
        <v>0</v>
      </c>
      <c r="N15" s="364">
        <v>0</v>
      </c>
      <c r="O15" s="12">
        <v>0</v>
      </c>
      <c r="P15" s="12">
        <v>0</v>
      </c>
      <c r="Q15" s="12">
        <v>0</v>
      </c>
      <c r="R15" s="12">
        <v>154</v>
      </c>
      <c r="S15" s="12">
        <v>44</v>
      </c>
      <c r="T15" s="12">
        <v>10</v>
      </c>
      <c r="U15" s="12">
        <v>0</v>
      </c>
      <c r="V15" s="12">
        <v>0</v>
      </c>
      <c r="W15" s="365">
        <v>0</v>
      </c>
      <c r="X15" s="364">
        <v>0</v>
      </c>
      <c r="Y15" s="12">
        <v>0</v>
      </c>
      <c r="Z15" s="12">
        <v>0</v>
      </c>
      <c r="AA15" s="12">
        <v>0</v>
      </c>
      <c r="AB15" s="12">
        <v>171</v>
      </c>
      <c r="AC15" s="12">
        <v>53</v>
      </c>
      <c r="AD15" s="12">
        <v>10</v>
      </c>
      <c r="AE15" s="12">
        <v>0</v>
      </c>
      <c r="AF15" s="12">
        <v>0</v>
      </c>
      <c r="AG15" s="12">
        <v>0</v>
      </c>
      <c r="AH15" s="364">
        <v>0</v>
      </c>
      <c r="AI15" s="12">
        <v>3</v>
      </c>
      <c r="AJ15" s="12">
        <v>0</v>
      </c>
      <c r="AK15" s="12">
        <v>0</v>
      </c>
      <c r="AL15" s="12">
        <v>170</v>
      </c>
      <c r="AM15" s="12">
        <v>48</v>
      </c>
      <c r="AN15" s="12">
        <v>13</v>
      </c>
      <c r="AO15" s="12">
        <v>0</v>
      </c>
      <c r="AP15" s="12">
        <v>0</v>
      </c>
      <c r="AQ15" s="365">
        <v>0</v>
      </c>
    </row>
    <row r="16" spans="1:43" x14ac:dyDescent="0.25">
      <c r="A16" s="5" t="s">
        <v>41</v>
      </c>
      <c r="B16" t="s">
        <v>42</v>
      </c>
      <c r="C16" s="5" t="s">
        <v>95</v>
      </c>
      <c r="D16" s="364">
        <v>0</v>
      </c>
      <c r="E16" s="12">
        <v>0</v>
      </c>
      <c r="F16" s="12">
        <v>0</v>
      </c>
      <c r="G16" s="12">
        <v>9</v>
      </c>
      <c r="H16" s="12">
        <v>293</v>
      </c>
      <c r="I16" s="12">
        <v>73</v>
      </c>
      <c r="J16" s="12">
        <v>0</v>
      </c>
      <c r="K16" s="12">
        <v>0</v>
      </c>
      <c r="L16" s="12">
        <v>0</v>
      </c>
      <c r="M16" s="365">
        <v>0</v>
      </c>
      <c r="N16" s="364">
        <v>0</v>
      </c>
      <c r="O16" s="12">
        <v>0</v>
      </c>
      <c r="P16" s="12">
        <v>0</v>
      </c>
      <c r="Q16" s="12">
        <v>46</v>
      </c>
      <c r="R16" s="12">
        <v>294</v>
      </c>
      <c r="S16" s="12">
        <v>72</v>
      </c>
      <c r="T16" s="12">
        <v>0</v>
      </c>
      <c r="U16" s="12">
        <v>0</v>
      </c>
      <c r="V16" s="12">
        <v>0</v>
      </c>
      <c r="W16" s="365">
        <v>0</v>
      </c>
      <c r="X16" s="364">
        <v>0</v>
      </c>
      <c r="Y16" s="12">
        <v>0</v>
      </c>
      <c r="Z16" s="12">
        <v>0</v>
      </c>
      <c r="AA16" s="12">
        <v>61</v>
      </c>
      <c r="AB16" s="12">
        <v>287</v>
      </c>
      <c r="AC16" s="12">
        <v>79</v>
      </c>
      <c r="AD16" s="12">
        <v>0</v>
      </c>
      <c r="AE16" s="12">
        <v>0</v>
      </c>
      <c r="AF16" s="12">
        <v>2</v>
      </c>
      <c r="AG16" s="12">
        <v>0</v>
      </c>
      <c r="AH16" s="364">
        <v>0</v>
      </c>
      <c r="AI16" s="12">
        <v>0</v>
      </c>
      <c r="AJ16" s="12">
        <v>0</v>
      </c>
      <c r="AK16" s="12">
        <v>85</v>
      </c>
      <c r="AL16" s="12">
        <v>298</v>
      </c>
      <c r="AM16" s="12">
        <v>62</v>
      </c>
      <c r="AN16" s="12">
        <v>0</v>
      </c>
      <c r="AO16" s="12">
        <v>0</v>
      </c>
      <c r="AP16" s="12">
        <v>0</v>
      </c>
      <c r="AQ16" s="365">
        <v>0</v>
      </c>
    </row>
    <row r="17" spans="1:43" x14ac:dyDescent="0.25">
      <c r="A17" s="5" t="s">
        <v>41</v>
      </c>
      <c r="B17" t="s">
        <v>42</v>
      </c>
      <c r="C17" s="5" t="s">
        <v>94</v>
      </c>
      <c r="D17" s="364">
        <v>0</v>
      </c>
      <c r="E17" s="12">
        <v>0</v>
      </c>
      <c r="F17" s="12">
        <v>0</v>
      </c>
      <c r="G17" s="12">
        <v>0</v>
      </c>
      <c r="H17" s="12">
        <v>67</v>
      </c>
      <c r="I17" s="12">
        <v>12</v>
      </c>
      <c r="J17" s="12">
        <v>0</v>
      </c>
      <c r="K17" s="12">
        <v>0</v>
      </c>
      <c r="L17" s="12">
        <v>0</v>
      </c>
      <c r="M17" s="365">
        <v>0</v>
      </c>
      <c r="N17" s="364">
        <v>0</v>
      </c>
      <c r="O17" s="12">
        <v>0</v>
      </c>
      <c r="P17" s="12">
        <v>0</v>
      </c>
      <c r="Q17" s="12">
        <v>0</v>
      </c>
      <c r="R17" s="12">
        <v>89</v>
      </c>
      <c r="S17" s="12">
        <v>19</v>
      </c>
      <c r="T17" s="12">
        <v>0</v>
      </c>
      <c r="U17" s="12">
        <v>0</v>
      </c>
      <c r="V17" s="12">
        <v>0</v>
      </c>
      <c r="W17" s="365">
        <v>0</v>
      </c>
      <c r="X17" s="364">
        <v>0</v>
      </c>
      <c r="Y17" s="12">
        <v>0</v>
      </c>
      <c r="Z17" s="12">
        <v>0</v>
      </c>
      <c r="AA17" s="12">
        <v>0</v>
      </c>
      <c r="AB17" s="12">
        <v>96</v>
      </c>
      <c r="AC17" s="12">
        <v>20</v>
      </c>
      <c r="AD17" s="12">
        <v>0</v>
      </c>
      <c r="AE17" s="12">
        <v>0</v>
      </c>
      <c r="AF17" s="12">
        <v>0</v>
      </c>
      <c r="AG17" s="12">
        <v>0</v>
      </c>
      <c r="AH17" s="364">
        <v>0</v>
      </c>
      <c r="AI17" s="12">
        <v>0</v>
      </c>
      <c r="AJ17" s="12">
        <v>0</v>
      </c>
      <c r="AK17" s="12">
        <v>0</v>
      </c>
      <c r="AL17" s="12">
        <v>95</v>
      </c>
      <c r="AM17" s="12">
        <v>22</v>
      </c>
      <c r="AN17" s="12">
        <v>0</v>
      </c>
      <c r="AO17" s="12">
        <v>0</v>
      </c>
      <c r="AP17" s="12">
        <v>0</v>
      </c>
      <c r="AQ17" s="365">
        <v>0</v>
      </c>
    </row>
    <row r="18" spans="1:43" x14ac:dyDescent="0.25">
      <c r="A18" s="5" t="s">
        <v>41</v>
      </c>
      <c r="B18" t="s">
        <v>42</v>
      </c>
      <c r="C18" s="5" t="s">
        <v>93</v>
      </c>
      <c r="D18" s="364">
        <v>0</v>
      </c>
      <c r="E18" s="12">
        <v>0</v>
      </c>
      <c r="F18" s="12">
        <v>0</v>
      </c>
      <c r="G18" s="12">
        <v>0</v>
      </c>
      <c r="H18" s="12">
        <v>4</v>
      </c>
      <c r="I18" s="12">
        <v>0</v>
      </c>
      <c r="J18" s="12">
        <v>0</v>
      </c>
      <c r="K18" s="12">
        <v>0</v>
      </c>
      <c r="L18" s="12">
        <v>0</v>
      </c>
      <c r="M18" s="365">
        <v>0</v>
      </c>
      <c r="N18" s="364">
        <v>0</v>
      </c>
      <c r="O18" s="12">
        <v>0</v>
      </c>
      <c r="P18" s="12">
        <v>0</v>
      </c>
      <c r="Q18" s="12">
        <v>0</v>
      </c>
      <c r="R18" s="12">
        <v>8</v>
      </c>
      <c r="S18" s="12">
        <v>0</v>
      </c>
      <c r="T18" s="12">
        <v>0</v>
      </c>
      <c r="U18" s="12">
        <v>0</v>
      </c>
      <c r="V18" s="12">
        <v>0</v>
      </c>
      <c r="W18" s="365">
        <v>0</v>
      </c>
      <c r="X18" s="364">
        <v>0</v>
      </c>
      <c r="Y18" s="12">
        <v>0</v>
      </c>
      <c r="Z18" s="12">
        <v>0</v>
      </c>
      <c r="AA18" s="12">
        <v>0</v>
      </c>
      <c r="AB18" s="12">
        <v>5</v>
      </c>
      <c r="AC18" s="12">
        <v>0</v>
      </c>
      <c r="AD18" s="12">
        <v>0</v>
      </c>
      <c r="AE18" s="12">
        <v>0</v>
      </c>
      <c r="AF18" s="12">
        <v>0</v>
      </c>
      <c r="AG18" s="12">
        <v>0</v>
      </c>
      <c r="AH18" s="364">
        <v>0</v>
      </c>
      <c r="AI18" s="12">
        <v>0</v>
      </c>
      <c r="AJ18" s="12">
        <v>0</v>
      </c>
      <c r="AK18" s="12">
        <v>0</v>
      </c>
      <c r="AL18" s="12">
        <v>6</v>
      </c>
      <c r="AM18" s="12">
        <v>2</v>
      </c>
      <c r="AN18" s="12">
        <v>0</v>
      </c>
      <c r="AO18" s="12">
        <v>0</v>
      </c>
      <c r="AP18" s="12">
        <v>0</v>
      </c>
      <c r="AQ18" s="365">
        <v>0</v>
      </c>
    </row>
    <row r="19" spans="1:43" x14ac:dyDescent="0.25">
      <c r="A19" s="5" t="s">
        <v>43</v>
      </c>
      <c r="B19" t="s">
        <v>44</v>
      </c>
      <c r="C19" s="5" t="s">
        <v>95</v>
      </c>
      <c r="D19" s="364">
        <v>0</v>
      </c>
      <c r="E19" s="12">
        <v>0</v>
      </c>
      <c r="F19" s="12">
        <v>0</v>
      </c>
      <c r="G19" s="12">
        <v>0</v>
      </c>
      <c r="H19" s="12">
        <v>196</v>
      </c>
      <c r="I19" s="12">
        <v>86</v>
      </c>
      <c r="J19" s="12">
        <v>0</v>
      </c>
      <c r="K19" s="12">
        <v>0</v>
      </c>
      <c r="L19" s="12">
        <v>1</v>
      </c>
      <c r="M19" s="365">
        <v>0</v>
      </c>
      <c r="N19" s="364">
        <v>0</v>
      </c>
      <c r="O19" s="12">
        <v>0</v>
      </c>
      <c r="P19" s="12">
        <v>0</v>
      </c>
      <c r="Q19" s="12">
        <v>0</v>
      </c>
      <c r="R19" s="12">
        <v>226</v>
      </c>
      <c r="S19" s="12">
        <v>102</v>
      </c>
      <c r="T19" s="12">
        <v>0</v>
      </c>
      <c r="U19" s="12">
        <v>0</v>
      </c>
      <c r="V19" s="12">
        <v>0</v>
      </c>
      <c r="W19" s="365">
        <v>0</v>
      </c>
      <c r="X19" s="364">
        <v>0</v>
      </c>
      <c r="Y19" s="12">
        <v>0</v>
      </c>
      <c r="Z19" s="12">
        <v>0</v>
      </c>
      <c r="AA19" s="12">
        <v>0</v>
      </c>
      <c r="AB19" s="12">
        <v>202</v>
      </c>
      <c r="AC19" s="12">
        <v>129</v>
      </c>
      <c r="AD19" s="12">
        <v>0</v>
      </c>
      <c r="AE19" s="12">
        <v>0</v>
      </c>
      <c r="AF19" s="12">
        <v>1</v>
      </c>
      <c r="AG19" s="12">
        <v>0</v>
      </c>
      <c r="AH19" s="364">
        <v>0</v>
      </c>
      <c r="AI19" s="12">
        <v>0</v>
      </c>
      <c r="AJ19" s="12">
        <v>0</v>
      </c>
      <c r="AK19" s="12">
        <v>0</v>
      </c>
      <c r="AL19" s="12">
        <v>223</v>
      </c>
      <c r="AM19" s="12">
        <v>111</v>
      </c>
      <c r="AN19" s="12">
        <v>0</v>
      </c>
      <c r="AO19" s="12">
        <v>0</v>
      </c>
      <c r="AP19" s="12">
        <v>3</v>
      </c>
      <c r="AQ19" s="365">
        <v>0</v>
      </c>
    </row>
    <row r="20" spans="1:43" x14ac:dyDescent="0.25">
      <c r="A20" s="5" t="s">
        <v>43</v>
      </c>
      <c r="B20" t="s">
        <v>44</v>
      </c>
      <c r="C20" s="5" t="s">
        <v>94</v>
      </c>
      <c r="D20" s="364">
        <v>0</v>
      </c>
      <c r="E20" s="12">
        <v>0</v>
      </c>
      <c r="F20" s="12">
        <v>0</v>
      </c>
      <c r="G20" s="12">
        <v>0</v>
      </c>
      <c r="H20" s="12">
        <v>83</v>
      </c>
      <c r="I20" s="12">
        <v>116</v>
      </c>
      <c r="J20" s="12">
        <v>0</v>
      </c>
      <c r="K20" s="12">
        <v>0</v>
      </c>
      <c r="L20" s="12">
        <v>0</v>
      </c>
      <c r="M20" s="365">
        <v>0</v>
      </c>
      <c r="N20" s="364">
        <v>0</v>
      </c>
      <c r="O20" s="12">
        <v>0</v>
      </c>
      <c r="P20" s="12">
        <v>0</v>
      </c>
      <c r="Q20" s="12">
        <v>0</v>
      </c>
      <c r="R20" s="12">
        <v>128</v>
      </c>
      <c r="S20" s="12">
        <v>97</v>
      </c>
      <c r="T20" s="12">
        <v>0</v>
      </c>
      <c r="U20" s="12">
        <v>0</v>
      </c>
      <c r="V20" s="12">
        <v>0</v>
      </c>
      <c r="W20" s="365">
        <v>0</v>
      </c>
      <c r="X20" s="364">
        <v>0</v>
      </c>
      <c r="Y20" s="12">
        <v>0</v>
      </c>
      <c r="Z20" s="12">
        <v>0</v>
      </c>
      <c r="AA20" s="12">
        <v>0</v>
      </c>
      <c r="AB20" s="12">
        <v>134</v>
      </c>
      <c r="AC20" s="12">
        <v>112</v>
      </c>
      <c r="AD20" s="12">
        <v>0</v>
      </c>
      <c r="AE20" s="12">
        <v>0</v>
      </c>
      <c r="AF20" s="12">
        <v>0</v>
      </c>
      <c r="AG20" s="12">
        <v>0</v>
      </c>
      <c r="AH20" s="364">
        <v>0</v>
      </c>
      <c r="AI20" s="12">
        <v>0</v>
      </c>
      <c r="AJ20" s="12">
        <v>0</v>
      </c>
      <c r="AK20" s="12">
        <v>0</v>
      </c>
      <c r="AL20" s="12">
        <v>128</v>
      </c>
      <c r="AM20" s="12">
        <v>113</v>
      </c>
      <c r="AN20" s="12">
        <v>0</v>
      </c>
      <c r="AO20" s="12">
        <v>0</v>
      </c>
      <c r="AP20" s="12">
        <v>1</v>
      </c>
      <c r="AQ20" s="365">
        <v>0</v>
      </c>
    </row>
    <row r="21" spans="1:43" x14ac:dyDescent="0.25">
      <c r="A21" s="5" t="s">
        <v>43</v>
      </c>
      <c r="B21" t="s">
        <v>44</v>
      </c>
      <c r="C21" s="5" t="s">
        <v>93</v>
      </c>
      <c r="D21" s="364">
        <v>0</v>
      </c>
      <c r="E21" s="12">
        <v>0</v>
      </c>
      <c r="F21" s="12">
        <v>0</v>
      </c>
      <c r="G21" s="12">
        <v>0</v>
      </c>
      <c r="H21" s="12">
        <v>4</v>
      </c>
      <c r="I21" s="12">
        <v>0</v>
      </c>
      <c r="J21" s="12">
        <v>0</v>
      </c>
      <c r="K21" s="12">
        <v>0</v>
      </c>
      <c r="L21" s="12">
        <v>0</v>
      </c>
      <c r="M21" s="365">
        <v>0</v>
      </c>
      <c r="N21" s="364">
        <v>0</v>
      </c>
      <c r="O21" s="12">
        <v>0</v>
      </c>
      <c r="P21" s="12">
        <v>0</v>
      </c>
      <c r="Q21" s="12">
        <v>0</v>
      </c>
      <c r="R21" s="12">
        <v>4</v>
      </c>
      <c r="S21" s="12">
        <v>0</v>
      </c>
      <c r="T21" s="12">
        <v>0</v>
      </c>
      <c r="U21" s="12">
        <v>0</v>
      </c>
      <c r="V21" s="12">
        <v>0</v>
      </c>
      <c r="W21" s="365">
        <v>0</v>
      </c>
      <c r="X21" s="364">
        <v>0</v>
      </c>
      <c r="Y21" s="12">
        <v>0</v>
      </c>
      <c r="Z21" s="12">
        <v>0</v>
      </c>
      <c r="AA21" s="12">
        <v>0</v>
      </c>
      <c r="AB21" s="12">
        <v>3</v>
      </c>
      <c r="AC21" s="12">
        <v>1</v>
      </c>
      <c r="AD21" s="12">
        <v>0</v>
      </c>
      <c r="AE21" s="12">
        <v>0</v>
      </c>
      <c r="AF21" s="12">
        <v>1</v>
      </c>
      <c r="AG21" s="12">
        <v>0</v>
      </c>
      <c r="AH21" s="364">
        <v>0</v>
      </c>
      <c r="AI21" s="12">
        <v>0</v>
      </c>
      <c r="AJ21" s="12">
        <v>0</v>
      </c>
      <c r="AK21" s="12">
        <v>1</v>
      </c>
      <c r="AL21" s="12">
        <v>10</v>
      </c>
      <c r="AM21" s="12">
        <v>0</v>
      </c>
      <c r="AN21" s="12">
        <v>0</v>
      </c>
      <c r="AO21" s="12">
        <v>0</v>
      </c>
      <c r="AP21" s="12">
        <v>2</v>
      </c>
      <c r="AQ21" s="365">
        <v>0</v>
      </c>
    </row>
    <row r="22" spans="1:43" x14ac:dyDescent="0.25">
      <c r="A22" s="5" t="s">
        <v>45</v>
      </c>
      <c r="B22" t="s">
        <v>46</v>
      </c>
      <c r="C22" s="5" t="s">
        <v>95</v>
      </c>
      <c r="D22" s="364">
        <v>0</v>
      </c>
      <c r="E22" s="12">
        <v>0</v>
      </c>
      <c r="F22" s="12">
        <v>0</v>
      </c>
      <c r="G22" s="12">
        <v>31</v>
      </c>
      <c r="H22" s="12">
        <v>32</v>
      </c>
      <c r="I22" s="12">
        <v>0</v>
      </c>
      <c r="J22" s="12">
        <v>0</v>
      </c>
      <c r="K22" s="12">
        <v>0</v>
      </c>
      <c r="L22" s="12">
        <v>0</v>
      </c>
      <c r="M22" s="365">
        <v>0</v>
      </c>
      <c r="N22" s="364">
        <v>0</v>
      </c>
      <c r="O22" s="12">
        <v>1</v>
      </c>
      <c r="P22" s="12">
        <v>0</v>
      </c>
      <c r="Q22" s="12">
        <v>39</v>
      </c>
      <c r="R22" s="12">
        <v>31</v>
      </c>
      <c r="S22" s="12">
        <v>0</v>
      </c>
      <c r="T22" s="12">
        <v>0</v>
      </c>
      <c r="U22" s="12">
        <v>0</v>
      </c>
      <c r="V22" s="12">
        <v>0</v>
      </c>
      <c r="W22" s="365">
        <v>0</v>
      </c>
      <c r="X22" s="364">
        <v>0</v>
      </c>
      <c r="Y22" s="12">
        <v>4</v>
      </c>
      <c r="Z22" s="12">
        <v>0</v>
      </c>
      <c r="AA22" s="12">
        <v>43</v>
      </c>
      <c r="AB22" s="12">
        <v>27</v>
      </c>
      <c r="AC22" s="12">
        <v>0</v>
      </c>
      <c r="AD22" s="12">
        <v>0</v>
      </c>
      <c r="AE22" s="12">
        <v>0</v>
      </c>
      <c r="AF22" s="12">
        <v>0</v>
      </c>
      <c r="AG22" s="12">
        <v>0</v>
      </c>
      <c r="AH22" s="364">
        <v>0</v>
      </c>
      <c r="AI22" s="12">
        <v>1</v>
      </c>
      <c r="AJ22" s="12">
        <v>0</v>
      </c>
      <c r="AK22" s="12">
        <v>23</v>
      </c>
      <c r="AL22" s="12">
        <v>22</v>
      </c>
      <c r="AM22" s="12">
        <v>0</v>
      </c>
      <c r="AN22" s="12">
        <v>0</v>
      </c>
      <c r="AO22" s="12">
        <v>0</v>
      </c>
      <c r="AP22" s="12">
        <v>0</v>
      </c>
      <c r="AQ22" s="365">
        <v>0</v>
      </c>
    </row>
    <row r="23" spans="1:43" x14ac:dyDescent="0.25">
      <c r="A23" s="5" t="s">
        <v>45</v>
      </c>
      <c r="B23" t="s">
        <v>46</v>
      </c>
      <c r="C23" s="5" t="s">
        <v>94</v>
      </c>
      <c r="D23" s="364">
        <v>0</v>
      </c>
      <c r="E23" s="12">
        <v>2</v>
      </c>
      <c r="F23" s="12">
        <v>0</v>
      </c>
      <c r="G23" s="12">
        <v>2</v>
      </c>
      <c r="H23" s="12">
        <v>7</v>
      </c>
      <c r="I23" s="12">
        <v>0</v>
      </c>
      <c r="J23" s="12">
        <v>0</v>
      </c>
      <c r="K23" s="12">
        <v>0</v>
      </c>
      <c r="L23" s="12">
        <v>0</v>
      </c>
      <c r="M23" s="365">
        <v>0</v>
      </c>
      <c r="N23" s="364">
        <v>0</v>
      </c>
      <c r="O23" s="12">
        <v>3</v>
      </c>
      <c r="P23" s="12">
        <v>0</v>
      </c>
      <c r="Q23" s="12">
        <v>10</v>
      </c>
      <c r="R23" s="12">
        <v>14</v>
      </c>
      <c r="S23" s="12">
        <v>0</v>
      </c>
      <c r="T23" s="12">
        <v>0</v>
      </c>
      <c r="U23" s="12">
        <v>0</v>
      </c>
      <c r="V23" s="12">
        <v>0</v>
      </c>
      <c r="W23" s="365">
        <v>0</v>
      </c>
      <c r="X23" s="364">
        <v>0</v>
      </c>
      <c r="Y23" s="12">
        <v>3</v>
      </c>
      <c r="Z23" s="12">
        <v>0</v>
      </c>
      <c r="AA23" s="12">
        <v>12</v>
      </c>
      <c r="AB23" s="12">
        <v>5</v>
      </c>
      <c r="AC23" s="12">
        <v>0</v>
      </c>
      <c r="AD23" s="12">
        <v>0</v>
      </c>
      <c r="AE23" s="12">
        <v>0</v>
      </c>
      <c r="AF23" s="12">
        <v>0</v>
      </c>
      <c r="AG23" s="12">
        <v>0</v>
      </c>
      <c r="AH23" s="364">
        <v>0</v>
      </c>
      <c r="AI23" s="12">
        <v>5</v>
      </c>
      <c r="AJ23" s="12">
        <v>0</v>
      </c>
      <c r="AK23" s="12">
        <v>13</v>
      </c>
      <c r="AL23" s="12">
        <v>11</v>
      </c>
      <c r="AM23" s="12">
        <v>0</v>
      </c>
      <c r="AN23" s="12">
        <v>0</v>
      </c>
      <c r="AO23" s="12">
        <v>0</v>
      </c>
      <c r="AP23" s="12">
        <v>0</v>
      </c>
      <c r="AQ23" s="365">
        <v>0</v>
      </c>
    </row>
    <row r="24" spans="1:43" x14ac:dyDescent="0.25">
      <c r="A24" s="5" t="s">
        <v>45</v>
      </c>
      <c r="B24" t="s">
        <v>46</v>
      </c>
      <c r="C24" s="5" t="s">
        <v>93</v>
      </c>
      <c r="D24" s="364">
        <v>0</v>
      </c>
      <c r="E24" s="12">
        <v>2</v>
      </c>
      <c r="F24" s="12">
        <v>0</v>
      </c>
      <c r="G24" s="12">
        <v>32</v>
      </c>
      <c r="H24" s="12">
        <v>4</v>
      </c>
      <c r="I24" s="12">
        <v>0</v>
      </c>
      <c r="J24" s="12">
        <v>0</v>
      </c>
      <c r="K24" s="12">
        <v>0</v>
      </c>
      <c r="L24" s="12">
        <v>0</v>
      </c>
      <c r="M24" s="365">
        <v>0</v>
      </c>
      <c r="N24" s="364">
        <v>0</v>
      </c>
      <c r="O24" s="12">
        <v>12</v>
      </c>
      <c r="P24" s="12">
        <v>0</v>
      </c>
      <c r="Q24" s="12">
        <v>19</v>
      </c>
      <c r="R24" s="12">
        <v>2</v>
      </c>
      <c r="S24" s="12">
        <v>0</v>
      </c>
      <c r="T24" s="12">
        <v>0</v>
      </c>
      <c r="U24" s="12">
        <v>0</v>
      </c>
      <c r="V24" s="12">
        <v>0</v>
      </c>
      <c r="W24" s="365">
        <v>0</v>
      </c>
      <c r="X24" s="364">
        <v>0</v>
      </c>
      <c r="Y24" s="12">
        <v>6</v>
      </c>
      <c r="Z24" s="12">
        <v>0</v>
      </c>
      <c r="AA24" s="12">
        <v>32</v>
      </c>
      <c r="AB24" s="12">
        <v>5</v>
      </c>
      <c r="AC24" s="12">
        <v>0</v>
      </c>
      <c r="AD24" s="12">
        <v>0</v>
      </c>
      <c r="AE24" s="12">
        <v>0</v>
      </c>
      <c r="AF24" s="12">
        <v>0</v>
      </c>
      <c r="AG24" s="12">
        <v>0</v>
      </c>
      <c r="AH24" s="364">
        <v>0</v>
      </c>
      <c r="AI24" s="12">
        <v>4</v>
      </c>
      <c r="AJ24" s="12">
        <v>0</v>
      </c>
      <c r="AK24" s="12">
        <v>18</v>
      </c>
      <c r="AL24" s="12">
        <v>5</v>
      </c>
      <c r="AM24" s="12">
        <v>0</v>
      </c>
      <c r="AN24" s="12">
        <v>0</v>
      </c>
      <c r="AO24" s="12">
        <v>0</v>
      </c>
      <c r="AP24" s="12">
        <v>0</v>
      </c>
      <c r="AQ24" s="365">
        <v>0</v>
      </c>
    </row>
    <row r="25" spans="1:43" x14ac:dyDescent="0.25">
      <c r="A25" s="5" t="s">
        <v>47</v>
      </c>
      <c r="B25" t="s">
        <v>48</v>
      </c>
      <c r="C25" s="5" t="s">
        <v>95</v>
      </c>
      <c r="D25" s="364">
        <v>0</v>
      </c>
      <c r="E25" s="12">
        <v>9</v>
      </c>
      <c r="F25" s="12">
        <v>0</v>
      </c>
      <c r="G25" s="12">
        <v>36</v>
      </c>
      <c r="H25" s="12">
        <v>125</v>
      </c>
      <c r="I25" s="12">
        <v>54</v>
      </c>
      <c r="J25" s="12">
        <v>0</v>
      </c>
      <c r="K25" s="12">
        <v>0</v>
      </c>
      <c r="L25" s="12">
        <v>1</v>
      </c>
      <c r="M25" s="365">
        <v>0</v>
      </c>
      <c r="N25" s="364">
        <v>2</v>
      </c>
      <c r="O25" s="12">
        <v>11</v>
      </c>
      <c r="P25" s="12">
        <v>0</v>
      </c>
      <c r="Q25" s="12">
        <v>42</v>
      </c>
      <c r="R25" s="12">
        <v>95</v>
      </c>
      <c r="S25" s="12">
        <v>40</v>
      </c>
      <c r="T25" s="12">
        <v>0</v>
      </c>
      <c r="U25" s="12">
        <v>0</v>
      </c>
      <c r="V25" s="12">
        <v>0</v>
      </c>
      <c r="W25" s="365">
        <v>0</v>
      </c>
      <c r="X25" s="364">
        <v>0</v>
      </c>
      <c r="Y25" s="12">
        <v>4</v>
      </c>
      <c r="Z25" s="12">
        <v>0</v>
      </c>
      <c r="AA25" s="12">
        <v>36</v>
      </c>
      <c r="AB25" s="12">
        <v>97</v>
      </c>
      <c r="AC25" s="12">
        <v>39</v>
      </c>
      <c r="AD25" s="12">
        <v>0</v>
      </c>
      <c r="AE25" s="12">
        <v>0</v>
      </c>
      <c r="AF25" s="12">
        <v>6</v>
      </c>
      <c r="AG25" s="12">
        <v>0</v>
      </c>
      <c r="AH25" s="364">
        <v>0</v>
      </c>
      <c r="AI25" s="12">
        <v>11</v>
      </c>
      <c r="AJ25" s="12">
        <v>0</v>
      </c>
      <c r="AK25" s="12">
        <v>59</v>
      </c>
      <c r="AL25" s="12">
        <v>100</v>
      </c>
      <c r="AM25" s="12">
        <v>39</v>
      </c>
      <c r="AN25" s="12">
        <v>0</v>
      </c>
      <c r="AO25" s="12">
        <v>0</v>
      </c>
      <c r="AP25" s="12">
        <v>7</v>
      </c>
      <c r="AQ25" s="365">
        <v>0</v>
      </c>
    </row>
    <row r="26" spans="1:43" x14ac:dyDescent="0.25">
      <c r="A26" s="5" t="s">
        <v>47</v>
      </c>
      <c r="B26" t="s">
        <v>48</v>
      </c>
      <c r="C26" s="5" t="s">
        <v>94</v>
      </c>
      <c r="D26" s="364">
        <v>0</v>
      </c>
      <c r="E26" s="12">
        <v>5</v>
      </c>
      <c r="F26" s="12">
        <v>0</v>
      </c>
      <c r="G26" s="12">
        <v>7</v>
      </c>
      <c r="H26" s="12">
        <v>20</v>
      </c>
      <c r="I26" s="12">
        <v>6</v>
      </c>
      <c r="J26" s="12">
        <v>0</v>
      </c>
      <c r="K26" s="12">
        <v>0</v>
      </c>
      <c r="L26" s="12">
        <v>0</v>
      </c>
      <c r="M26" s="365">
        <v>0</v>
      </c>
      <c r="N26" s="364">
        <v>0</v>
      </c>
      <c r="O26" s="12">
        <v>4</v>
      </c>
      <c r="P26" s="12">
        <v>0</v>
      </c>
      <c r="Q26" s="12">
        <v>7</v>
      </c>
      <c r="R26" s="12">
        <v>30</v>
      </c>
      <c r="S26" s="12">
        <v>11</v>
      </c>
      <c r="T26" s="12">
        <v>0</v>
      </c>
      <c r="U26" s="12">
        <v>0</v>
      </c>
      <c r="V26" s="12">
        <v>1</v>
      </c>
      <c r="W26" s="365">
        <v>0</v>
      </c>
      <c r="X26" s="364">
        <v>0</v>
      </c>
      <c r="Y26" s="12">
        <v>14</v>
      </c>
      <c r="Z26" s="12">
        <v>0</v>
      </c>
      <c r="AA26" s="12">
        <v>19</v>
      </c>
      <c r="AB26" s="12">
        <v>40</v>
      </c>
      <c r="AC26" s="12">
        <v>28</v>
      </c>
      <c r="AD26" s="12">
        <v>0</v>
      </c>
      <c r="AE26" s="12">
        <v>0</v>
      </c>
      <c r="AF26" s="12">
        <v>0</v>
      </c>
      <c r="AG26" s="12">
        <v>0</v>
      </c>
      <c r="AH26" s="364">
        <v>0</v>
      </c>
      <c r="AI26" s="12">
        <v>7</v>
      </c>
      <c r="AJ26" s="12">
        <v>0</v>
      </c>
      <c r="AK26" s="12">
        <v>5</v>
      </c>
      <c r="AL26" s="12">
        <v>39</v>
      </c>
      <c r="AM26" s="12">
        <v>25</v>
      </c>
      <c r="AN26" s="12">
        <v>0</v>
      </c>
      <c r="AO26" s="12">
        <v>0</v>
      </c>
      <c r="AP26" s="12">
        <v>1</v>
      </c>
      <c r="AQ26" s="365">
        <v>0</v>
      </c>
    </row>
    <row r="27" spans="1:43" x14ac:dyDescent="0.25">
      <c r="A27" s="5" t="s">
        <v>47</v>
      </c>
      <c r="B27" t="s">
        <v>48</v>
      </c>
      <c r="C27" s="5" t="s">
        <v>93</v>
      </c>
      <c r="D27" s="364">
        <v>7</v>
      </c>
      <c r="E27" s="12">
        <v>3</v>
      </c>
      <c r="F27" s="12">
        <v>0</v>
      </c>
      <c r="G27" s="12">
        <v>39</v>
      </c>
      <c r="H27" s="12">
        <v>1</v>
      </c>
      <c r="I27" s="12">
        <v>0</v>
      </c>
      <c r="J27" s="12">
        <v>0</v>
      </c>
      <c r="K27" s="12">
        <v>0</v>
      </c>
      <c r="L27" s="12">
        <v>0</v>
      </c>
      <c r="M27" s="365">
        <v>0</v>
      </c>
      <c r="N27" s="364">
        <v>3</v>
      </c>
      <c r="O27" s="12">
        <v>0</v>
      </c>
      <c r="P27" s="12">
        <v>0</v>
      </c>
      <c r="Q27" s="12">
        <v>38</v>
      </c>
      <c r="R27" s="12">
        <v>3</v>
      </c>
      <c r="S27" s="12">
        <v>0</v>
      </c>
      <c r="T27" s="12">
        <v>0</v>
      </c>
      <c r="U27" s="12">
        <v>0</v>
      </c>
      <c r="V27" s="12">
        <v>0</v>
      </c>
      <c r="W27" s="365">
        <v>0</v>
      </c>
      <c r="X27" s="364">
        <v>3</v>
      </c>
      <c r="Y27" s="12">
        <v>0</v>
      </c>
      <c r="Z27" s="12">
        <v>0</v>
      </c>
      <c r="AA27" s="12">
        <v>34</v>
      </c>
      <c r="AB27" s="12">
        <v>5</v>
      </c>
      <c r="AC27" s="12">
        <v>0</v>
      </c>
      <c r="AD27" s="12">
        <v>0</v>
      </c>
      <c r="AE27" s="12">
        <v>0</v>
      </c>
      <c r="AF27" s="12">
        <v>0</v>
      </c>
      <c r="AG27" s="12">
        <v>0</v>
      </c>
      <c r="AH27" s="364">
        <v>5</v>
      </c>
      <c r="AI27" s="12">
        <v>0</v>
      </c>
      <c r="AJ27" s="12">
        <v>0</v>
      </c>
      <c r="AK27" s="12">
        <v>38</v>
      </c>
      <c r="AL27" s="12">
        <v>7</v>
      </c>
      <c r="AM27" s="12">
        <v>0</v>
      </c>
      <c r="AN27" s="12">
        <v>0</v>
      </c>
      <c r="AO27" s="12">
        <v>0</v>
      </c>
      <c r="AP27" s="12">
        <v>0</v>
      </c>
      <c r="AQ27" s="365">
        <v>0</v>
      </c>
    </row>
    <row r="28" spans="1:43" x14ac:dyDescent="0.25">
      <c r="A28" s="5" t="s">
        <v>49</v>
      </c>
      <c r="B28" t="s">
        <v>50</v>
      </c>
      <c r="C28" s="5" t="s">
        <v>95</v>
      </c>
      <c r="D28" s="364">
        <v>5</v>
      </c>
      <c r="E28" s="12">
        <v>9</v>
      </c>
      <c r="F28" s="12">
        <v>0</v>
      </c>
      <c r="G28" s="12">
        <v>59</v>
      </c>
      <c r="H28" s="12">
        <v>0</v>
      </c>
      <c r="I28" s="12">
        <v>0</v>
      </c>
      <c r="J28" s="12">
        <v>0</v>
      </c>
      <c r="K28" s="12">
        <v>0</v>
      </c>
      <c r="L28" s="12">
        <v>0</v>
      </c>
      <c r="M28" s="365">
        <v>0</v>
      </c>
      <c r="N28" s="364">
        <v>3</v>
      </c>
      <c r="O28" s="12">
        <v>12</v>
      </c>
      <c r="P28" s="12">
        <v>0</v>
      </c>
      <c r="Q28" s="12">
        <v>44</v>
      </c>
      <c r="R28" s="12">
        <v>0</v>
      </c>
      <c r="S28" s="12">
        <v>0</v>
      </c>
      <c r="T28" s="12">
        <v>0</v>
      </c>
      <c r="U28" s="12">
        <v>0</v>
      </c>
      <c r="V28" s="12">
        <v>0</v>
      </c>
      <c r="W28" s="365">
        <v>0</v>
      </c>
      <c r="X28" s="364">
        <v>1</v>
      </c>
      <c r="Y28" s="12">
        <v>17</v>
      </c>
      <c r="Z28" s="12">
        <v>0</v>
      </c>
      <c r="AA28" s="12">
        <v>45</v>
      </c>
      <c r="AB28" s="12">
        <v>0</v>
      </c>
      <c r="AC28" s="12">
        <v>0</v>
      </c>
      <c r="AD28" s="12">
        <v>0</v>
      </c>
      <c r="AE28" s="12">
        <v>0</v>
      </c>
      <c r="AF28" s="12">
        <v>0</v>
      </c>
      <c r="AG28" s="12">
        <v>0</v>
      </c>
      <c r="AH28" s="364">
        <v>1</v>
      </c>
      <c r="AI28" s="12">
        <v>12</v>
      </c>
      <c r="AJ28" s="12">
        <v>0</v>
      </c>
      <c r="AK28" s="12">
        <v>41</v>
      </c>
      <c r="AL28" s="12">
        <v>0</v>
      </c>
      <c r="AM28" s="12">
        <v>0</v>
      </c>
      <c r="AN28" s="12">
        <v>0</v>
      </c>
      <c r="AO28" s="12">
        <v>0</v>
      </c>
      <c r="AP28" s="12">
        <v>0</v>
      </c>
      <c r="AQ28" s="365">
        <v>0</v>
      </c>
    </row>
    <row r="29" spans="1:43" x14ac:dyDescent="0.25">
      <c r="A29" s="5" t="s">
        <v>49</v>
      </c>
      <c r="B29" t="s">
        <v>50</v>
      </c>
      <c r="C29" s="5" t="s">
        <v>94</v>
      </c>
      <c r="D29" s="364">
        <v>6</v>
      </c>
      <c r="E29" s="12">
        <v>22</v>
      </c>
      <c r="F29" s="12">
        <v>0</v>
      </c>
      <c r="G29" s="12">
        <v>27</v>
      </c>
      <c r="H29" s="12">
        <v>0</v>
      </c>
      <c r="I29" s="12">
        <v>0</v>
      </c>
      <c r="J29" s="12">
        <v>0</v>
      </c>
      <c r="K29" s="12">
        <v>0</v>
      </c>
      <c r="L29" s="12">
        <v>0</v>
      </c>
      <c r="M29" s="365">
        <v>0</v>
      </c>
      <c r="N29" s="364">
        <v>1</v>
      </c>
      <c r="O29" s="12">
        <v>35</v>
      </c>
      <c r="P29" s="12">
        <v>0</v>
      </c>
      <c r="Q29" s="12">
        <v>25</v>
      </c>
      <c r="R29" s="12">
        <v>0</v>
      </c>
      <c r="S29" s="12">
        <v>0</v>
      </c>
      <c r="T29" s="12">
        <v>0</v>
      </c>
      <c r="U29" s="12">
        <v>0</v>
      </c>
      <c r="V29" s="12">
        <v>0</v>
      </c>
      <c r="W29" s="365">
        <v>0</v>
      </c>
      <c r="X29" s="364">
        <v>0</v>
      </c>
      <c r="Y29" s="12">
        <v>27</v>
      </c>
      <c r="Z29" s="12">
        <v>0</v>
      </c>
      <c r="AA29" s="12">
        <v>30</v>
      </c>
      <c r="AB29" s="12">
        <v>0</v>
      </c>
      <c r="AC29" s="12">
        <v>0</v>
      </c>
      <c r="AD29" s="12">
        <v>0</v>
      </c>
      <c r="AE29" s="12">
        <v>0</v>
      </c>
      <c r="AF29" s="12">
        <v>0</v>
      </c>
      <c r="AG29" s="12">
        <v>0</v>
      </c>
      <c r="AH29" s="364">
        <v>1</v>
      </c>
      <c r="AI29" s="12">
        <v>21</v>
      </c>
      <c r="AJ29" s="12">
        <v>8</v>
      </c>
      <c r="AK29" s="12">
        <v>19</v>
      </c>
      <c r="AL29" s="12">
        <v>0</v>
      </c>
      <c r="AM29" s="12">
        <v>0</v>
      </c>
      <c r="AN29" s="12">
        <v>0</v>
      </c>
      <c r="AO29" s="12">
        <v>0</v>
      </c>
      <c r="AP29" s="12">
        <v>0</v>
      </c>
      <c r="AQ29" s="365">
        <v>0</v>
      </c>
    </row>
    <row r="30" spans="1:43" x14ac:dyDescent="0.25">
      <c r="A30" s="5" t="s">
        <v>49</v>
      </c>
      <c r="B30" t="s">
        <v>50</v>
      </c>
      <c r="C30" s="5" t="s">
        <v>93</v>
      </c>
      <c r="D30" s="364">
        <v>51</v>
      </c>
      <c r="E30" s="12">
        <v>32</v>
      </c>
      <c r="F30" s="12">
        <v>0</v>
      </c>
      <c r="G30" s="12">
        <v>54</v>
      </c>
      <c r="H30" s="12">
        <v>0</v>
      </c>
      <c r="I30" s="12">
        <v>0</v>
      </c>
      <c r="J30" s="12">
        <v>0</v>
      </c>
      <c r="K30" s="12">
        <v>0</v>
      </c>
      <c r="L30" s="12">
        <v>0</v>
      </c>
      <c r="M30" s="365">
        <v>0</v>
      </c>
      <c r="N30" s="364">
        <v>93</v>
      </c>
      <c r="O30" s="12">
        <v>16</v>
      </c>
      <c r="P30" s="12">
        <v>0</v>
      </c>
      <c r="Q30" s="12">
        <v>57</v>
      </c>
      <c r="R30" s="12">
        <v>0</v>
      </c>
      <c r="S30" s="12">
        <v>0</v>
      </c>
      <c r="T30" s="12">
        <v>0</v>
      </c>
      <c r="U30" s="12">
        <v>0</v>
      </c>
      <c r="V30" s="12">
        <v>0</v>
      </c>
      <c r="W30" s="365">
        <v>0</v>
      </c>
      <c r="X30" s="364">
        <v>49</v>
      </c>
      <c r="Y30" s="12">
        <v>17</v>
      </c>
      <c r="Z30" s="12">
        <v>0</v>
      </c>
      <c r="AA30" s="12">
        <v>33</v>
      </c>
      <c r="AB30" s="12">
        <v>0</v>
      </c>
      <c r="AC30" s="12">
        <v>0</v>
      </c>
      <c r="AD30" s="12">
        <v>0</v>
      </c>
      <c r="AE30" s="12">
        <v>0</v>
      </c>
      <c r="AF30" s="12">
        <v>0</v>
      </c>
      <c r="AG30" s="12">
        <v>0</v>
      </c>
      <c r="AH30" s="364">
        <v>35</v>
      </c>
      <c r="AI30" s="12">
        <v>20</v>
      </c>
      <c r="AJ30" s="12">
        <v>0</v>
      </c>
      <c r="AK30" s="12">
        <v>44</v>
      </c>
      <c r="AL30" s="12">
        <v>0</v>
      </c>
      <c r="AM30" s="12">
        <v>0</v>
      </c>
      <c r="AN30" s="12">
        <v>0</v>
      </c>
      <c r="AO30" s="12">
        <v>0</v>
      </c>
      <c r="AP30" s="12">
        <v>0</v>
      </c>
      <c r="AQ30" s="365">
        <v>0</v>
      </c>
    </row>
    <row r="31" spans="1:43" x14ac:dyDescent="0.25">
      <c r="A31" s="5" t="s">
        <v>51</v>
      </c>
      <c r="B31" t="s">
        <v>52</v>
      </c>
      <c r="C31" s="5" t="s">
        <v>95</v>
      </c>
      <c r="D31" s="364">
        <v>1</v>
      </c>
      <c r="E31" s="12">
        <v>2</v>
      </c>
      <c r="F31" s="12">
        <v>0</v>
      </c>
      <c r="G31" s="12">
        <v>10</v>
      </c>
      <c r="H31" s="12">
        <v>0</v>
      </c>
      <c r="I31" s="12">
        <v>0</v>
      </c>
      <c r="J31" s="12">
        <v>0</v>
      </c>
      <c r="K31" s="12">
        <v>0</v>
      </c>
      <c r="L31" s="12">
        <v>0</v>
      </c>
      <c r="M31" s="365">
        <v>0</v>
      </c>
      <c r="N31" s="364">
        <v>1</v>
      </c>
      <c r="O31" s="12">
        <v>1</v>
      </c>
      <c r="P31" s="12">
        <v>0</v>
      </c>
      <c r="Q31" s="12">
        <v>18</v>
      </c>
      <c r="R31" s="12">
        <v>0</v>
      </c>
      <c r="S31" s="12">
        <v>0</v>
      </c>
      <c r="T31" s="12">
        <v>0</v>
      </c>
      <c r="U31" s="12">
        <v>0</v>
      </c>
      <c r="V31" s="12">
        <v>0</v>
      </c>
      <c r="W31" s="365">
        <v>0</v>
      </c>
      <c r="X31" s="364">
        <v>3</v>
      </c>
      <c r="Y31" s="12">
        <v>0</v>
      </c>
      <c r="Z31" s="12">
        <v>0</v>
      </c>
      <c r="AA31" s="12">
        <v>30</v>
      </c>
      <c r="AB31" s="12">
        <v>0</v>
      </c>
      <c r="AC31" s="12">
        <v>0</v>
      </c>
      <c r="AD31" s="12">
        <v>0</v>
      </c>
      <c r="AE31" s="12">
        <v>0</v>
      </c>
      <c r="AF31" s="12">
        <v>0</v>
      </c>
      <c r="AG31" s="12">
        <v>0</v>
      </c>
      <c r="AH31" s="364">
        <v>0</v>
      </c>
      <c r="AI31" s="12">
        <v>1</v>
      </c>
      <c r="AJ31" s="12">
        <v>0</v>
      </c>
      <c r="AK31" s="12">
        <v>19</v>
      </c>
      <c r="AL31" s="12">
        <v>0</v>
      </c>
      <c r="AM31" s="12">
        <v>0</v>
      </c>
      <c r="AN31" s="12">
        <v>0</v>
      </c>
      <c r="AO31" s="12">
        <v>0</v>
      </c>
      <c r="AP31" s="12">
        <v>0</v>
      </c>
      <c r="AQ31" s="365">
        <v>0</v>
      </c>
    </row>
    <row r="32" spans="1:43" x14ac:dyDescent="0.25">
      <c r="A32" s="5" t="s">
        <v>51</v>
      </c>
      <c r="B32" t="s">
        <v>52</v>
      </c>
      <c r="C32" s="5" t="s">
        <v>94</v>
      </c>
      <c r="D32" s="364">
        <v>0</v>
      </c>
      <c r="E32" s="12">
        <v>0</v>
      </c>
      <c r="F32" s="12">
        <v>0</v>
      </c>
      <c r="G32" s="12">
        <v>0</v>
      </c>
      <c r="H32" s="12">
        <v>0</v>
      </c>
      <c r="I32" s="12">
        <v>0</v>
      </c>
      <c r="J32" s="12">
        <v>0</v>
      </c>
      <c r="K32" s="12">
        <v>0</v>
      </c>
      <c r="L32" s="12">
        <v>0</v>
      </c>
      <c r="M32" s="365">
        <v>0</v>
      </c>
      <c r="N32" s="364">
        <v>0</v>
      </c>
      <c r="O32" s="12">
        <v>0</v>
      </c>
      <c r="P32" s="12">
        <v>0</v>
      </c>
      <c r="Q32" s="12">
        <v>2</v>
      </c>
      <c r="R32" s="12">
        <v>0</v>
      </c>
      <c r="S32" s="12">
        <v>0</v>
      </c>
      <c r="T32" s="12">
        <v>0</v>
      </c>
      <c r="U32" s="12">
        <v>0</v>
      </c>
      <c r="V32" s="12">
        <v>0</v>
      </c>
      <c r="W32" s="365">
        <v>0</v>
      </c>
      <c r="X32" s="364">
        <v>0</v>
      </c>
      <c r="Y32" s="12">
        <v>0</v>
      </c>
      <c r="Z32" s="12">
        <v>0</v>
      </c>
      <c r="AA32" s="12">
        <v>1</v>
      </c>
      <c r="AB32" s="12">
        <v>0</v>
      </c>
      <c r="AC32" s="12">
        <v>0</v>
      </c>
      <c r="AD32" s="12">
        <v>0</v>
      </c>
      <c r="AE32" s="12">
        <v>0</v>
      </c>
      <c r="AF32" s="12">
        <v>0</v>
      </c>
      <c r="AG32" s="12">
        <v>0</v>
      </c>
      <c r="AH32" s="364">
        <v>0</v>
      </c>
      <c r="AI32" s="12">
        <v>1</v>
      </c>
      <c r="AJ32" s="12">
        <v>0</v>
      </c>
      <c r="AK32" s="12">
        <v>1</v>
      </c>
      <c r="AL32" s="12">
        <v>0</v>
      </c>
      <c r="AM32" s="12">
        <v>0</v>
      </c>
      <c r="AN32" s="12">
        <v>0</v>
      </c>
      <c r="AO32" s="12">
        <v>0</v>
      </c>
      <c r="AP32" s="12">
        <v>0</v>
      </c>
      <c r="AQ32" s="365">
        <v>0</v>
      </c>
    </row>
    <row r="33" spans="1:43" x14ac:dyDescent="0.25">
      <c r="A33" s="5" t="s">
        <v>51</v>
      </c>
      <c r="B33" t="s">
        <v>52</v>
      </c>
      <c r="C33" s="5" t="s">
        <v>93</v>
      </c>
      <c r="D33" s="364">
        <v>18</v>
      </c>
      <c r="E33" s="12">
        <v>0</v>
      </c>
      <c r="F33" s="12">
        <v>0</v>
      </c>
      <c r="G33" s="12">
        <v>0</v>
      </c>
      <c r="H33" s="12">
        <v>0</v>
      </c>
      <c r="I33" s="12">
        <v>0</v>
      </c>
      <c r="J33" s="12">
        <v>0</v>
      </c>
      <c r="K33" s="12">
        <v>0</v>
      </c>
      <c r="L33" s="12">
        <v>0</v>
      </c>
      <c r="M33" s="365">
        <v>0</v>
      </c>
      <c r="N33" s="364">
        <v>15</v>
      </c>
      <c r="O33" s="12">
        <v>0</v>
      </c>
      <c r="P33" s="12">
        <v>0</v>
      </c>
      <c r="Q33" s="12">
        <v>0</v>
      </c>
      <c r="R33" s="12">
        <v>0</v>
      </c>
      <c r="S33" s="12">
        <v>0</v>
      </c>
      <c r="T33" s="12">
        <v>0</v>
      </c>
      <c r="U33" s="12">
        <v>0</v>
      </c>
      <c r="V33" s="12">
        <v>0</v>
      </c>
      <c r="W33" s="365">
        <v>0</v>
      </c>
      <c r="X33" s="364">
        <v>16</v>
      </c>
      <c r="Y33" s="12">
        <v>0</v>
      </c>
      <c r="Z33" s="12">
        <v>0</v>
      </c>
      <c r="AA33" s="12">
        <v>0</v>
      </c>
      <c r="AB33" s="12">
        <v>0</v>
      </c>
      <c r="AC33" s="12">
        <v>0</v>
      </c>
      <c r="AD33" s="12">
        <v>0</v>
      </c>
      <c r="AE33" s="12">
        <v>0</v>
      </c>
      <c r="AF33" s="12">
        <v>0</v>
      </c>
      <c r="AG33" s="12">
        <v>0</v>
      </c>
      <c r="AH33" s="364">
        <v>13</v>
      </c>
      <c r="AI33" s="12">
        <v>0</v>
      </c>
      <c r="AJ33" s="12">
        <v>0</v>
      </c>
      <c r="AK33" s="12">
        <v>0</v>
      </c>
      <c r="AL33" s="12">
        <v>0</v>
      </c>
      <c r="AM33" s="12">
        <v>0</v>
      </c>
      <c r="AN33" s="12">
        <v>0</v>
      </c>
      <c r="AO33" s="12">
        <v>0</v>
      </c>
      <c r="AP33" s="12">
        <v>0</v>
      </c>
      <c r="AQ33" s="365">
        <v>0</v>
      </c>
    </row>
    <row r="34" spans="1:43" x14ac:dyDescent="0.25">
      <c r="A34" s="5" t="s">
        <v>53</v>
      </c>
      <c r="B34" t="s">
        <v>54</v>
      </c>
      <c r="C34" s="5" t="s">
        <v>95</v>
      </c>
      <c r="D34" s="364">
        <v>0</v>
      </c>
      <c r="E34" s="12">
        <v>2</v>
      </c>
      <c r="F34" s="12">
        <v>0</v>
      </c>
      <c r="G34" s="12">
        <v>142</v>
      </c>
      <c r="H34" s="12">
        <v>0</v>
      </c>
      <c r="I34" s="12">
        <v>0</v>
      </c>
      <c r="J34" s="12">
        <v>0</v>
      </c>
      <c r="K34" s="12">
        <v>0</v>
      </c>
      <c r="L34" s="12">
        <v>0</v>
      </c>
      <c r="M34" s="365">
        <v>0</v>
      </c>
      <c r="N34" s="364">
        <v>0</v>
      </c>
      <c r="O34" s="12">
        <v>2</v>
      </c>
      <c r="P34" s="12">
        <v>0</v>
      </c>
      <c r="Q34" s="12">
        <v>90</v>
      </c>
      <c r="R34" s="12">
        <v>0</v>
      </c>
      <c r="S34" s="12">
        <v>0</v>
      </c>
      <c r="T34" s="12">
        <v>0</v>
      </c>
      <c r="U34" s="12">
        <v>0</v>
      </c>
      <c r="V34" s="12">
        <v>0</v>
      </c>
      <c r="W34" s="365">
        <v>0</v>
      </c>
      <c r="X34" s="364">
        <v>0</v>
      </c>
      <c r="Y34" s="12">
        <v>2</v>
      </c>
      <c r="Z34" s="12">
        <v>0</v>
      </c>
      <c r="AA34" s="12">
        <v>91</v>
      </c>
      <c r="AB34" s="12">
        <v>0</v>
      </c>
      <c r="AC34" s="12">
        <v>0</v>
      </c>
      <c r="AD34" s="12">
        <v>0</v>
      </c>
      <c r="AE34" s="12">
        <v>0</v>
      </c>
      <c r="AF34" s="12">
        <v>0</v>
      </c>
      <c r="AG34" s="12">
        <v>0</v>
      </c>
      <c r="AH34" s="364">
        <v>0</v>
      </c>
      <c r="AI34" s="12">
        <v>2</v>
      </c>
      <c r="AJ34" s="12">
        <v>0</v>
      </c>
      <c r="AK34" s="12">
        <v>77</v>
      </c>
      <c r="AL34" s="12">
        <v>0</v>
      </c>
      <c r="AM34" s="12">
        <v>0</v>
      </c>
      <c r="AN34" s="12">
        <v>0</v>
      </c>
      <c r="AO34" s="12">
        <v>0</v>
      </c>
      <c r="AP34" s="12">
        <v>0</v>
      </c>
      <c r="AQ34" s="365">
        <v>0</v>
      </c>
    </row>
    <row r="35" spans="1:43" x14ac:dyDescent="0.25">
      <c r="A35" s="5" t="s">
        <v>53</v>
      </c>
      <c r="B35" t="s">
        <v>54</v>
      </c>
      <c r="C35" s="5" t="s">
        <v>94</v>
      </c>
      <c r="D35" s="364">
        <v>0</v>
      </c>
      <c r="E35" s="12">
        <v>0</v>
      </c>
      <c r="F35" s="12">
        <v>0</v>
      </c>
      <c r="G35" s="12">
        <v>7</v>
      </c>
      <c r="H35" s="12">
        <v>0</v>
      </c>
      <c r="I35" s="12">
        <v>0</v>
      </c>
      <c r="J35" s="12">
        <v>0</v>
      </c>
      <c r="K35" s="12">
        <v>0</v>
      </c>
      <c r="L35" s="12">
        <v>0</v>
      </c>
      <c r="M35" s="365">
        <v>0</v>
      </c>
      <c r="N35" s="364">
        <v>0</v>
      </c>
      <c r="O35" s="12">
        <v>1</v>
      </c>
      <c r="P35" s="12">
        <v>0</v>
      </c>
      <c r="Q35" s="12">
        <v>9</v>
      </c>
      <c r="R35" s="12">
        <v>0</v>
      </c>
      <c r="S35" s="12">
        <v>0</v>
      </c>
      <c r="T35" s="12">
        <v>0</v>
      </c>
      <c r="U35" s="12">
        <v>0</v>
      </c>
      <c r="V35" s="12">
        <v>0</v>
      </c>
      <c r="W35" s="365">
        <v>0</v>
      </c>
      <c r="X35" s="364">
        <v>0</v>
      </c>
      <c r="Y35" s="12">
        <v>0</v>
      </c>
      <c r="Z35" s="12">
        <v>0</v>
      </c>
      <c r="AA35" s="12">
        <v>10</v>
      </c>
      <c r="AB35" s="12">
        <v>0</v>
      </c>
      <c r="AC35" s="12">
        <v>0</v>
      </c>
      <c r="AD35" s="12">
        <v>0</v>
      </c>
      <c r="AE35" s="12">
        <v>0</v>
      </c>
      <c r="AF35" s="12">
        <v>0</v>
      </c>
      <c r="AG35" s="12">
        <v>0</v>
      </c>
      <c r="AH35" s="364">
        <v>0</v>
      </c>
      <c r="AI35" s="12">
        <v>1</v>
      </c>
      <c r="AJ35" s="12">
        <v>0</v>
      </c>
      <c r="AK35" s="12">
        <v>19</v>
      </c>
      <c r="AL35" s="12">
        <v>0</v>
      </c>
      <c r="AM35" s="12">
        <v>0</v>
      </c>
      <c r="AN35" s="12">
        <v>0</v>
      </c>
      <c r="AO35" s="12">
        <v>0</v>
      </c>
      <c r="AP35" s="12">
        <v>0</v>
      </c>
      <c r="AQ35" s="365">
        <v>0</v>
      </c>
    </row>
    <row r="36" spans="1:43" x14ac:dyDescent="0.25">
      <c r="A36" s="5" t="s">
        <v>53</v>
      </c>
      <c r="B36" t="s">
        <v>54</v>
      </c>
      <c r="C36" s="5" t="s">
        <v>93</v>
      </c>
      <c r="D36" s="364">
        <v>0</v>
      </c>
      <c r="E36" s="12">
        <v>0</v>
      </c>
      <c r="F36" s="12">
        <v>0</v>
      </c>
      <c r="G36" s="12">
        <v>20</v>
      </c>
      <c r="H36" s="12">
        <v>0</v>
      </c>
      <c r="I36" s="12">
        <v>0</v>
      </c>
      <c r="J36" s="12">
        <v>0</v>
      </c>
      <c r="K36" s="12">
        <v>0</v>
      </c>
      <c r="L36" s="12">
        <v>0</v>
      </c>
      <c r="M36" s="365">
        <v>0</v>
      </c>
      <c r="N36" s="364">
        <v>0</v>
      </c>
      <c r="O36" s="12">
        <v>0</v>
      </c>
      <c r="P36" s="12">
        <v>0</v>
      </c>
      <c r="Q36" s="12">
        <v>21</v>
      </c>
      <c r="R36" s="12">
        <v>0</v>
      </c>
      <c r="S36" s="12">
        <v>0</v>
      </c>
      <c r="T36" s="12">
        <v>0</v>
      </c>
      <c r="U36" s="12">
        <v>0</v>
      </c>
      <c r="V36" s="12">
        <v>0</v>
      </c>
      <c r="W36" s="365">
        <v>0</v>
      </c>
      <c r="X36" s="364">
        <v>0</v>
      </c>
      <c r="Y36" s="12">
        <v>0</v>
      </c>
      <c r="Z36" s="12">
        <v>0</v>
      </c>
      <c r="AA36" s="12">
        <v>0</v>
      </c>
      <c r="AB36" s="12">
        <v>0</v>
      </c>
      <c r="AC36" s="12">
        <v>0</v>
      </c>
      <c r="AD36" s="12">
        <v>0</v>
      </c>
      <c r="AE36" s="12">
        <v>0</v>
      </c>
      <c r="AF36" s="12">
        <v>0</v>
      </c>
      <c r="AG36" s="12">
        <v>0</v>
      </c>
      <c r="AH36" s="364">
        <v>0</v>
      </c>
      <c r="AI36" s="12">
        <v>0</v>
      </c>
      <c r="AJ36" s="12">
        <v>0</v>
      </c>
      <c r="AK36" s="12">
        <v>3</v>
      </c>
      <c r="AL36" s="12">
        <v>0</v>
      </c>
      <c r="AM36" s="12">
        <v>0</v>
      </c>
      <c r="AN36" s="12">
        <v>0</v>
      </c>
      <c r="AO36" s="12">
        <v>0</v>
      </c>
      <c r="AP36" s="12">
        <v>0</v>
      </c>
      <c r="AQ36" s="365">
        <v>0</v>
      </c>
    </row>
    <row r="37" spans="1:43" x14ac:dyDescent="0.25">
      <c r="A37" s="5" t="s">
        <v>55</v>
      </c>
      <c r="B37" t="s">
        <v>56</v>
      </c>
      <c r="C37" s="5" t="s">
        <v>95</v>
      </c>
      <c r="D37" s="364">
        <v>0</v>
      </c>
      <c r="E37" s="12">
        <v>0</v>
      </c>
      <c r="F37" s="12">
        <v>0</v>
      </c>
      <c r="G37" s="12">
        <v>37</v>
      </c>
      <c r="H37" s="12">
        <v>0</v>
      </c>
      <c r="I37" s="12">
        <v>0</v>
      </c>
      <c r="J37" s="12">
        <v>0</v>
      </c>
      <c r="K37" s="12">
        <v>0</v>
      </c>
      <c r="L37" s="12">
        <v>0</v>
      </c>
      <c r="M37" s="365">
        <v>0</v>
      </c>
      <c r="N37" s="364">
        <v>0</v>
      </c>
      <c r="O37" s="12">
        <v>0</v>
      </c>
      <c r="P37" s="12">
        <v>0</v>
      </c>
      <c r="Q37" s="12">
        <v>33</v>
      </c>
      <c r="R37" s="12">
        <v>0</v>
      </c>
      <c r="S37" s="12">
        <v>0</v>
      </c>
      <c r="T37" s="12">
        <v>0</v>
      </c>
      <c r="U37" s="12">
        <v>0</v>
      </c>
      <c r="V37" s="12">
        <v>0</v>
      </c>
      <c r="W37" s="365">
        <v>0</v>
      </c>
      <c r="X37" s="364">
        <v>0</v>
      </c>
      <c r="Y37" s="12">
        <v>1</v>
      </c>
      <c r="Z37" s="12">
        <v>0</v>
      </c>
      <c r="AA37" s="12">
        <v>48</v>
      </c>
      <c r="AB37" s="12">
        <v>0</v>
      </c>
      <c r="AC37" s="12">
        <v>0</v>
      </c>
      <c r="AD37" s="12">
        <v>0</v>
      </c>
      <c r="AE37" s="12">
        <v>0</v>
      </c>
      <c r="AF37" s="12">
        <v>0</v>
      </c>
      <c r="AG37" s="12">
        <v>0</v>
      </c>
      <c r="AH37" s="364">
        <v>0</v>
      </c>
      <c r="AI37" s="12">
        <v>0</v>
      </c>
      <c r="AJ37" s="12">
        <v>0</v>
      </c>
      <c r="AK37" s="12">
        <v>46</v>
      </c>
      <c r="AL37" s="12">
        <v>0</v>
      </c>
      <c r="AM37" s="12">
        <v>0</v>
      </c>
      <c r="AN37" s="12">
        <v>0</v>
      </c>
      <c r="AO37" s="12">
        <v>0</v>
      </c>
      <c r="AP37" s="12">
        <v>0</v>
      </c>
      <c r="AQ37" s="365">
        <v>0</v>
      </c>
    </row>
    <row r="38" spans="1:43" x14ac:dyDescent="0.25">
      <c r="A38" s="5" t="s">
        <v>55</v>
      </c>
      <c r="B38" t="s">
        <v>56</v>
      </c>
      <c r="C38" s="5" t="s">
        <v>94</v>
      </c>
      <c r="D38" s="364">
        <v>0</v>
      </c>
      <c r="E38" s="12">
        <v>6</v>
      </c>
      <c r="F38" s="12">
        <v>0</v>
      </c>
      <c r="G38" s="12">
        <v>0</v>
      </c>
      <c r="H38" s="12">
        <v>0</v>
      </c>
      <c r="I38" s="12">
        <v>0</v>
      </c>
      <c r="J38" s="12">
        <v>0</v>
      </c>
      <c r="K38" s="12">
        <v>0</v>
      </c>
      <c r="L38" s="12">
        <v>0</v>
      </c>
      <c r="M38" s="365">
        <v>0</v>
      </c>
      <c r="N38" s="364">
        <v>0</v>
      </c>
      <c r="O38" s="12">
        <v>2</v>
      </c>
      <c r="P38" s="12">
        <v>0</v>
      </c>
      <c r="Q38" s="12">
        <v>1</v>
      </c>
      <c r="R38" s="12">
        <v>0</v>
      </c>
      <c r="S38" s="12">
        <v>0</v>
      </c>
      <c r="T38" s="12">
        <v>0</v>
      </c>
      <c r="U38" s="12">
        <v>0</v>
      </c>
      <c r="V38" s="12">
        <v>0</v>
      </c>
      <c r="W38" s="365">
        <v>0</v>
      </c>
      <c r="X38" s="364">
        <v>0</v>
      </c>
      <c r="Y38" s="12">
        <v>3</v>
      </c>
      <c r="Z38" s="12">
        <v>0</v>
      </c>
      <c r="AA38" s="12">
        <v>1</v>
      </c>
      <c r="AB38" s="12">
        <v>0</v>
      </c>
      <c r="AC38" s="12">
        <v>0</v>
      </c>
      <c r="AD38" s="12">
        <v>0</v>
      </c>
      <c r="AE38" s="12">
        <v>0</v>
      </c>
      <c r="AF38" s="12">
        <v>0</v>
      </c>
      <c r="AG38" s="12">
        <v>0</v>
      </c>
      <c r="AH38" s="364">
        <v>0</v>
      </c>
      <c r="AI38" s="12">
        <v>1</v>
      </c>
      <c r="AJ38" s="12">
        <v>0</v>
      </c>
      <c r="AK38" s="12">
        <v>2</v>
      </c>
      <c r="AL38" s="12">
        <v>0</v>
      </c>
      <c r="AM38" s="12">
        <v>0</v>
      </c>
      <c r="AN38" s="12">
        <v>0</v>
      </c>
      <c r="AO38" s="12">
        <v>0</v>
      </c>
      <c r="AP38" s="12">
        <v>0</v>
      </c>
      <c r="AQ38" s="365">
        <v>0</v>
      </c>
    </row>
    <row r="39" spans="1:43" x14ac:dyDescent="0.25">
      <c r="A39" s="5" t="s">
        <v>55</v>
      </c>
      <c r="B39" t="s">
        <v>56</v>
      </c>
      <c r="C39" s="5" t="s">
        <v>93</v>
      </c>
      <c r="D39" s="364">
        <v>0</v>
      </c>
      <c r="E39" s="12">
        <v>5</v>
      </c>
      <c r="F39" s="12">
        <v>0</v>
      </c>
      <c r="G39" s="12">
        <v>19</v>
      </c>
      <c r="H39" s="12">
        <v>0</v>
      </c>
      <c r="I39" s="12">
        <v>0</v>
      </c>
      <c r="J39" s="12">
        <v>0</v>
      </c>
      <c r="K39" s="12">
        <v>0</v>
      </c>
      <c r="L39" s="12">
        <v>0</v>
      </c>
      <c r="M39" s="365">
        <v>0</v>
      </c>
      <c r="N39" s="364">
        <v>0</v>
      </c>
      <c r="O39" s="12">
        <v>9</v>
      </c>
      <c r="P39" s="12">
        <v>0</v>
      </c>
      <c r="Q39" s="12">
        <v>6</v>
      </c>
      <c r="R39" s="12">
        <v>0</v>
      </c>
      <c r="S39" s="12">
        <v>0</v>
      </c>
      <c r="T39" s="12">
        <v>0</v>
      </c>
      <c r="U39" s="12">
        <v>0</v>
      </c>
      <c r="V39" s="12">
        <v>0</v>
      </c>
      <c r="W39" s="365">
        <v>0</v>
      </c>
      <c r="X39" s="364">
        <v>0</v>
      </c>
      <c r="Y39" s="12">
        <v>2</v>
      </c>
      <c r="Z39" s="12">
        <v>0</v>
      </c>
      <c r="AA39" s="12">
        <v>6</v>
      </c>
      <c r="AB39" s="12">
        <v>0</v>
      </c>
      <c r="AC39" s="12">
        <v>0</v>
      </c>
      <c r="AD39" s="12">
        <v>0</v>
      </c>
      <c r="AE39" s="12">
        <v>0</v>
      </c>
      <c r="AF39" s="12">
        <v>0</v>
      </c>
      <c r="AG39" s="12">
        <v>0</v>
      </c>
      <c r="AH39" s="364">
        <v>0</v>
      </c>
      <c r="AI39" s="12">
        <v>4</v>
      </c>
      <c r="AJ39" s="12">
        <v>0</v>
      </c>
      <c r="AK39" s="12">
        <v>6</v>
      </c>
      <c r="AL39" s="12">
        <v>0</v>
      </c>
      <c r="AM39" s="12">
        <v>0</v>
      </c>
      <c r="AN39" s="12">
        <v>0</v>
      </c>
      <c r="AO39" s="12">
        <v>0</v>
      </c>
      <c r="AP39" s="12">
        <v>0</v>
      </c>
      <c r="AQ39" s="365">
        <v>0</v>
      </c>
    </row>
    <row r="40" spans="1:43" x14ac:dyDescent="0.25">
      <c r="A40" s="5" t="s">
        <v>57</v>
      </c>
      <c r="B40" t="s">
        <v>58</v>
      </c>
      <c r="C40" s="5" t="s">
        <v>95</v>
      </c>
      <c r="D40" s="364">
        <v>3</v>
      </c>
      <c r="E40" s="12">
        <v>23</v>
      </c>
      <c r="F40" s="12">
        <v>0</v>
      </c>
      <c r="G40" s="12">
        <v>580</v>
      </c>
      <c r="H40" s="12">
        <v>0</v>
      </c>
      <c r="I40" s="12">
        <v>0</v>
      </c>
      <c r="J40" s="12">
        <v>0</v>
      </c>
      <c r="K40" s="12">
        <v>0</v>
      </c>
      <c r="L40" s="12">
        <v>0</v>
      </c>
      <c r="M40" s="365">
        <v>0</v>
      </c>
      <c r="N40" s="364">
        <v>6</v>
      </c>
      <c r="O40" s="12">
        <v>15</v>
      </c>
      <c r="P40" s="12">
        <v>0</v>
      </c>
      <c r="Q40" s="12">
        <v>620</v>
      </c>
      <c r="R40" s="12">
        <v>0</v>
      </c>
      <c r="S40" s="12">
        <v>0</v>
      </c>
      <c r="T40" s="12">
        <v>0</v>
      </c>
      <c r="U40" s="12">
        <v>0</v>
      </c>
      <c r="V40" s="12">
        <v>0</v>
      </c>
      <c r="W40" s="365">
        <v>0</v>
      </c>
      <c r="X40" s="364">
        <v>4</v>
      </c>
      <c r="Y40" s="12">
        <v>23</v>
      </c>
      <c r="Z40" s="12">
        <v>0</v>
      </c>
      <c r="AA40" s="12">
        <v>512</v>
      </c>
      <c r="AB40" s="12">
        <v>0</v>
      </c>
      <c r="AC40" s="12">
        <v>0</v>
      </c>
      <c r="AD40" s="12">
        <v>0</v>
      </c>
      <c r="AE40" s="12">
        <v>0</v>
      </c>
      <c r="AF40" s="12">
        <v>0</v>
      </c>
      <c r="AG40" s="12">
        <v>0</v>
      </c>
      <c r="AH40" s="364">
        <v>1</v>
      </c>
      <c r="AI40" s="12">
        <v>32</v>
      </c>
      <c r="AJ40" s="12">
        <v>0</v>
      </c>
      <c r="AK40" s="12">
        <v>614</v>
      </c>
      <c r="AL40" s="12">
        <v>0</v>
      </c>
      <c r="AM40" s="12">
        <v>0</v>
      </c>
      <c r="AN40" s="12">
        <v>0</v>
      </c>
      <c r="AO40" s="12">
        <v>0</v>
      </c>
      <c r="AP40" s="12">
        <v>0</v>
      </c>
      <c r="AQ40" s="365">
        <v>0</v>
      </c>
    </row>
    <row r="41" spans="1:43" x14ac:dyDescent="0.25">
      <c r="A41" s="5" t="s">
        <v>57</v>
      </c>
      <c r="B41" t="s">
        <v>58</v>
      </c>
      <c r="C41" s="5" t="s">
        <v>94</v>
      </c>
      <c r="D41" s="364">
        <v>0</v>
      </c>
      <c r="E41" s="12">
        <v>17</v>
      </c>
      <c r="F41" s="12">
        <v>0</v>
      </c>
      <c r="G41" s="12">
        <v>69</v>
      </c>
      <c r="H41" s="12">
        <v>0</v>
      </c>
      <c r="I41" s="12">
        <v>0</v>
      </c>
      <c r="J41" s="12">
        <v>0</v>
      </c>
      <c r="K41" s="12">
        <v>0</v>
      </c>
      <c r="L41" s="12">
        <v>0</v>
      </c>
      <c r="M41" s="365">
        <v>0</v>
      </c>
      <c r="N41" s="364">
        <v>0</v>
      </c>
      <c r="O41" s="12">
        <v>34</v>
      </c>
      <c r="P41" s="12">
        <v>0</v>
      </c>
      <c r="Q41" s="12">
        <v>56</v>
      </c>
      <c r="R41" s="12">
        <v>0</v>
      </c>
      <c r="S41" s="12">
        <v>0</v>
      </c>
      <c r="T41" s="12">
        <v>0</v>
      </c>
      <c r="U41" s="12">
        <v>0</v>
      </c>
      <c r="V41" s="12">
        <v>0</v>
      </c>
      <c r="W41" s="365">
        <v>0</v>
      </c>
      <c r="X41" s="364">
        <v>0</v>
      </c>
      <c r="Y41" s="12">
        <v>26</v>
      </c>
      <c r="Z41" s="12">
        <v>0</v>
      </c>
      <c r="AA41" s="12">
        <v>65</v>
      </c>
      <c r="AB41" s="12">
        <v>0</v>
      </c>
      <c r="AC41" s="12">
        <v>0</v>
      </c>
      <c r="AD41" s="12">
        <v>0</v>
      </c>
      <c r="AE41" s="12">
        <v>0</v>
      </c>
      <c r="AF41" s="12">
        <v>0</v>
      </c>
      <c r="AG41" s="12">
        <v>0</v>
      </c>
      <c r="AH41" s="364">
        <v>0</v>
      </c>
      <c r="AI41" s="12">
        <v>21</v>
      </c>
      <c r="AJ41" s="12">
        <v>0</v>
      </c>
      <c r="AK41" s="12">
        <v>77</v>
      </c>
      <c r="AL41" s="12">
        <v>0</v>
      </c>
      <c r="AM41" s="12">
        <v>0</v>
      </c>
      <c r="AN41" s="12">
        <v>0</v>
      </c>
      <c r="AO41" s="12">
        <v>0</v>
      </c>
      <c r="AP41" s="12">
        <v>0</v>
      </c>
      <c r="AQ41" s="365">
        <v>0</v>
      </c>
    </row>
    <row r="42" spans="1:43" x14ac:dyDescent="0.25">
      <c r="A42" s="5" t="s">
        <v>57</v>
      </c>
      <c r="B42" t="s">
        <v>58</v>
      </c>
      <c r="C42" s="5" t="s">
        <v>93</v>
      </c>
      <c r="D42" s="364">
        <v>0</v>
      </c>
      <c r="E42" s="12">
        <v>70</v>
      </c>
      <c r="F42" s="12">
        <v>0</v>
      </c>
      <c r="G42" s="12">
        <v>55</v>
      </c>
      <c r="H42" s="12">
        <v>0</v>
      </c>
      <c r="I42" s="12">
        <v>0</v>
      </c>
      <c r="J42" s="12">
        <v>0</v>
      </c>
      <c r="K42" s="12">
        <v>0</v>
      </c>
      <c r="L42" s="12">
        <v>0</v>
      </c>
      <c r="M42" s="365">
        <v>0</v>
      </c>
      <c r="N42" s="364">
        <v>3</v>
      </c>
      <c r="O42" s="12">
        <v>38</v>
      </c>
      <c r="P42" s="12">
        <v>0</v>
      </c>
      <c r="Q42" s="12">
        <v>47</v>
      </c>
      <c r="R42" s="12">
        <v>0</v>
      </c>
      <c r="S42" s="12">
        <v>0</v>
      </c>
      <c r="T42" s="12">
        <v>0</v>
      </c>
      <c r="U42" s="12">
        <v>0</v>
      </c>
      <c r="V42" s="12">
        <v>0</v>
      </c>
      <c r="W42" s="365">
        <v>0</v>
      </c>
      <c r="X42" s="364">
        <v>4</v>
      </c>
      <c r="Y42" s="12">
        <v>48</v>
      </c>
      <c r="Z42" s="12">
        <v>0</v>
      </c>
      <c r="AA42" s="12">
        <v>65</v>
      </c>
      <c r="AB42" s="12">
        <v>0</v>
      </c>
      <c r="AC42" s="12">
        <v>0</v>
      </c>
      <c r="AD42" s="12">
        <v>0</v>
      </c>
      <c r="AE42" s="12">
        <v>0</v>
      </c>
      <c r="AF42" s="12">
        <v>0</v>
      </c>
      <c r="AG42" s="12">
        <v>0</v>
      </c>
      <c r="AH42" s="364">
        <v>1</v>
      </c>
      <c r="AI42" s="12">
        <v>78</v>
      </c>
      <c r="AJ42" s="12">
        <v>0</v>
      </c>
      <c r="AK42" s="12">
        <v>70</v>
      </c>
      <c r="AL42" s="12">
        <v>0</v>
      </c>
      <c r="AM42" s="12">
        <v>0</v>
      </c>
      <c r="AN42" s="12">
        <v>0</v>
      </c>
      <c r="AO42" s="12">
        <v>0</v>
      </c>
      <c r="AP42" s="12">
        <v>0</v>
      </c>
      <c r="AQ42" s="365">
        <v>0</v>
      </c>
    </row>
    <row r="43" spans="1:43" x14ac:dyDescent="0.25">
      <c r="A43" s="5" t="s">
        <v>59</v>
      </c>
      <c r="B43" t="s">
        <v>60</v>
      </c>
      <c r="C43" s="5" t="s">
        <v>95</v>
      </c>
      <c r="D43" s="364">
        <v>0</v>
      </c>
      <c r="E43" s="12">
        <v>12</v>
      </c>
      <c r="F43" s="12">
        <v>0</v>
      </c>
      <c r="G43" s="12">
        <v>78</v>
      </c>
      <c r="H43" s="12">
        <v>0</v>
      </c>
      <c r="I43" s="12">
        <v>0</v>
      </c>
      <c r="J43" s="12">
        <v>0</v>
      </c>
      <c r="K43" s="12">
        <v>0</v>
      </c>
      <c r="L43" s="12">
        <v>0</v>
      </c>
      <c r="M43" s="365">
        <v>0</v>
      </c>
      <c r="N43" s="364">
        <v>0</v>
      </c>
      <c r="O43" s="12">
        <v>0</v>
      </c>
      <c r="P43" s="12">
        <v>0</v>
      </c>
      <c r="Q43" s="12">
        <v>51</v>
      </c>
      <c r="R43" s="12">
        <v>0</v>
      </c>
      <c r="S43" s="12">
        <v>0</v>
      </c>
      <c r="T43" s="12">
        <v>0</v>
      </c>
      <c r="U43" s="12">
        <v>0</v>
      </c>
      <c r="V43" s="12">
        <v>0</v>
      </c>
      <c r="W43" s="365">
        <v>0</v>
      </c>
      <c r="X43" s="364">
        <v>0</v>
      </c>
      <c r="Y43" s="12">
        <v>2</v>
      </c>
      <c r="Z43" s="12">
        <v>0</v>
      </c>
      <c r="AA43" s="12">
        <v>41</v>
      </c>
      <c r="AB43" s="12">
        <v>0</v>
      </c>
      <c r="AC43" s="12">
        <v>0</v>
      </c>
      <c r="AD43" s="12">
        <v>0</v>
      </c>
      <c r="AE43" s="12">
        <v>0</v>
      </c>
      <c r="AF43" s="12">
        <v>0</v>
      </c>
      <c r="AG43" s="12">
        <v>0</v>
      </c>
      <c r="AH43" s="364">
        <v>0</v>
      </c>
      <c r="AI43" s="12">
        <v>2</v>
      </c>
      <c r="AJ43" s="12">
        <v>0</v>
      </c>
      <c r="AK43" s="12">
        <v>36</v>
      </c>
      <c r="AL43" s="12">
        <v>0</v>
      </c>
      <c r="AM43" s="12">
        <v>0</v>
      </c>
      <c r="AN43" s="12">
        <v>0</v>
      </c>
      <c r="AO43" s="12">
        <v>0</v>
      </c>
      <c r="AP43" s="12">
        <v>0</v>
      </c>
      <c r="AQ43" s="365">
        <v>0</v>
      </c>
    </row>
    <row r="44" spans="1:43" x14ac:dyDescent="0.25">
      <c r="A44" s="5" t="s">
        <v>59</v>
      </c>
      <c r="B44" t="s">
        <v>60</v>
      </c>
      <c r="C44" s="5" t="s">
        <v>94</v>
      </c>
      <c r="D44" s="364">
        <v>0</v>
      </c>
      <c r="E44" s="12">
        <v>1</v>
      </c>
      <c r="F44" s="12">
        <v>0</v>
      </c>
      <c r="G44" s="12">
        <v>4</v>
      </c>
      <c r="H44" s="12">
        <v>0</v>
      </c>
      <c r="I44" s="12">
        <v>0</v>
      </c>
      <c r="J44" s="12">
        <v>0</v>
      </c>
      <c r="K44" s="12">
        <v>0</v>
      </c>
      <c r="L44" s="12">
        <v>0</v>
      </c>
      <c r="M44" s="365">
        <v>0</v>
      </c>
      <c r="N44" s="364">
        <v>0</v>
      </c>
      <c r="O44" s="12">
        <v>8</v>
      </c>
      <c r="P44" s="12">
        <v>0</v>
      </c>
      <c r="Q44" s="12">
        <v>5</v>
      </c>
      <c r="R44" s="12">
        <v>0</v>
      </c>
      <c r="S44" s="12">
        <v>0</v>
      </c>
      <c r="T44" s="12">
        <v>0</v>
      </c>
      <c r="U44" s="12">
        <v>0</v>
      </c>
      <c r="V44" s="12">
        <v>0</v>
      </c>
      <c r="W44" s="365">
        <v>0</v>
      </c>
      <c r="X44" s="364">
        <v>0</v>
      </c>
      <c r="Y44" s="12">
        <v>3</v>
      </c>
      <c r="Z44" s="12">
        <v>0</v>
      </c>
      <c r="AA44" s="12">
        <v>6</v>
      </c>
      <c r="AB44" s="12">
        <v>0</v>
      </c>
      <c r="AC44" s="12">
        <v>0</v>
      </c>
      <c r="AD44" s="12">
        <v>0</v>
      </c>
      <c r="AE44" s="12">
        <v>0</v>
      </c>
      <c r="AF44" s="12">
        <v>0</v>
      </c>
      <c r="AG44" s="12">
        <v>0</v>
      </c>
      <c r="AH44" s="364">
        <v>0</v>
      </c>
      <c r="AI44" s="12">
        <v>2</v>
      </c>
      <c r="AJ44" s="12">
        <v>0</v>
      </c>
      <c r="AK44" s="12">
        <v>8</v>
      </c>
      <c r="AL44" s="12">
        <v>0</v>
      </c>
      <c r="AM44" s="12">
        <v>0</v>
      </c>
      <c r="AN44" s="12">
        <v>0</v>
      </c>
      <c r="AO44" s="12">
        <v>0</v>
      </c>
      <c r="AP44" s="12">
        <v>0</v>
      </c>
      <c r="AQ44" s="365">
        <v>0</v>
      </c>
    </row>
    <row r="45" spans="1:43" x14ac:dyDescent="0.25">
      <c r="A45" s="5" t="s">
        <v>59</v>
      </c>
      <c r="B45" t="s">
        <v>60</v>
      </c>
      <c r="C45" s="5" t="s">
        <v>93</v>
      </c>
      <c r="D45" s="364">
        <v>0</v>
      </c>
      <c r="E45" s="12">
        <v>5</v>
      </c>
      <c r="F45" s="12">
        <v>0</v>
      </c>
      <c r="G45" s="12">
        <v>0</v>
      </c>
      <c r="H45" s="12">
        <v>0</v>
      </c>
      <c r="I45" s="12">
        <v>0</v>
      </c>
      <c r="J45" s="12">
        <v>0</v>
      </c>
      <c r="K45" s="12">
        <v>0</v>
      </c>
      <c r="L45" s="12">
        <v>0</v>
      </c>
      <c r="M45" s="365">
        <v>0</v>
      </c>
      <c r="N45" s="364">
        <v>0</v>
      </c>
      <c r="O45" s="12">
        <v>20</v>
      </c>
      <c r="P45" s="12">
        <v>0</v>
      </c>
      <c r="Q45" s="12">
        <v>0</v>
      </c>
      <c r="R45" s="12">
        <v>0</v>
      </c>
      <c r="S45" s="12">
        <v>0</v>
      </c>
      <c r="T45" s="12">
        <v>0</v>
      </c>
      <c r="U45" s="12">
        <v>0</v>
      </c>
      <c r="V45" s="12">
        <v>0</v>
      </c>
      <c r="W45" s="365">
        <v>0</v>
      </c>
      <c r="X45" s="364">
        <v>0</v>
      </c>
      <c r="Y45" s="12">
        <v>26</v>
      </c>
      <c r="Z45" s="12">
        <v>0</v>
      </c>
      <c r="AA45" s="12">
        <v>0</v>
      </c>
      <c r="AB45" s="12">
        <v>0</v>
      </c>
      <c r="AC45" s="12">
        <v>0</v>
      </c>
      <c r="AD45" s="12">
        <v>0</v>
      </c>
      <c r="AE45" s="12">
        <v>0</v>
      </c>
      <c r="AF45" s="12">
        <v>0</v>
      </c>
      <c r="AG45" s="12">
        <v>0</v>
      </c>
      <c r="AH45" s="364">
        <v>0</v>
      </c>
      <c r="AI45" s="12">
        <v>15</v>
      </c>
      <c r="AJ45" s="12">
        <v>0</v>
      </c>
      <c r="AK45" s="12">
        <v>0</v>
      </c>
      <c r="AL45" s="12">
        <v>0</v>
      </c>
      <c r="AM45" s="12">
        <v>0</v>
      </c>
      <c r="AN45" s="12">
        <v>0</v>
      </c>
      <c r="AO45" s="12">
        <v>0</v>
      </c>
      <c r="AP45" s="12">
        <v>0</v>
      </c>
      <c r="AQ45" s="365">
        <v>0</v>
      </c>
    </row>
    <row r="46" spans="1:43" x14ac:dyDescent="0.25">
      <c r="A46" s="5" t="s">
        <v>61</v>
      </c>
      <c r="B46" t="s">
        <v>62</v>
      </c>
      <c r="C46" s="5" t="s">
        <v>95</v>
      </c>
      <c r="D46" s="364">
        <v>0</v>
      </c>
      <c r="E46" s="12">
        <v>20</v>
      </c>
      <c r="F46" s="12">
        <v>0</v>
      </c>
      <c r="G46" s="12">
        <v>107</v>
      </c>
      <c r="H46" s="12">
        <v>0</v>
      </c>
      <c r="I46" s="12">
        <v>0</v>
      </c>
      <c r="J46" s="12">
        <v>0</v>
      </c>
      <c r="K46" s="12">
        <v>0</v>
      </c>
      <c r="L46" s="12">
        <v>0</v>
      </c>
      <c r="M46" s="365">
        <v>0</v>
      </c>
      <c r="N46" s="364">
        <v>0</v>
      </c>
      <c r="O46" s="12">
        <v>19</v>
      </c>
      <c r="P46" s="12">
        <v>0</v>
      </c>
      <c r="Q46" s="12">
        <v>101</v>
      </c>
      <c r="R46" s="12">
        <v>0</v>
      </c>
      <c r="S46" s="12">
        <v>0</v>
      </c>
      <c r="T46" s="12">
        <v>0</v>
      </c>
      <c r="U46" s="12">
        <v>0</v>
      </c>
      <c r="V46" s="12">
        <v>0</v>
      </c>
      <c r="W46" s="365">
        <v>0</v>
      </c>
      <c r="X46" s="364">
        <v>0</v>
      </c>
      <c r="Y46" s="12">
        <v>13</v>
      </c>
      <c r="Z46" s="12">
        <v>0</v>
      </c>
      <c r="AA46" s="12">
        <v>99</v>
      </c>
      <c r="AB46" s="12">
        <v>0</v>
      </c>
      <c r="AC46" s="12">
        <v>0</v>
      </c>
      <c r="AD46" s="12">
        <v>0</v>
      </c>
      <c r="AE46" s="12">
        <v>0</v>
      </c>
      <c r="AF46" s="12">
        <v>0</v>
      </c>
      <c r="AG46" s="12">
        <v>0</v>
      </c>
      <c r="AH46" s="364">
        <v>0</v>
      </c>
      <c r="AI46" s="12">
        <v>18</v>
      </c>
      <c r="AJ46" s="12">
        <v>0</v>
      </c>
      <c r="AK46" s="12">
        <v>68</v>
      </c>
      <c r="AL46" s="12">
        <v>0</v>
      </c>
      <c r="AM46" s="12">
        <v>0</v>
      </c>
      <c r="AN46" s="12">
        <v>0</v>
      </c>
      <c r="AO46" s="12">
        <v>0</v>
      </c>
      <c r="AP46" s="12">
        <v>0</v>
      </c>
      <c r="AQ46" s="365">
        <v>0</v>
      </c>
    </row>
    <row r="47" spans="1:43" x14ac:dyDescent="0.25">
      <c r="A47" s="5" t="s">
        <v>61</v>
      </c>
      <c r="B47" t="s">
        <v>62</v>
      </c>
      <c r="C47" s="5" t="s">
        <v>94</v>
      </c>
      <c r="D47" s="364">
        <v>0</v>
      </c>
      <c r="E47" s="12">
        <v>14</v>
      </c>
      <c r="F47" s="12">
        <v>0</v>
      </c>
      <c r="G47" s="12">
        <v>19</v>
      </c>
      <c r="H47" s="12">
        <v>0</v>
      </c>
      <c r="I47" s="12">
        <v>0</v>
      </c>
      <c r="J47" s="12">
        <v>0</v>
      </c>
      <c r="K47" s="12">
        <v>0</v>
      </c>
      <c r="L47" s="12">
        <v>0</v>
      </c>
      <c r="M47" s="365">
        <v>0</v>
      </c>
      <c r="N47" s="364">
        <v>0</v>
      </c>
      <c r="O47" s="12">
        <v>29</v>
      </c>
      <c r="P47" s="12">
        <v>0</v>
      </c>
      <c r="Q47" s="12">
        <v>13</v>
      </c>
      <c r="R47" s="12">
        <v>0</v>
      </c>
      <c r="S47" s="12">
        <v>0</v>
      </c>
      <c r="T47" s="12">
        <v>0</v>
      </c>
      <c r="U47" s="12">
        <v>0</v>
      </c>
      <c r="V47" s="12">
        <v>0</v>
      </c>
      <c r="W47" s="365">
        <v>0</v>
      </c>
      <c r="X47" s="364">
        <v>0</v>
      </c>
      <c r="Y47" s="12">
        <v>15</v>
      </c>
      <c r="Z47" s="12">
        <v>0</v>
      </c>
      <c r="AA47" s="12">
        <v>8</v>
      </c>
      <c r="AB47" s="12">
        <v>0</v>
      </c>
      <c r="AC47" s="12">
        <v>0</v>
      </c>
      <c r="AD47" s="12">
        <v>0</v>
      </c>
      <c r="AE47" s="12">
        <v>0</v>
      </c>
      <c r="AF47" s="12">
        <v>0</v>
      </c>
      <c r="AG47" s="12">
        <v>0</v>
      </c>
      <c r="AH47" s="364">
        <v>0</v>
      </c>
      <c r="AI47" s="12">
        <v>17</v>
      </c>
      <c r="AJ47" s="12">
        <v>0</v>
      </c>
      <c r="AK47" s="12">
        <v>18</v>
      </c>
      <c r="AL47" s="12">
        <v>0</v>
      </c>
      <c r="AM47" s="12">
        <v>0</v>
      </c>
      <c r="AN47" s="12">
        <v>0</v>
      </c>
      <c r="AO47" s="12">
        <v>0</v>
      </c>
      <c r="AP47" s="12">
        <v>0</v>
      </c>
      <c r="AQ47" s="365">
        <v>0</v>
      </c>
    </row>
    <row r="48" spans="1:43" x14ac:dyDescent="0.25">
      <c r="A48" s="5" t="s">
        <v>61</v>
      </c>
      <c r="B48" t="s">
        <v>62</v>
      </c>
      <c r="C48" s="5" t="s">
        <v>93</v>
      </c>
      <c r="D48" s="364">
        <v>0</v>
      </c>
      <c r="E48" s="12">
        <v>3</v>
      </c>
      <c r="F48" s="12">
        <v>0</v>
      </c>
      <c r="G48" s="12">
        <v>30</v>
      </c>
      <c r="H48" s="12">
        <v>0</v>
      </c>
      <c r="I48" s="12">
        <v>0</v>
      </c>
      <c r="J48" s="12">
        <v>0</v>
      </c>
      <c r="K48" s="12">
        <v>0</v>
      </c>
      <c r="L48" s="12">
        <v>0</v>
      </c>
      <c r="M48" s="365">
        <v>0</v>
      </c>
      <c r="N48" s="364">
        <v>0</v>
      </c>
      <c r="O48" s="12">
        <v>2</v>
      </c>
      <c r="P48" s="12">
        <v>0</v>
      </c>
      <c r="Q48" s="12">
        <v>23</v>
      </c>
      <c r="R48" s="12">
        <v>0</v>
      </c>
      <c r="S48" s="12">
        <v>0</v>
      </c>
      <c r="T48" s="12">
        <v>0</v>
      </c>
      <c r="U48" s="12">
        <v>0</v>
      </c>
      <c r="V48" s="12">
        <v>0</v>
      </c>
      <c r="W48" s="365">
        <v>0</v>
      </c>
      <c r="X48" s="364">
        <v>0</v>
      </c>
      <c r="Y48" s="12">
        <v>8</v>
      </c>
      <c r="Z48" s="12">
        <v>0</v>
      </c>
      <c r="AA48" s="12">
        <v>22</v>
      </c>
      <c r="AB48" s="12">
        <v>0</v>
      </c>
      <c r="AC48" s="12">
        <v>0</v>
      </c>
      <c r="AD48" s="12">
        <v>0</v>
      </c>
      <c r="AE48" s="12">
        <v>0</v>
      </c>
      <c r="AF48" s="12">
        <v>0</v>
      </c>
      <c r="AG48" s="12">
        <v>0</v>
      </c>
      <c r="AH48" s="364">
        <v>0</v>
      </c>
      <c r="AI48" s="12">
        <v>10</v>
      </c>
      <c r="AJ48" s="12">
        <v>0</v>
      </c>
      <c r="AK48" s="12">
        <v>35</v>
      </c>
      <c r="AL48" s="12">
        <v>0</v>
      </c>
      <c r="AM48" s="12">
        <v>0</v>
      </c>
      <c r="AN48" s="12">
        <v>0</v>
      </c>
      <c r="AO48" s="12">
        <v>0</v>
      </c>
      <c r="AP48" s="12">
        <v>0</v>
      </c>
      <c r="AQ48" s="365">
        <v>0</v>
      </c>
    </row>
    <row r="49" spans="1:43" x14ac:dyDescent="0.25">
      <c r="A49" s="5" t="s">
        <v>63</v>
      </c>
      <c r="B49" t="s">
        <v>64</v>
      </c>
      <c r="C49" s="5" t="s">
        <v>95</v>
      </c>
      <c r="D49" s="364">
        <v>0</v>
      </c>
      <c r="E49" s="12">
        <v>0</v>
      </c>
      <c r="F49" s="12">
        <v>0</v>
      </c>
      <c r="G49" s="12">
        <v>25</v>
      </c>
      <c r="H49" s="12">
        <v>0</v>
      </c>
      <c r="I49" s="12">
        <v>0</v>
      </c>
      <c r="J49" s="12">
        <v>0</v>
      </c>
      <c r="K49" s="12">
        <v>0</v>
      </c>
      <c r="L49" s="12">
        <v>0</v>
      </c>
      <c r="M49" s="365">
        <v>0</v>
      </c>
      <c r="N49" s="364">
        <v>0</v>
      </c>
      <c r="O49" s="12">
        <v>0</v>
      </c>
      <c r="P49" s="12">
        <v>0</v>
      </c>
      <c r="Q49" s="12">
        <v>10</v>
      </c>
      <c r="R49" s="12">
        <v>0</v>
      </c>
      <c r="S49" s="12">
        <v>0</v>
      </c>
      <c r="T49" s="12">
        <v>0</v>
      </c>
      <c r="U49" s="12">
        <v>0</v>
      </c>
      <c r="V49" s="12">
        <v>0</v>
      </c>
      <c r="W49" s="365">
        <v>0</v>
      </c>
      <c r="X49" s="364">
        <v>0</v>
      </c>
      <c r="Y49" s="12">
        <v>0</v>
      </c>
      <c r="Z49" s="12">
        <v>0</v>
      </c>
      <c r="AA49" s="12">
        <v>10</v>
      </c>
      <c r="AB49" s="12">
        <v>0</v>
      </c>
      <c r="AC49" s="12">
        <v>0</v>
      </c>
      <c r="AD49" s="12">
        <v>0</v>
      </c>
      <c r="AE49" s="12">
        <v>0</v>
      </c>
      <c r="AF49" s="12">
        <v>0</v>
      </c>
      <c r="AG49" s="12">
        <v>0</v>
      </c>
      <c r="AH49" s="364">
        <v>0</v>
      </c>
      <c r="AI49" s="12">
        <v>0</v>
      </c>
      <c r="AJ49" s="12">
        <v>0</v>
      </c>
      <c r="AK49" s="12">
        <v>19</v>
      </c>
      <c r="AL49" s="12">
        <v>0</v>
      </c>
      <c r="AM49" s="12">
        <v>0</v>
      </c>
      <c r="AN49" s="12">
        <v>0</v>
      </c>
      <c r="AO49" s="12">
        <v>0</v>
      </c>
      <c r="AP49" s="12">
        <v>0</v>
      </c>
      <c r="AQ49" s="365">
        <v>0</v>
      </c>
    </row>
    <row r="50" spans="1:43" x14ac:dyDescent="0.25">
      <c r="A50" s="5" t="s">
        <v>63</v>
      </c>
      <c r="B50" t="s">
        <v>64</v>
      </c>
      <c r="C50" s="5" t="s">
        <v>94</v>
      </c>
      <c r="D50" s="364">
        <v>0</v>
      </c>
      <c r="E50" s="12">
        <v>0</v>
      </c>
      <c r="F50" s="12">
        <v>0</v>
      </c>
      <c r="G50" s="12">
        <v>2</v>
      </c>
      <c r="H50" s="12">
        <v>0</v>
      </c>
      <c r="I50" s="12">
        <v>0</v>
      </c>
      <c r="J50" s="12">
        <v>0</v>
      </c>
      <c r="K50" s="12">
        <v>0</v>
      </c>
      <c r="L50" s="12">
        <v>0</v>
      </c>
      <c r="M50" s="365">
        <v>0</v>
      </c>
      <c r="N50" s="364">
        <v>0</v>
      </c>
      <c r="O50" s="12">
        <v>0</v>
      </c>
      <c r="P50" s="12">
        <v>0</v>
      </c>
      <c r="Q50" s="12">
        <v>2</v>
      </c>
      <c r="R50" s="12">
        <v>0</v>
      </c>
      <c r="S50" s="12">
        <v>0</v>
      </c>
      <c r="T50" s="12">
        <v>0</v>
      </c>
      <c r="U50" s="12">
        <v>0</v>
      </c>
      <c r="V50" s="12">
        <v>0</v>
      </c>
      <c r="W50" s="365">
        <v>0</v>
      </c>
      <c r="X50" s="364">
        <v>0</v>
      </c>
      <c r="Y50" s="12">
        <v>0</v>
      </c>
      <c r="Z50" s="12">
        <v>0</v>
      </c>
      <c r="AA50" s="12">
        <v>7</v>
      </c>
      <c r="AB50" s="12">
        <v>0</v>
      </c>
      <c r="AC50" s="12">
        <v>0</v>
      </c>
      <c r="AD50" s="12">
        <v>0</v>
      </c>
      <c r="AE50" s="12">
        <v>0</v>
      </c>
      <c r="AF50" s="12">
        <v>0</v>
      </c>
      <c r="AG50" s="12">
        <v>0</v>
      </c>
      <c r="AH50" s="364">
        <v>0</v>
      </c>
      <c r="AI50" s="12">
        <v>0</v>
      </c>
      <c r="AJ50" s="12">
        <v>0</v>
      </c>
      <c r="AK50" s="12">
        <v>7</v>
      </c>
      <c r="AL50" s="12">
        <v>0</v>
      </c>
      <c r="AM50" s="12">
        <v>0</v>
      </c>
      <c r="AN50" s="12">
        <v>0</v>
      </c>
      <c r="AO50" s="12">
        <v>0</v>
      </c>
      <c r="AP50" s="12">
        <v>0</v>
      </c>
      <c r="AQ50" s="365">
        <v>0</v>
      </c>
    </row>
    <row r="51" spans="1:43" x14ac:dyDescent="0.25">
      <c r="A51" s="5" t="s">
        <v>63</v>
      </c>
      <c r="B51" t="s">
        <v>64</v>
      </c>
      <c r="C51" s="5">
        <v>3</v>
      </c>
      <c r="D51" s="364">
        <v>0</v>
      </c>
      <c r="E51" s="12">
        <v>0</v>
      </c>
      <c r="F51" s="12">
        <v>0</v>
      </c>
      <c r="G51" s="12">
        <v>0</v>
      </c>
      <c r="H51" s="12">
        <v>0</v>
      </c>
      <c r="I51" s="12">
        <v>0</v>
      </c>
      <c r="J51" s="12">
        <v>0</v>
      </c>
      <c r="K51" s="12">
        <v>0</v>
      </c>
      <c r="L51" s="12">
        <v>0</v>
      </c>
      <c r="M51" s="365">
        <v>0</v>
      </c>
      <c r="N51" s="364">
        <v>0</v>
      </c>
      <c r="O51" s="12">
        <v>0</v>
      </c>
      <c r="P51" s="12">
        <v>0</v>
      </c>
      <c r="Q51" s="12">
        <v>0</v>
      </c>
      <c r="R51" s="12">
        <v>0</v>
      </c>
      <c r="S51" s="12">
        <v>0</v>
      </c>
      <c r="T51" s="12">
        <v>0</v>
      </c>
      <c r="U51" s="12">
        <v>0</v>
      </c>
      <c r="V51" s="12">
        <v>0</v>
      </c>
      <c r="W51" s="365">
        <v>0</v>
      </c>
      <c r="X51" s="364">
        <v>0</v>
      </c>
      <c r="Y51" s="12">
        <v>0</v>
      </c>
      <c r="Z51" s="12">
        <v>0</v>
      </c>
      <c r="AA51" s="12">
        <v>0</v>
      </c>
      <c r="AB51" s="12">
        <v>0</v>
      </c>
      <c r="AC51" s="12">
        <v>0</v>
      </c>
      <c r="AD51" s="12">
        <v>0</v>
      </c>
      <c r="AE51" s="12">
        <v>0</v>
      </c>
      <c r="AF51" s="12">
        <v>0</v>
      </c>
      <c r="AG51" s="12">
        <v>0</v>
      </c>
      <c r="AH51" s="364">
        <v>0</v>
      </c>
      <c r="AI51" s="12">
        <v>0</v>
      </c>
      <c r="AJ51" s="12">
        <v>0</v>
      </c>
      <c r="AK51" s="12">
        <v>0</v>
      </c>
      <c r="AL51" s="12">
        <v>0</v>
      </c>
      <c r="AM51" s="12">
        <v>0</v>
      </c>
      <c r="AN51" s="12">
        <v>0</v>
      </c>
      <c r="AO51" s="12">
        <v>0</v>
      </c>
      <c r="AP51" s="12">
        <v>0</v>
      </c>
      <c r="AQ51" s="365">
        <v>0</v>
      </c>
    </row>
    <row r="52" spans="1:43" x14ac:dyDescent="0.25">
      <c r="A52" s="5" t="s">
        <v>65</v>
      </c>
      <c r="B52" t="s">
        <v>66</v>
      </c>
      <c r="C52" s="5" t="s">
        <v>95</v>
      </c>
      <c r="D52" s="364">
        <v>0</v>
      </c>
      <c r="E52" s="12">
        <v>8</v>
      </c>
      <c r="F52" s="12">
        <v>0</v>
      </c>
      <c r="G52" s="12">
        <v>31</v>
      </c>
      <c r="H52" s="12">
        <v>0</v>
      </c>
      <c r="I52" s="12">
        <v>0</v>
      </c>
      <c r="J52" s="12">
        <v>0</v>
      </c>
      <c r="K52" s="12">
        <v>0</v>
      </c>
      <c r="L52" s="12">
        <v>0</v>
      </c>
      <c r="M52" s="365">
        <v>0</v>
      </c>
      <c r="N52" s="364">
        <v>0</v>
      </c>
      <c r="O52" s="12">
        <v>6</v>
      </c>
      <c r="P52" s="12">
        <v>0</v>
      </c>
      <c r="Q52" s="12">
        <v>43</v>
      </c>
      <c r="R52" s="12">
        <v>0</v>
      </c>
      <c r="S52" s="12">
        <v>0</v>
      </c>
      <c r="T52" s="12">
        <v>0</v>
      </c>
      <c r="U52" s="12">
        <v>0</v>
      </c>
      <c r="V52" s="12">
        <v>0</v>
      </c>
      <c r="W52" s="365">
        <v>0</v>
      </c>
      <c r="X52" s="364">
        <v>0</v>
      </c>
      <c r="Y52" s="12">
        <v>13</v>
      </c>
      <c r="Z52" s="12">
        <v>0</v>
      </c>
      <c r="AA52" s="12">
        <v>54</v>
      </c>
      <c r="AB52" s="12">
        <v>0</v>
      </c>
      <c r="AC52" s="12">
        <v>0</v>
      </c>
      <c r="AD52" s="12">
        <v>0</v>
      </c>
      <c r="AE52" s="12">
        <v>0</v>
      </c>
      <c r="AF52" s="12">
        <v>0</v>
      </c>
      <c r="AG52" s="12">
        <v>0</v>
      </c>
      <c r="AH52" s="364">
        <v>0</v>
      </c>
      <c r="AI52" s="12">
        <v>8</v>
      </c>
      <c r="AJ52" s="12">
        <v>0</v>
      </c>
      <c r="AK52" s="12">
        <v>71</v>
      </c>
      <c r="AL52" s="12">
        <v>0</v>
      </c>
      <c r="AM52" s="12">
        <v>0</v>
      </c>
      <c r="AN52" s="12">
        <v>0</v>
      </c>
      <c r="AO52" s="12">
        <v>0</v>
      </c>
      <c r="AP52" s="12">
        <v>0</v>
      </c>
      <c r="AQ52" s="365">
        <v>0</v>
      </c>
    </row>
    <row r="53" spans="1:43" x14ac:dyDescent="0.25">
      <c r="A53" s="5" t="s">
        <v>65</v>
      </c>
      <c r="B53" t="s">
        <v>66</v>
      </c>
      <c r="C53" s="5" t="s">
        <v>94</v>
      </c>
      <c r="D53" s="364">
        <v>0</v>
      </c>
      <c r="E53" s="12">
        <v>10</v>
      </c>
      <c r="F53" s="12">
        <v>0</v>
      </c>
      <c r="G53" s="12">
        <v>0</v>
      </c>
      <c r="H53" s="12">
        <v>0</v>
      </c>
      <c r="I53" s="12">
        <v>0</v>
      </c>
      <c r="J53" s="12">
        <v>0</v>
      </c>
      <c r="K53" s="12">
        <v>0</v>
      </c>
      <c r="L53" s="12">
        <v>0</v>
      </c>
      <c r="M53" s="365">
        <v>0</v>
      </c>
      <c r="N53" s="364">
        <v>0</v>
      </c>
      <c r="O53" s="12">
        <v>10</v>
      </c>
      <c r="P53" s="12">
        <v>0</v>
      </c>
      <c r="Q53" s="12">
        <v>1</v>
      </c>
      <c r="R53" s="12">
        <v>0</v>
      </c>
      <c r="S53" s="12">
        <v>0</v>
      </c>
      <c r="T53" s="12">
        <v>0</v>
      </c>
      <c r="U53" s="12">
        <v>0</v>
      </c>
      <c r="V53" s="12">
        <v>0</v>
      </c>
      <c r="W53" s="365">
        <v>0</v>
      </c>
      <c r="X53" s="364">
        <v>0</v>
      </c>
      <c r="Y53" s="12">
        <v>15</v>
      </c>
      <c r="Z53" s="12">
        <v>0</v>
      </c>
      <c r="AA53" s="12">
        <v>2</v>
      </c>
      <c r="AB53" s="12">
        <v>0</v>
      </c>
      <c r="AC53" s="12">
        <v>0</v>
      </c>
      <c r="AD53" s="12">
        <v>0</v>
      </c>
      <c r="AE53" s="12">
        <v>0</v>
      </c>
      <c r="AF53" s="12">
        <v>0</v>
      </c>
      <c r="AG53" s="12">
        <v>0</v>
      </c>
      <c r="AH53" s="364">
        <v>0</v>
      </c>
      <c r="AI53" s="12">
        <v>19</v>
      </c>
      <c r="AJ53" s="12">
        <v>0</v>
      </c>
      <c r="AK53" s="12">
        <v>0</v>
      </c>
      <c r="AL53" s="12">
        <v>0</v>
      </c>
      <c r="AM53" s="12">
        <v>0</v>
      </c>
      <c r="AN53" s="12">
        <v>0</v>
      </c>
      <c r="AO53" s="12">
        <v>0</v>
      </c>
      <c r="AP53" s="12">
        <v>0</v>
      </c>
      <c r="AQ53" s="365">
        <v>0</v>
      </c>
    </row>
    <row r="54" spans="1:43" x14ac:dyDescent="0.25">
      <c r="A54" s="5" t="s">
        <v>65</v>
      </c>
      <c r="B54" t="s">
        <v>66</v>
      </c>
      <c r="C54" s="5" t="s">
        <v>93</v>
      </c>
      <c r="D54" s="364">
        <v>9</v>
      </c>
      <c r="E54" s="12">
        <v>7</v>
      </c>
      <c r="F54" s="12">
        <v>0</v>
      </c>
      <c r="G54" s="12">
        <v>0</v>
      </c>
      <c r="H54" s="12">
        <v>0</v>
      </c>
      <c r="I54" s="12">
        <v>0</v>
      </c>
      <c r="J54" s="12">
        <v>0</v>
      </c>
      <c r="K54" s="12">
        <v>0</v>
      </c>
      <c r="L54" s="12">
        <v>0</v>
      </c>
      <c r="M54" s="365">
        <v>0</v>
      </c>
      <c r="N54" s="364">
        <v>8</v>
      </c>
      <c r="O54" s="12">
        <v>6</v>
      </c>
      <c r="P54" s="12">
        <v>0</v>
      </c>
      <c r="Q54" s="12">
        <v>7</v>
      </c>
      <c r="R54" s="12">
        <v>0</v>
      </c>
      <c r="S54" s="12">
        <v>0</v>
      </c>
      <c r="T54" s="12">
        <v>0</v>
      </c>
      <c r="U54" s="12">
        <v>0</v>
      </c>
      <c r="V54" s="12">
        <v>0</v>
      </c>
      <c r="W54" s="365">
        <v>0</v>
      </c>
      <c r="X54" s="364">
        <v>10</v>
      </c>
      <c r="Y54" s="12">
        <v>7</v>
      </c>
      <c r="Z54" s="12">
        <v>0</v>
      </c>
      <c r="AA54" s="12">
        <v>0</v>
      </c>
      <c r="AB54" s="12">
        <v>0</v>
      </c>
      <c r="AC54" s="12">
        <v>0</v>
      </c>
      <c r="AD54" s="12">
        <v>0</v>
      </c>
      <c r="AE54" s="12">
        <v>0</v>
      </c>
      <c r="AF54" s="12">
        <v>0</v>
      </c>
      <c r="AG54" s="12">
        <v>0</v>
      </c>
      <c r="AH54" s="364">
        <v>5</v>
      </c>
      <c r="AI54" s="12">
        <v>10</v>
      </c>
      <c r="AJ54" s="12">
        <v>0</v>
      </c>
      <c r="AK54" s="12">
        <v>3</v>
      </c>
      <c r="AL54" s="12">
        <v>0</v>
      </c>
      <c r="AM54" s="12">
        <v>0</v>
      </c>
      <c r="AN54" s="12">
        <v>0</v>
      </c>
      <c r="AO54" s="12">
        <v>0</v>
      </c>
      <c r="AP54" s="12">
        <v>0</v>
      </c>
      <c r="AQ54" s="365">
        <v>0</v>
      </c>
    </row>
    <row r="55" spans="1:43" x14ac:dyDescent="0.25">
      <c r="A55" s="5" t="s">
        <v>67</v>
      </c>
      <c r="B55" t="s">
        <v>68</v>
      </c>
      <c r="C55" s="5" t="s">
        <v>95</v>
      </c>
      <c r="D55" s="364">
        <v>0</v>
      </c>
      <c r="E55" s="12">
        <v>5</v>
      </c>
      <c r="F55" s="12">
        <v>0</v>
      </c>
      <c r="G55" s="12">
        <v>127</v>
      </c>
      <c r="H55" s="12">
        <v>0</v>
      </c>
      <c r="I55" s="12">
        <v>0</v>
      </c>
      <c r="J55" s="12">
        <v>0</v>
      </c>
      <c r="K55" s="12">
        <v>0</v>
      </c>
      <c r="L55" s="12">
        <v>0</v>
      </c>
      <c r="M55" s="365">
        <v>0</v>
      </c>
      <c r="N55" s="364">
        <v>0</v>
      </c>
      <c r="O55" s="12">
        <v>2</v>
      </c>
      <c r="P55" s="12">
        <v>0</v>
      </c>
      <c r="Q55" s="12">
        <v>137</v>
      </c>
      <c r="R55" s="12">
        <v>0</v>
      </c>
      <c r="S55" s="12">
        <v>0</v>
      </c>
      <c r="T55" s="12">
        <v>0</v>
      </c>
      <c r="U55" s="12">
        <v>0</v>
      </c>
      <c r="V55" s="12">
        <v>0</v>
      </c>
      <c r="W55" s="365">
        <v>0</v>
      </c>
      <c r="X55" s="364">
        <v>0</v>
      </c>
      <c r="Y55" s="12">
        <v>0</v>
      </c>
      <c r="Z55" s="12">
        <v>0</v>
      </c>
      <c r="AA55" s="12">
        <v>109</v>
      </c>
      <c r="AB55" s="12">
        <v>0</v>
      </c>
      <c r="AC55" s="12">
        <v>0</v>
      </c>
      <c r="AD55" s="12">
        <v>0</v>
      </c>
      <c r="AE55" s="12">
        <v>0</v>
      </c>
      <c r="AF55" s="12">
        <v>0</v>
      </c>
      <c r="AG55" s="12">
        <v>0</v>
      </c>
      <c r="AH55" s="364">
        <v>0</v>
      </c>
      <c r="AI55" s="12">
        <v>1</v>
      </c>
      <c r="AJ55" s="12">
        <v>0</v>
      </c>
      <c r="AK55" s="12">
        <v>97</v>
      </c>
      <c r="AL55" s="12">
        <v>0</v>
      </c>
      <c r="AM55" s="12">
        <v>0</v>
      </c>
      <c r="AN55" s="12">
        <v>0</v>
      </c>
      <c r="AO55" s="12">
        <v>0</v>
      </c>
      <c r="AP55" s="12">
        <v>0</v>
      </c>
      <c r="AQ55" s="365">
        <v>0</v>
      </c>
    </row>
    <row r="56" spans="1:43" x14ac:dyDescent="0.25">
      <c r="A56" s="5" t="s">
        <v>67</v>
      </c>
      <c r="B56" t="s">
        <v>68</v>
      </c>
      <c r="C56" s="5" t="s">
        <v>94</v>
      </c>
      <c r="D56" s="364">
        <v>0</v>
      </c>
      <c r="E56" s="12">
        <v>4</v>
      </c>
      <c r="F56" s="12">
        <v>0</v>
      </c>
      <c r="G56" s="12">
        <v>4</v>
      </c>
      <c r="H56" s="12">
        <v>0</v>
      </c>
      <c r="I56" s="12">
        <v>0</v>
      </c>
      <c r="J56" s="12">
        <v>0</v>
      </c>
      <c r="K56" s="12">
        <v>0</v>
      </c>
      <c r="L56" s="12">
        <v>0</v>
      </c>
      <c r="M56" s="365">
        <v>0</v>
      </c>
      <c r="N56" s="364">
        <v>0</v>
      </c>
      <c r="O56" s="12">
        <v>2</v>
      </c>
      <c r="P56" s="12">
        <v>0</v>
      </c>
      <c r="Q56" s="12">
        <v>6</v>
      </c>
      <c r="R56" s="12">
        <v>0</v>
      </c>
      <c r="S56" s="12">
        <v>0</v>
      </c>
      <c r="T56" s="12">
        <v>0</v>
      </c>
      <c r="U56" s="12">
        <v>0</v>
      </c>
      <c r="V56" s="12">
        <v>0</v>
      </c>
      <c r="W56" s="365">
        <v>0</v>
      </c>
      <c r="X56" s="364">
        <v>0</v>
      </c>
      <c r="Y56" s="12">
        <v>2</v>
      </c>
      <c r="Z56" s="12">
        <v>0</v>
      </c>
      <c r="AA56" s="12">
        <v>5</v>
      </c>
      <c r="AB56" s="12">
        <v>0</v>
      </c>
      <c r="AC56" s="12">
        <v>0</v>
      </c>
      <c r="AD56" s="12">
        <v>0</v>
      </c>
      <c r="AE56" s="12">
        <v>0</v>
      </c>
      <c r="AF56" s="12">
        <v>0</v>
      </c>
      <c r="AG56" s="12">
        <v>0</v>
      </c>
      <c r="AH56" s="364">
        <v>0</v>
      </c>
      <c r="AI56" s="12">
        <v>0</v>
      </c>
      <c r="AJ56" s="12">
        <v>0</v>
      </c>
      <c r="AK56" s="12">
        <v>6</v>
      </c>
      <c r="AL56" s="12">
        <v>0</v>
      </c>
      <c r="AM56" s="12">
        <v>0</v>
      </c>
      <c r="AN56" s="12">
        <v>0</v>
      </c>
      <c r="AO56" s="12">
        <v>0</v>
      </c>
      <c r="AP56" s="12">
        <v>0</v>
      </c>
      <c r="AQ56" s="365">
        <v>0</v>
      </c>
    </row>
    <row r="57" spans="1:43" x14ac:dyDescent="0.25">
      <c r="A57" s="5" t="s">
        <v>67</v>
      </c>
      <c r="B57" t="s">
        <v>68</v>
      </c>
      <c r="C57" s="5" t="s">
        <v>93</v>
      </c>
      <c r="D57" s="364">
        <v>0</v>
      </c>
      <c r="E57" s="12">
        <v>0</v>
      </c>
      <c r="F57" s="12">
        <v>0</v>
      </c>
      <c r="G57" s="12">
        <v>12</v>
      </c>
      <c r="H57" s="12">
        <v>0</v>
      </c>
      <c r="I57" s="12">
        <v>0</v>
      </c>
      <c r="J57" s="12">
        <v>0</v>
      </c>
      <c r="K57" s="12">
        <v>0</v>
      </c>
      <c r="L57" s="12">
        <v>0</v>
      </c>
      <c r="M57" s="365">
        <v>0</v>
      </c>
      <c r="N57" s="364">
        <v>0</v>
      </c>
      <c r="O57" s="12">
        <v>36</v>
      </c>
      <c r="P57" s="12">
        <v>0</v>
      </c>
      <c r="Q57" s="12">
        <v>8</v>
      </c>
      <c r="R57" s="12">
        <v>0</v>
      </c>
      <c r="S57" s="12">
        <v>0</v>
      </c>
      <c r="T57" s="12">
        <v>0</v>
      </c>
      <c r="U57" s="12">
        <v>0</v>
      </c>
      <c r="V57" s="12">
        <v>0</v>
      </c>
      <c r="W57" s="365">
        <v>0</v>
      </c>
      <c r="X57" s="364">
        <v>26</v>
      </c>
      <c r="Y57" s="12">
        <v>0</v>
      </c>
      <c r="Z57" s="12">
        <v>0</v>
      </c>
      <c r="AA57" s="12">
        <v>10</v>
      </c>
      <c r="AB57" s="12">
        <v>0</v>
      </c>
      <c r="AC57" s="12">
        <v>0</v>
      </c>
      <c r="AD57" s="12">
        <v>0</v>
      </c>
      <c r="AE57" s="12">
        <v>0</v>
      </c>
      <c r="AF57" s="12">
        <v>0</v>
      </c>
      <c r="AG57" s="12">
        <v>0</v>
      </c>
      <c r="AH57" s="364">
        <v>34</v>
      </c>
      <c r="AI57" s="12">
        <v>2</v>
      </c>
      <c r="AJ57" s="12">
        <v>0</v>
      </c>
      <c r="AK57" s="12">
        <v>13</v>
      </c>
      <c r="AL57" s="12">
        <v>0</v>
      </c>
      <c r="AM57" s="12">
        <v>0</v>
      </c>
      <c r="AN57" s="12">
        <v>0</v>
      </c>
      <c r="AO57" s="12">
        <v>0</v>
      </c>
      <c r="AP57" s="12">
        <v>0</v>
      </c>
      <c r="AQ57" s="365">
        <v>0</v>
      </c>
    </row>
    <row r="58" spans="1:43" s="509" customFormat="1" x14ac:dyDescent="0.25">
      <c r="A58" s="594" t="s">
        <v>69</v>
      </c>
      <c r="B58" s="509" t="s">
        <v>70</v>
      </c>
      <c r="C58" s="594" t="s">
        <v>95</v>
      </c>
      <c r="D58" s="595">
        <v>0</v>
      </c>
      <c r="E58" s="596">
        <v>398</v>
      </c>
      <c r="F58" s="596">
        <v>22</v>
      </c>
      <c r="G58" s="596">
        <v>999</v>
      </c>
      <c r="H58" s="596">
        <v>0</v>
      </c>
      <c r="I58" s="596">
        <v>0</v>
      </c>
      <c r="J58" s="596">
        <v>0</v>
      </c>
      <c r="K58" s="596">
        <v>0</v>
      </c>
      <c r="L58" s="596">
        <v>0</v>
      </c>
      <c r="M58" s="597">
        <v>0</v>
      </c>
      <c r="N58" s="595">
        <v>3</v>
      </c>
      <c r="O58" s="596">
        <v>255</v>
      </c>
      <c r="P58" s="596">
        <v>26</v>
      </c>
      <c r="Q58" s="596">
        <v>1010</v>
      </c>
      <c r="R58" s="596">
        <v>0</v>
      </c>
      <c r="S58" s="596">
        <v>0</v>
      </c>
      <c r="T58" s="596">
        <v>0</v>
      </c>
      <c r="U58" s="596">
        <v>0</v>
      </c>
      <c r="V58" s="596">
        <v>0</v>
      </c>
      <c r="W58" s="597">
        <v>0</v>
      </c>
      <c r="X58" s="595">
        <v>0</v>
      </c>
      <c r="Y58" s="596">
        <v>251</v>
      </c>
      <c r="Z58" s="596">
        <v>13</v>
      </c>
      <c r="AA58" s="596">
        <v>1811</v>
      </c>
      <c r="AB58" s="596">
        <v>0</v>
      </c>
      <c r="AC58" s="596">
        <v>0</v>
      </c>
      <c r="AD58" s="596">
        <v>0</v>
      </c>
      <c r="AE58" s="596">
        <v>0</v>
      </c>
      <c r="AF58" s="596">
        <v>0</v>
      </c>
      <c r="AG58" s="596">
        <v>0</v>
      </c>
      <c r="AH58" s="364">
        <v>0</v>
      </c>
      <c r="AI58" s="12">
        <v>161</v>
      </c>
      <c r="AJ58" s="12">
        <v>11</v>
      </c>
      <c r="AK58" s="12">
        <v>1425</v>
      </c>
      <c r="AL58" s="12">
        <v>0</v>
      </c>
      <c r="AM58" s="12">
        <v>0</v>
      </c>
      <c r="AN58" s="12">
        <v>0</v>
      </c>
      <c r="AO58" s="12">
        <v>0</v>
      </c>
      <c r="AP58" s="12">
        <v>0</v>
      </c>
      <c r="AQ58" s="365">
        <v>0</v>
      </c>
    </row>
    <row r="59" spans="1:43" s="509" customFormat="1" x14ac:dyDescent="0.25">
      <c r="A59" s="594" t="s">
        <v>69</v>
      </c>
      <c r="B59" s="509" t="s">
        <v>70</v>
      </c>
      <c r="C59" s="594" t="s">
        <v>94</v>
      </c>
      <c r="D59" s="595">
        <v>8</v>
      </c>
      <c r="E59" s="596">
        <v>299</v>
      </c>
      <c r="F59" s="596">
        <v>17</v>
      </c>
      <c r="G59" s="596">
        <v>171</v>
      </c>
      <c r="H59" s="596">
        <v>0</v>
      </c>
      <c r="I59" s="596">
        <v>0</v>
      </c>
      <c r="J59" s="596">
        <v>0</v>
      </c>
      <c r="K59" s="596">
        <v>0</v>
      </c>
      <c r="L59" s="596">
        <v>0</v>
      </c>
      <c r="M59" s="597">
        <v>0</v>
      </c>
      <c r="N59" s="595">
        <v>6</v>
      </c>
      <c r="O59" s="596">
        <v>276</v>
      </c>
      <c r="P59" s="596">
        <v>15</v>
      </c>
      <c r="Q59" s="596">
        <v>167</v>
      </c>
      <c r="R59" s="596">
        <v>0</v>
      </c>
      <c r="S59" s="596">
        <v>0</v>
      </c>
      <c r="T59" s="596">
        <v>0</v>
      </c>
      <c r="U59" s="596">
        <v>0</v>
      </c>
      <c r="V59" s="596">
        <v>0</v>
      </c>
      <c r="W59" s="597">
        <v>0</v>
      </c>
      <c r="X59" s="595">
        <v>0</v>
      </c>
      <c r="Y59" s="596">
        <v>244</v>
      </c>
      <c r="Z59" s="596">
        <v>16</v>
      </c>
      <c r="AA59" s="596">
        <v>151</v>
      </c>
      <c r="AB59" s="596">
        <v>0</v>
      </c>
      <c r="AC59" s="596">
        <v>0</v>
      </c>
      <c r="AD59" s="596">
        <v>0</v>
      </c>
      <c r="AE59" s="596">
        <v>0</v>
      </c>
      <c r="AF59" s="596">
        <v>0</v>
      </c>
      <c r="AG59" s="596">
        <v>0</v>
      </c>
      <c r="AH59" s="364">
        <v>0</v>
      </c>
      <c r="AI59" s="12">
        <v>176</v>
      </c>
      <c r="AJ59" s="12">
        <v>14</v>
      </c>
      <c r="AK59" s="12">
        <v>172</v>
      </c>
      <c r="AL59" s="12">
        <v>0</v>
      </c>
      <c r="AM59" s="12">
        <v>0</v>
      </c>
      <c r="AN59" s="12">
        <v>0</v>
      </c>
      <c r="AO59" s="12">
        <v>0</v>
      </c>
      <c r="AP59" s="12">
        <v>0</v>
      </c>
      <c r="AQ59" s="365">
        <v>0</v>
      </c>
    </row>
    <row r="60" spans="1:43" s="509" customFormat="1" x14ac:dyDescent="0.25">
      <c r="A60" s="594" t="s">
        <v>69</v>
      </c>
      <c r="B60" s="509" t="s">
        <v>70</v>
      </c>
      <c r="C60" s="594" t="s">
        <v>93</v>
      </c>
      <c r="D60" s="595">
        <v>338</v>
      </c>
      <c r="E60" s="596">
        <v>60</v>
      </c>
      <c r="F60" s="596">
        <v>0</v>
      </c>
      <c r="G60" s="596">
        <v>261</v>
      </c>
      <c r="H60" s="596">
        <v>0</v>
      </c>
      <c r="I60" s="596">
        <v>0</v>
      </c>
      <c r="J60" s="596">
        <v>0</v>
      </c>
      <c r="K60" s="596">
        <v>0</v>
      </c>
      <c r="L60" s="596">
        <v>0</v>
      </c>
      <c r="M60" s="597">
        <v>0</v>
      </c>
      <c r="N60" s="595">
        <v>203</v>
      </c>
      <c r="O60" s="596">
        <v>47</v>
      </c>
      <c r="P60" s="596">
        <v>0</v>
      </c>
      <c r="Q60" s="596">
        <v>236</v>
      </c>
      <c r="R60" s="596">
        <v>0</v>
      </c>
      <c r="S60" s="596">
        <v>0</v>
      </c>
      <c r="T60" s="596">
        <v>0</v>
      </c>
      <c r="U60" s="596">
        <v>0</v>
      </c>
      <c r="V60" s="596">
        <v>0</v>
      </c>
      <c r="W60" s="597">
        <v>0</v>
      </c>
      <c r="X60" s="595">
        <v>181</v>
      </c>
      <c r="Y60" s="596">
        <v>80</v>
      </c>
      <c r="Z60" s="596">
        <v>0</v>
      </c>
      <c r="AA60" s="596">
        <v>222</v>
      </c>
      <c r="AB60" s="596">
        <v>0</v>
      </c>
      <c r="AC60" s="596">
        <v>0</v>
      </c>
      <c r="AD60" s="596">
        <v>0</v>
      </c>
      <c r="AE60" s="596">
        <v>0</v>
      </c>
      <c r="AF60" s="596">
        <v>0</v>
      </c>
      <c r="AG60" s="596">
        <v>0</v>
      </c>
      <c r="AH60" s="364">
        <v>170</v>
      </c>
      <c r="AI60" s="12">
        <v>90</v>
      </c>
      <c r="AJ60" s="12">
        <v>9</v>
      </c>
      <c r="AK60" s="12">
        <v>207</v>
      </c>
      <c r="AL60" s="12">
        <v>0</v>
      </c>
      <c r="AM60" s="12">
        <v>0</v>
      </c>
      <c r="AN60" s="12">
        <v>0</v>
      </c>
      <c r="AO60" s="12">
        <v>0</v>
      </c>
      <c r="AP60" s="12">
        <v>0</v>
      </c>
      <c r="AQ60" s="365">
        <v>0</v>
      </c>
    </row>
    <row r="61" spans="1:43" x14ac:dyDescent="0.25">
      <c r="A61" s="5" t="s">
        <v>71</v>
      </c>
      <c r="B61" t="s">
        <v>72</v>
      </c>
      <c r="C61" s="5" t="s">
        <v>95</v>
      </c>
      <c r="D61" s="364">
        <v>0</v>
      </c>
      <c r="E61" s="12">
        <v>15</v>
      </c>
      <c r="F61" s="12">
        <v>0</v>
      </c>
      <c r="G61" s="12">
        <v>101</v>
      </c>
      <c r="H61" s="12">
        <v>0</v>
      </c>
      <c r="I61" s="12">
        <v>0</v>
      </c>
      <c r="J61" s="12">
        <v>0</v>
      </c>
      <c r="K61" s="12">
        <v>0</v>
      </c>
      <c r="L61" s="12">
        <v>0</v>
      </c>
      <c r="M61" s="365">
        <v>0</v>
      </c>
      <c r="N61" s="364">
        <v>0</v>
      </c>
      <c r="O61" s="12">
        <v>22</v>
      </c>
      <c r="P61" s="12">
        <v>0</v>
      </c>
      <c r="Q61" s="12">
        <v>102</v>
      </c>
      <c r="R61" s="12">
        <v>0</v>
      </c>
      <c r="S61" s="12">
        <v>0</v>
      </c>
      <c r="T61" s="12">
        <v>0</v>
      </c>
      <c r="U61" s="12">
        <v>0</v>
      </c>
      <c r="V61" s="12">
        <v>0</v>
      </c>
      <c r="W61" s="365">
        <v>0</v>
      </c>
      <c r="X61" s="364">
        <v>6</v>
      </c>
      <c r="Y61" s="12">
        <v>2</v>
      </c>
      <c r="Z61" s="12">
        <v>0</v>
      </c>
      <c r="AA61" s="12">
        <v>80</v>
      </c>
      <c r="AB61" s="12">
        <v>0</v>
      </c>
      <c r="AC61" s="12">
        <v>0</v>
      </c>
      <c r="AD61" s="12">
        <v>0</v>
      </c>
      <c r="AE61" s="12">
        <v>0</v>
      </c>
      <c r="AF61" s="12">
        <v>0</v>
      </c>
      <c r="AG61" s="12">
        <v>0</v>
      </c>
      <c r="AH61" s="364">
        <v>3</v>
      </c>
      <c r="AI61" s="12">
        <v>2</v>
      </c>
      <c r="AJ61" s="12">
        <v>0</v>
      </c>
      <c r="AK61" s="12">
        <v>56</v>
      </c>
      <c r="AL61" s="12">
        <v>0</v>
      </c>
      <c r="AM61" s="12">
        <v>0</v>
      </c>
      <c r="AN61" s="12">
        <v>0</v>
      </c>
      <c r="AO61" s="12">
        <v>0</v>
      </c>
      <c r="AP61" s="12">
        <v>0</v>
      </c>
      <c r="AQ61" s="365">
        <v>0</v>
      </c>
    </row>
    <row r="62" spans="1:43" x14ac:dyDescent="0.25">
      <c r="A62" s="5" t="s">
        <v>71</v>
      </c>
      <c r="B62" t="s">
        <v>72</v>
      </c>
      <c r="C62" s="5" t="s">
        <v>94</v>
      </c>
      <c r="D62" s="364">
        <v>0</v>
      </c>
      <c r="E62" s="12">
        <v>68</v>
      </c>
      <c r="F62" s="12">
        <v>0</v>
      </c>
      <c r="G62" s="12">
        <v>6</v>
      </c>
      <c r="H62" s="12">
        <v>0</v>
      </c>
      <c r="I62" s="12">
        <v>0</v>
      </c>
      <c r="J62" s="12">
        <v>0</v>
      </c>
      <c r="K62" s="12">
        <v>0</v>
      </c>
      <c r="L62" s="12">
        <v>0</v>
      </c>
      <c r="M62" s="365">
        <v>0</v>
      </c>
      <c r="N62" s="364">
        <v>0</v>
      </c>
      <c r="O62" s="12">
        <v>59</v>
      </c>
      <c r="P62" s="12">
        <v>0</v>
      </c>
      <c r="Q62" s="12">
        <v>12</v>
      </c>
      <c r="R62" s="12">
        <v>0</v>
      </c>
      <c r="S62" s="12">
        <v>0</v>
      </c>
      <c r="T62" s="12">
        <v>0</v>
      </c>
      <c r="U62" s="12">
        <v>0</v>
      </c>
      <c r="V62" s="12">
        <v>0</v>
      </c>
      <c r="W62" s="365">
        <v>0</v>
      </c>
      <c r="X62" s="364">
        <v>0</v>
      </c>
      <c r="Y62" s="12">
        <v>7</v>
      </c>
      <c r="Z62" s="12">
        <v>0</v>
      </c>
      <c r="AA62" s="12">
        <v>9</v>
      </c>
      <c r="AB62" s="12">
        <v>0</v>
      </c>
      <c r="AC62" s="12">
        <v>0</v>
      </c>
      <c r="AD62" s="12">
        <v>0</v>
      </c>
      <c r="AE62" s="12">
        <v>0</v>
      </c>
      <c r="AF62" s="12">
        <v>0</v>
      </c>
      <c r="AG62" s="12">
        <v>0</v>
      </c>
      <c r="AH62" s="364">
        <v>0</v>
      </c>
      <c r="AI62" s="12">
        <v>25</v>
      </c>
      <c r="AJ62" s="12">
        <v>0</v>
      </c>
      <c r="AK62" s="12">
        <v>9</v>
      </c>
      <c r="AL62" s="12">
        <v>0</v>
      </c>
      <c r="AM62" s="12">
        <v>0</v>
      </c>
      <c r="AN62" s="12">
        <v>0</v>
      </c>
      <c r="AO62" s="12">
        <v>0</v>
      </c>
      <c r="AP62" s="12">
        <v>0</v>
      </c>
      <c r="AQ62" s="365">
        <v>0</v>
      </c>
    </row>
    <row r="63" spans="1:43" x14ac:dyDescent="0.25">
      <c r="A63" s="5" t="s">
        <v>71</v>
      </c>
      <c r="B63" t="s">
        <v>72</v>
      </c>
      <c r="C63" s="5" t="s">
        <v>93</v>
      </c>
      <c r="D63" s="364">
        <v>0</v>
      </c>
      <c r="E63" s="12">
        <v>99</v>
      </c>
      <c r="F63" s="12">
        <v>0</v>
      </c>
      <c r="G63" s="12">
        <v>43</v>
      </c>
      <c r="H63" s="12">
        <v>0</v>
      </c>
      <c r="I63" s="12">
        <v>0</v>
      </c>
      <c r="J63" s="12">
        <v>0</v>
      </c>
      <c r="K63" s="12">
        <v>0</v>
      </c>
      <c r="L63" s="12">
        <v>0</v>
      </c>
      <c r="M63" s="365">
        <v>0</v>
      </c>
      <c r="N63" s="364">
        <v>0</v>
      </c>
      <c r="O63" s="12">
        <v>136</v>
      </c>
      <c r="P63" s="12">
        <v>0</v>
      </c>
      <c r="Q63" s="12">
        <v>39</v>
      </c>
      <c r="R63" s="12">
        <v>0</v>
      </c>
      <c r="S63" s="12">
        <v>0</v>
      </c>
      <c r="T63" s="12">
        <v>0</v>
      </c>
      <c r="U63" s="12">
        <v>0</v>
      </c>
      <c r="V63" s="12">
        <v>0</v>
      </c>
      <c r="W63" s="365">
        <v>0</v>
      </c>
      <c r="X63" s="364">
        <v>33</v>
      </c>
      <c r="Y63" s="12">
        <v>36</v>
      </c>
      <c r="Z63" s="12">
        <v>0</v>
      </c>
      <c r="AA63" s="12">
        <v>61</v>
      </c>
      <c r="AB63" s="12">
        <v>0</v>
      </c>
      <c r="AC63" s="12">
        <v>0</v>
      </c>
      <c r="AD63" s="12">
        <v>0</v>
      </c>
      <c r="AE63" s="12">
        <v>0</v>
      </c>
      <c r="AF63" s="12">
        <v>0</v>
      </c>
      <c r="AG63" s="12">
        <v>0</v>
      </c>
      <c r="AH63" s="364">
        <v>33</v>
      </c>
      <c r="AI63" s="12">
        <v>9</v>
      </c>
      <c r="AJ63" s="12">
        <v>0</v>
      </c>
      <c r="AK63" s="12">
        <v>34</v>
      </c>
      <c r="AL63" s="12">
        <v>0</v>
      </c>
      <c r="AM63" s="12">
        <v>0</v>
      </c>
      <c r="AN63" s="12">
        <v>0</v>
      </c>
      <c r="AO63" s="12">
        <v>0</v>
      </c>
      <c r="AP63" s="12">
        <v>0</v>
      </c>
      <c r="AQ63" s="365">
        <v>0</v>
      </c>
    </row>
    <row r="64" spans="1:43" x14ac:dyDescent="0.25">
      <c r="A64" s="5" t="s">
        <v>73</v>
      </c>
      <c r="B64" t="s">
        <v>74</v>
      </c>
      <c r="C64" s="5" t="s">
        <v>95</v>
      </c>
      <c r="D64" s="364">
        <v>0</v>
      </c>
      <c r="E64" s="12">
        <v>21</v>
      </c>
      <c r="F64" s="12">
        <v>0</v>
      </c>
      <c r="G64" s="12">
        <v>42</v>
      </c>
      <c r="H64" s="12">
        <v>0</v>
      </c>
      <c r="I64" s="12">
        <v>0</v>
      </c>
      <c r="J64" s="12">
        <v>0</v>
      </c>
      <c r="K64" s="12">
        <v>0</v>
      </c>
      <c r="L64" s="12">
        <v>0</v>
      </c>
      <c r="M64" s="365">
        <v>0</v>
      </c>
      <c r="N64" s="364">
        <v>0</v>
      </c>
      <c r="O64" s="12">
        <v>17</v>
      </c>
      <c r="P64" s="12">
        <v>0</v>
      </c>
      <c r="Q64" s="12">
        <v>35</v>
      </c>
      <c r="R64" s="12">
        <v>0</v>
      </c>
      <c r="S64" s="12">
        <v>0</v>
      </c>
      <c r="T64" s="12">
        <v>0</v>
      </c>
      <c r="U64" s="12">
        <v>0</v>
      </c>
      <c r="V64" s="12">
        <v>0</v>
      </c>
      <c r="W64" s="365">
        <v>0</v>
      </c>
      <c r="X64" s="364">
        <v>0</v>
      </c>
      <c r="Y64" s="12">
        <v>13</v>
      </c>
      <c r="Z64" s="12">
        <v>0</v>
      </c>
      <c r="AA64" s="12">
        <v>48</v>
      </c>
      <c r="AB64" s="12">
        <v>0</v>
      </c>
      <c r="AC64" s="12">
        <v>0</v>
      </c>
      <c r="AD64" s="12">
        <v>0</v>
      </c>
      <c r="AE64" s="12">
        <v>0</v>
      </c>
      <c r="AF64" s="12">
        <v>0</v>
      </c>
      <c r="AG64" s="12">
        <v>0</v>
      </c>
      <c r="AH64" s="364">
        <v>0</v>
      </c>
      <c r="AI64" s="12">
        <v>9</v>
      </c>
      <c r="AJ64" s="12">
        <v>0</v>
      </c>
      <c r="AK64" s="12">
        <v>68</v>
      </c>
      <c r="AL64" s="12">
        <v>0</v>
      </c>
      <c r="AM64" s="12">
        <v>0</v>
      </c>
      <c r="AN64" s="12">
        <v>0</v>
      </c>
      <c r="AO64" s="12">
        <v>0</v>
      </c>
      <c r="AP64" s="12">
        <v>0</v>
      </c>
      <c r="AQ64" s="365">
        <v>0</v>
      </c>
    </row>
    <row r="65" spans="1:43" x14ac:dyDescent="0.25">
      <c r="A65" s="5" t="s">
        <v>73</v>
      </c>
      <c r="B65" t="s">
        <v>74</v>
      </c>
      <c r="C65" s="5" t="s">
        <v>94</v>
      </c>
      <c r="D65" s="364">
        <v>0</v>
      </c>
      <c r="E65" s="12">
        <v>14</v>
      </c>
      <c r="F65" s="12">
        <v>12</v>
      </c>
      <c r="G65" s="12">
        <v>7</v>
      </c>
      <c r="H65" s="12">
        <v>0</v>
      </c>
      <c r="I65" s="12">
        <v>0</v>
      </c>
      <c r="J65" s="12">
        <v>0</v>
      </c>
      <c r="K65" s="12">
        <v>0</v>
      </c>
      <c r="L65" s="12">
        <v>0</v>
      </c>
      <c r="M65" s="365">
        <v>0</v>
      </c>
      <c r="N65" s="364">
        <v>0</v>
      </c>
      <c r="O65" s="12">
        <v>19</v>
      </c>
      <c r="P65" s="12">
        <v>9</v>
      </c>
      <c r="Q65" s="12">
        <v>10</v>
      </c>
      <c r="R65" s="12">
        <v>0</v>
      </c>
      <c r="S65" s="12">
        <v>0</v>
      </c>
      <c r="T65" s="12">
        <v>0</v>
      </c>
      <c r="U65" s="12">
        <v>0</v>
      </c>
      <c r="V65" s="12">
        <v>0</v>
      </c>
      <c r="W65" s="365">
        <v>0</v>
      </c>
      <c r="X65" s="364">
        <v>0</v>
      </c>
      <c r="Y65" s="12">
        <v>12</v>
      </c>
      <c r="Z65" s="12">
        <v>5</v>
      </c>
      <c r="AA65" s="12">
        <v>7</v>
      </c>
      <c r="AB65" s="12">
        <v>0</v>
      </c>
      <c r="AC65" s="12">
        <v>0</v>
      </c>
      <c r="AD65" s="12">
        <v>0</v>
      </c>
      <c r="AE65" s="12">
        <v>0</v>
      </c>
      <c r="AF65" s="12">
        <v>0</v>
      </c>
      <c r="AG65" s="12">
        <v>0</v>
      </c>
      <c r="AH65" s="364">
        <v>0</v>
      </c>
      <c r="AI65" s="12">
        <v>7</v>
      </c>
      <c r="AJ65" s="12">
        <v>11</v>
      </c>
      <c r="AK65" s="12">
        <v>5</v>
      </c>
      <c r="AL65" s="12">
        <v>0</v>
      </c>
      <c r="AM65" s="12">
        <v>0</v>
      </c>
      <c r="AN65" s="12">
        <v>0</v>
      </c>
      <c r="AO65" s="12">
        <v>0</v>
      </c>
      <c r="AP65" s="12">
        <v>0</v>
      </c>
      <c r="AQ65" s="365">
        <v>0</v>
      </c>
    </row>
    <row r="66" spans="1:43" x14ac:dyDescent="0.25">
      <c r="A66" s="5" t="s">
        <v>73</v>
      </c>
      <c r="B66" t="s">
        <v>74</v>
      </c>
      <c r="C66" s="5" t="s">
        <v>93</v>
      </c>
      <c r="D66" s="364">
        <v>0</v>
      </c>
      <c r="E66" s="12">
        <v>21</v>
      </c>
      <c r="F66" s="12">
        <v>0</v>
      </c>
      <c r="G66" s="12">
        <v>17</v>
      </c>
      <c r="H66" s="12">
        <v>0</v>
      </c>
      <c r="I66" s="12">
        <v>0</v>
      </c>
      <c r="J66" s="12">
        <v>0</v>
      </c>
      <c r="K66" s="12">
        <v>0</v>
      </c>
      <c r="L66" s="12">
        <v>0</v>
      </c>
      <c r="M66" s="365">
        <v>0</v>
      </c>
      <c r="N66" s="364">
        <v>0</v>
      </c>
      <c r="O66" s="12">
        <v>23</v>
      </c>
      <c r="P66" s="12">
        <v>0</v>
      </c>
      <c r="Q66" s="12">
        <v>19</v>
      </c>
      <c r="R66" s="12">
        <v>0</v>
      </c>
      <c r="S66" s="12">
        <v>0</v>
      </c>
      <c r="T66" s="12">
        <v>0</v>
      </c>
      <c r="U66" s="12">
        <v>0</v>
      </c>
      <c r="V66" s="12">
        <v>0</v>
      </c>
      <c r="W66" s="365">
        <v>0</v>
      </c>
      <c r="X66" s="364">
        <v>0</v>
      </c>
      <c r="Y66" s="12">
        <v>12</v>
      </c>
      <c r="Z66" s="12">
        <v>0</v>
      </c>
      <c r="AA66" s="12">
        <v>6</v>
      </c>
      <c r="AB66" s="12">
        <v>0</v>
      </c>
      <c r="AC66" s="12">
        <v>0</v>
      </c>
      <c r="AD66" s="12">
        <v>0</v>
      </c>
      <c r="AE66" s="12">
        <v>0</v>
      </c>
      <c r="AF66" s="12">
        <v>0</v>
      </c>
      <c r="AG66" s="12">
        <v>0</v>
      </c>
      <c r="AH66" s="364">
        <v>0</v>
      </c>
      <c r="AI66" s="12">
        <v>12</v>
      </c>
      <c r="AJ66" s="12">
        <v>0</v>
      </c>
      <c r="AK66" s="12">
        <v>11</v>
      </c>
      <c r="AL66" s="12">
        <v>0</v>
      </c>
      <c r="AM66" s="12">
        <v>0</v>
      </c>
      <c r="AN66" s="12">
        <v>0</v>
      </c>
      <c r="AO66" s="12">
        <v>0</v>
      </c>
      <c r="AP66" s="12">
        <v>0</v>
      </c>
      <c r="AQ66" s="365">
        <v>0</v>
      </c>
    </row>
    <row r="67" spans="1:43" x14ac:dyDescent="0.25">
      <c r="A67" s="5" t="s">
        <v>75</v>
      </c>
      <c r="B67" t="s">
        <v>76</v>
      </c>
      <c r="C67" s="5" t="s">
        <v>95</v>
      </c>
      <c r="D67" s="364">
        <v>2</v>
      </c>
      <c r="E67" s="12">
        <v>2</v>
      </c>
      <c r="F67" s="12">
        <v>0</v>
      </c>
      <c r="G67" s="12">
        <v>10</v>
      </c>
      <c r="H67" s="12">
        <v>0</v>
      </c>
      <c r="I67" s="12">
        <v>0</v>
      </c>
      <c r="J67" s="12">
        <v>0</v>
      </c>
      <c r="K67" s="12">
        <v>0</v>
      </c>
      <c r="L67" s="12">
        <v>0</v>
      </c>
      <c r="M67" s="365">
        <v>0</v>
      </c>
      <c r="N67" s="364">
        <v>1</v>
      </c>
      <c r="O67" s="12">
        <v>2</v>
      </c>
      <c r="P67" s="12">
        <v>0</v>
      </c>
      <c r="Q67" s="12">
        <v>11</v>
      </c>
      <c r="R67" s="12">
        <v>0</v>
      </c>
      <c r="S67" s="12">
        <v>0</v>
      </c>
      <c r="T67" s="12">
        <v>0</v>
      </c>
      <c r="U67" s="12">
        <v>0</v>
      </c>
      <c r="V67" s="12">
        <v>0</v>
      </c>
      <c r="W67" s="365">
        <v>0</v>
      </c>
      <c r="X67" s="364">
        <v>1</v>
      </c>
      <c r="Y67" s="12">
        <v>2</v>
      </c>
      <c r="Z67" s="12">
        <v>0</v>
      </c>
      <c r="AA67" s="12">
        <v>10</v>
      </c>
      <c r="AB67" s="12">
        <v>0</v>
      </c>
      <c r="AC67" s="12">
        <v>0</v>
      </c>
      <c r="AD67" s="12">
        <v>0</v>
      </c>
      <c r="AE67" s="12">
        <v>0</v>
      </c>
      <c r="AF67" s="12">
        <v>0</v>
      </c>
      <c r="AG67" s="12">
        <v>0</v>
      </c>
      <c r="AH67" s="364">
        <v>15</v>
      </c>
      <c r="AI67" s="12">
        <v>2</v>
      </c>
      <c r="AJ67" s="12">
        <v>0</v>
      </c>
      <c r="AK67" s="12">
        <v>10</v>
      </c>
      <c r="AL67" s="12">
        <v>0</v>
      </c>
      <c r="AM67" s="12">
        <v>0</v>
      </c>
      <c r="AN67" s="12">
        <v>0</v>
      </c>
      <c r="AO67" s="12">
        <v>0</v>
      </c>
      <c r="AP67" s="12">
        <v>0</v>
      </c>
      <c r="AQ67" s="365">
        <v>0</v>
      </c>
    </row>
    <row r="68" spans="1:43" x14ac:dyDescent="0.25">
      <c r="A68" s="5" t="s">
        <v>75</v>
      </c>
      <c r="B68" t="s">
        <v>76</v>
      </c>
      <c r="C68" s="5" t="s">
        <v>94</v>
      </c>
      <c r="D68" s="364">
        <v>0</v>
      </c>
      <c r="E68" s="12">
        <v>0</v>
      </c>
      <c r="F68" s="12">
        <v>0</v>
      </c>
      <c r="G68" s="12">
        <v>4</v>
      </c>
      <c r="H68" s="12">
        <v>0</v>
      </c>
      <c r="I68" s="12">
        <v>0</v>
      </c>
      <c r="J68" s="12">
        <v>0</v>
      </c>
      <c r="K68" s="12">
        <v>0</v>
      </c>
      <c r="L68" s="12">
        <v>0</v>
      </c>
      <c r="M68" s="365">
        <v>0</v>
      </c>
      <c r="N68" s="364">
        <v>0</v>
      </c>
      <c r="O68" s="12">
        <v>0</v>
      </c>
      <c r="P68" s="12">
        <v>0</v>
      </c>
      <c r="Q68" s="12">
        <v>2</v>
      </c>
      <c r="R68" s="12">
        <v>0</v>
      </c>
      <c r="S68" s="12">
        <v>0</v>
      </c>
      <c r="T68" s="12">
        <v>0</v>
      </c>
      <c r="U68" s="12">
        <v>0</v>
      </c>
      <c r="V68" s="12">
        <v>0</v>
      </c>
      <c r="W68" s="365">
        <v>0</v>
      </c>
      <c r="X68" s="364">
        <v>0</v>
      </c>
      <c r="Y68" s="12">
        <v>0</v>
      </c>
      <c r="Z68" s="12">
        <v>0</v>
      </c>
      <c r="AA68" s="12">
        <v>1</v>
      </c>
      <c r="AB68" s="12">
        <v>0</v>
      </c>
      <c r="AC68" s="12">
        <v>0</v>
      </c>
      <c r="AD68" s="12">
        <v>0</v>
      </c>
      <c r="AE68" s="12">
        <v>0</v>
      </c>
      <c r="AF68" s="12">
        <v>0</v>
      </c>
      <c r="AG68" s="12">
        <v>0</v>
      </c>
      <c r="AH68" s="364">
        <v>0</v>
      </c>
      <c r="AI68" s="12">
        <v>0</v>
      </c>
      <c r="AJ68" s="12">
        <v>0</v>
      </c>
      <c r="AK68" s="12">
        <v>0</v>
      </c>
      <c r="AL68" s="12">
        <v>0</v>
      </c>
      <c r="AM68" s="12">
        <v>0</v>
      </c>
      <c r="AN68" s="12">
        <v>0</v>
      </c>
      <c r="AO68" s="12">
        <v>0</v>
      </c>
      <c r="AP68" s="12">
        <v>0</v>
      </c>
      <c r="AQ68" s="365">
        <v>0</v>
      </c>
    </row>
    <row r="69" spans="1:43" x14ac:dyDescent="0.25">
      <c r="A69" s="5" t="s">
        <v>75</v>
      </c>
      <c r="B69" t="s">
        <v>76</v>
      </c>
      <c r="C69" s="5" t="s">
        <v>93</v>
      </c>
      <c r="D69" s="364">
        <v>24</v>
      </c>
      <c r="E69" s="12">
        <v>5</v>
      </c>
      <c r="F69" s="12">
        <v>0</v>
      </c>
      <c r="G69" s="12">
        <v>7</v>
      </c>
      <c r="H69" s="12">
        <v>0</v>
      </c>
      <c r="I69" s="12">
        <v>0</v>
      </c>
      <c r="J69" s="12">
        <v>0</v>
      </c>
      <c r="K69" s="12">
        <v>0</v>
      </c>
      <c r="L69" s="12">
        <v>0</v>
      </c>
      <c r="M69" s="365">
        <v>0</v>
      </c>
      <c r="N69" s="364">
        <v>6</v>
      </c>
      <c r="O69" s="12">
        <v>2</v>
      </c>
      <c r="P69" s="12">
        <v>0</v>
      </c>
      <c r="Q69" s="12">
        <v>8</v>
      </c>
      <c r="R69" s="12">
        <v>0</v>
      </c>
      <c r="S69" s="12">
        <v>0</v>
      </c>
      <c r="T69" s="12">
        <v>0</v>
      </c>
      <c r="U69" s="12">
        <v>0</v>
      </c>
      <c r="V69" s="12">
        <v>0</v>
      </c>
      <c r="W69" s="365">
        <v>0</v>
      </c>
      <c r="X69" s="364">
        <v>1</v>
      </c>
      <c r="Y69" s="12">
        <v>1</v>
      </c>
      <c r="Z69" s="12">
        <v>0</v>
      </c>
      <c r="AA69" s="12">
        <v>5</v>
      </c>
      <c r="AB69" s="12">
        <v>0</v>
      </c>
      <c r="AC69" s="12">
        <v>0</v>
      </c>
      <c r="AD69" s="12">
        <v>0</v>
      </c>
      <c r="AE69" s="12">
        <v>0</v>
      </c>
      <c r="AF69" s="12">
        <v>0</v>
      </c>
      <c r="AG69" s="12">
        <v>0</v>
      </c>
      <c r="AH69" s="364">
        <v>14</v>
      </c>
      <c r="AI69" s="12">
        <v>1</v>
      </c>
      <c r="AJ69" s="12">
        <v>0</v>
      </c>
      <c r="AK69" s="12">
        <v>5</v>
      </c>
      <c r="AL69" s="12">
        <v>0</v>
      </c>
      <c r="AM69" s="12">
        <v>0</v>
      </c>
      <c r="AN69" s="12">
        <v>0</v>
      </c>
      <c r="AO69" s="12">
        <v>0</v>
      </c>
      <c r="AP69" s="12">
        <v>0</v>
      </c>
      <c r="AQ69" s="365">
        <v>0</v>
      </c>
    </row>
    <row r="70" spans="1:43" x14ac:dyDescent="0.25">
      <c r="A70" s="5" t="s">
        <v>77</v>
      </c>
      <c r="B70" t="s">
        <v>78</v>
      </c>
      <c r="C70" s="5" t="s">
        <v>95</v>
      </c>
      <c r="D70" s="364">
        <v>0</v>
      </c>
      <c r="E70" s="12">
        <v>4</v>
      </c>
      <c r="F70" s="12">
        <v>0</v>
      </c>
      <c r="G70" s="12">
        <v>76</v>
      </c>
      <c r="H70" s="12">
        <v>0</v>
      </c>
      <c r="I70" s="12">
        <v>0</v>
      </c>
      <c r="J70" s="12">
        <v>0</v>
      </c>
      <c r="K70" s="12">
        <v>0</v>
      </c>
      <c r="L70" s="12">
        <v>0</v>
      </c>
      <c r="M70" s="365">
        <v>0</v>
      </c>
      <c r="N70" s="364">
        <v>0</v>
      </c>
      <c r="O70" s="12">
        <v>4</v>
      </c>
      <c r="P70" s="12">
        <v>0</v>
      </c>
      <c r="Q70" s="12">
        <v>61</v>
      </c>
      <c r="R70" s="12">
        <v>0</v>
      </c>
      <c r="S70" s="12">
        <v>0</v>
      </c>
      <c r="T70" s="12">
        <v>0</v>
      </c>
      <c r="U70" s="12">
        <v>0</v>
      </c>
      <c r="V70" s="12">
        <v>0</v>
      </c>
      <c r="W70" s="365">
        <v>0</v>
      </c>
      <c r="X70" s="364">
        <v>0</v>
      </c>
      <c r="Y70" s="12">
        <v>3</v>
      </c>
      <c r="Z70" s="12">
        <v>0</v>
      </c>
      <c r="AA70" s="12">
        <v>85</v>
      </c>
      <c r="AB70" s="12">
        <v>0</v>
      </c>
      <c r="AC70" s="12">
        <v>0</v>
      </c>
      <c r="AD70" s="12">
        <v>0</v>
      </c>
      <c r="AE70" s="12">
        <v>0</v>
      </c>
      <c r="AF70" s="12">
        <v>0</v>
      </c>
      <c r="AG70" s="12">
        <v>0</v>
      </c>
      <c r="AH70" s="364">
        <v>0</v>
      </c>
      <c r="AI70" s="12">
        <v>3</v>
      </c>
      <c r="AJ70" s="12">
        <v>0</v>
      </c>
      <c r="AK70" s="12">
        <v>75</v>
      </c>
      <c r="AL70" s="12">
        <v>0</v>
      </c>
      <c r="AM70" s="12">
        <v>0</v>
      </c>
      <c r="AN70" s="12">
        <v>0</v>
      </c>
      <c r="AO70" s="12">
        <v>0</v>
      </c>
      <c r="AP70" s="12">
        <v>0</v>
      </c>
      <c r="AQ70" s="365">
        <v>0</v>
      </c>
    </row>
    <row r="71" spans="1:43" x14ac:dyDescent="0.25">
      <c r="A71" s="5" t="s">
        <v>77</v>
      </c>
      <c r="B71" t="s">
        <v>78</v>
      </c>
      <c r="C71" s="5" t="s">
        <v>94</v>
      </c>
      <c r="D71" s="364">
        <v>0</v>
      </c>
      <c r="E71" s="12">
        <v>7</v>
      </c>
      <c r="F71" s="12">
        <v>0</v>
      </c>
      <c r="G71" s="12">
        <v>12</v>
      </c>
      <c r="H71" s="12">
        <v>0</v>
      </c>
      <c r="I71" s="12">
        <v>0</v>
      </c>
      <c r="J71" s="12">
        <v>0</v>
      </c>
      <c r="K71" s="12">
        <v>0</v>
      </c>
      <c r="L71" s="12">
        <v>0</v>
      </c>
      <c r="M71" s="365">
        <v>0</v>
      </c>
      <c r="N71" s="364">
        <v>0</v>
      </c>
      <c r="O71" s="12">
        <v>17</v>
      </c>
      <c r="P71" s="12">
        <v>0</v>
      </c>
      <c r="Q71" s="12">
        <v>12</v>
      </c>
      <c r="R71" s="12">
        <v>0</v>
      </c>
      <c r="S71" s="12">
        <v>0</v>
      </c>
      <c r="T71" s="12">
        <v>0</v>
      </c>
      <c r="U71" s="12">
        <v>0</v>
      </c>
      <c r="V71" s="12">
        <v>0</v>
      </c>
      <c r="W71" s="365">
        <v>0</v>
      </c>
      <c r="X71" s="364">
        <v>0</v>
      </c>
      <c r="Y71" s="12">
        <v>12</v>
      </c>
      <c r="Z71" s="12">
        <v>0</v>
      </c>
      <c r="AA71" s="12">
        <v>14</v>
      </c>
      <c r="AB71" s="12">
        <v>0</v>
      </c>
      <c r="AC71" s="12">
        <v>0</v>
      </c>
      <c r="AD71" s="12">
        <v>0</v>
      </c>
      <c r="AE71" s="12">
        <v>0</v>
      </c>
      <c r="AF71" s="12">
        <v>0</v>
      </c>
      <c r="AG71" s="12">
        <v>0</v>
      </c>
      <c r="AH71" s="364">
        <v>0</v>
      </c>
      <c r="AI71" s="12">
        <v>9</v>
      </c>
      <c r="AJ71" s="12">
        <v>0</v>
      </c>
      <c r="AK71" s="12">
        <v>16</v>
      </c>
      <c r="AL71" s="12">
        <v>0</v>
      </c>
      <c r="AM71" s="12">
        <v>0</v>
      </c>
      <c r="AN71" s="12">
        <v>0</v>
      </c>
      <c r="AO71" s="12">
        <v>0</v>
      </c>
      <c r="AP71" s="12">
        <v>0</v>
      </c>
      <c r="AQ71" s="365">
        <v>0</v>
      </c>
    </row>
    <row r="72" spans="1:43" x14ac:dyDescent="0.25">
      <c r="A72" s="5" t="s">
        <v>77</v>
      </c>
      <c r="B72" t="s">
        <v>78</v>
      </c>
      <c r="C72" s="5" t="s">
        <v>93</v>
      </c>
      <c r="D72" s="364">
        <v>0</v>
      </c>
      <c r="E72" s="12">
        <v>0</v>
      </c>
      <c r="F72" s="12">
        <v>0</v>
      </c>
      <c r="G72" s="12">
        <v>19</v>
      </c>
      <c r="H72" s="12">
        <v>0</v>
      </c>
      <c r="I72" s="12">
        <v>0</v>
      </c>
      <c r="J72" s="12">
        <v>0</v>
      </c>
      <c r="K72" s="12">
        <v>0</v>
      </c>
      <c r="L72" s="12">
        <v>0</v>
      </c>
      <c r="M72" s="365">
        <v>0</v>
      </c>
      <c r="N72" s="364">
        <v>0</v>
      </c>
      <c r="O72" s="12">
        <v>0</v>
      </c>
      <c r="P72" s="12">
        <v>0</v>
      </c>
      <c r="Q72" s="12">
        <v>18</v>
      </c>
      <c r="R72" s="12">
        <v>0</v>
      </c>
      <c r="S72" s="12">
        <v>0</v>
      </c>
      <c r="T72" s="12">
        <v>0</v>
      </c>
      <c r="U72" s="12">
        <v>0</v>
      </c>
      <c r="V72" s="12">
        <v>0</v>
      </c>
      <c r="W72" s="365">
        <v>0</v>
      </c>
      <c r="X72" s="364">
        <v>0</v>
      </c>
      <c r="Y72" s="12">
        <v>1</v>
      </c>
      <c r="Z72" s="12">
        <v>0</v>
      </c>
      <c r="AA72" s="12">
        <v>9</v>
      </c>
      <c r="AB72" s="12">
        <v>0</v>
      </c>
      <c r="AC72" s="12">
        <v>0</v>
      </c>
      <c r="AD72" s="12">
        <v>0</v>
      </c>
      <c r="AE72" s="12">
        <v>0</v>
      </c>
      <c r="AF72" s="12">
        <v>0</v>
      </c>
      <c r="AG72" s="12">
        <v>0</v>
      </c>
      <c r="AH72" s="364">
        <v>0</v>
      </c>
      <c r="AI72" s="12">
        <v>0</v>
      </c>
      <c r="AJ72" s="12">
        <v>0</v>
      </c>
      <c r="AK72" s="12">
        <v>6</v>
      </c>
      <c r="AL72" s="12">
        <v>0</v>
      </c>
      <c r="AM72" s="12">
        <v>0</v>
      </c>
      <c r="AN72" s="12">
        <v>0</v>
      </c>
      <c r="AO72" s="12">
        <v>0</v>
      </c>
      <c r="AP72" s="12">
        <v>0</v>
      </c>
      <c r="AQ72" s="365">
        <v>0</v>
      </c>
    </row>
    <row r="73" spans="1:43" x14ac:dyDescent="0.25">
      <c r="A73" s="5" t="s">
        <v>79</v>
      </c>
      <c r="B73" t="s">
        <v>80</v>
      </c>
      <c r="C73" s="5" t="s">
        <v>95</v>
      </c>
      <c r="D73" s="364">
        <v>0</v>
      </c>
      <c r="E73" s="12">
        <v>10</v>
      </c>
      <c r="F73" s="12">
        <v>0</v>
      </c>
      <c r="G73" s="12">
        <v>151</v>
      </c>
      <c r="H73" s="12">
        <v>0</v>
      </c>
      <c r="I73" s="12">
        <v>0</v>
      </c>
      <c r="J73" s="12">
        <v>0</v>
      </c>
      <c r="K73" s="12">
        <v>0</v>
      </c>
      <c r="L73" s="12">
        <v>0</v>
      </c>
      <c r="M73" s="365">
        <v>0</v>
      </c>
      <c r="N73" s="364">
        <v>0</v>
      </c>
      <c r="O73" s="12">
        <v>14</v>
      </c>
      <c r="P73" s="12">
        <v>0</v>
      </c>
      <c r="Q73" s="12">
        <v>154</v>
      </c>
      <c r="R73" s="12">
        <v>0</v>
      </c>
      <c r="S73" s="12">
        <v>0</v>
      </c>
      <c r="T73" s="12">
        <v>0</v>
      </c>
      <c r="U73" s="12">
        <v>0</v>
      </c>
      <c r="V73" s="12">
        <v>0</v>
      </c>
      <c r="W73" s="365">
        <v>0</v>
      </c>
      <c r="X73" s="364">
        <v>1</v>
      </c>
      <c r="Y73" s="12">
        <v>33</v>
      </c>
      <c r="Z73" s="12">
        <v>0</v>
      </c>
      <c r="AA73" s="12">
        <v>171</v>
      </c>
      <c r="AB73" s="12">
        <v>0</v>
      </c>
      <c r="AC73" s="12">
        <v>0</v>
      </c>
      <c r="AD73" s="12">
        <v>0</v>
      </c>
      <c r="AE73" s="12">
        <v>0</v>
      </c>
      <c r="AF73" s="12">
        <v>0</v>
      </c>
      <c r="AG73" s="12">
        <v>0</v>
      </c>
      <c r="AH73" s="364">
        <v>0</v>
      </c>
      <c r="AI73" s="12">
        <v>14</v>
      </c>
      <c r="AJ73" s="12">
        <v>0</v>
      </c>
      <c r="AK73" s="12">
        <v>161</v>
      </c>
      <c r="AL73" s="12">
        <v>0</v>
      </c>
      <c r="AM73" s="12">
        <v>0</v>
      </c>
      <c r="AN73" s="12">
        <v>0</v>
      </c>
      <c r="AO73" s="12">
        <v>0</v>
      </c>
      <c r="AP73" s="12">
        <v>0</v>
      </c>
      <c r="AQ73" s="365">
        <v>0</v>
      </c>
    </row>
    <row r="74" spans="1:43" x14ac:dyDescent="0.25">
      <c r="A74" s="5" t="s">
        <v>79</v>
      </c>
      <c r="B74" t="s">
        <v>80</v>
      </c>
      <c r="C74" s="5" t="s">
        <v>94</v>
      </c>
      <c r="D74" s="364">
        <v>9</v>
      </c>
      <c r="E74" s="12">
        <v>30</v>
      </c>
      <c r="F74" s="12">
        <v>4</v>
      </c>
      <c r="G74" s="12">
        <v>97</v>
      </c>
      <c r="H74" s="12">
        <v>0</v>
      </c>
      <c r="I74" s="12">
        <v>0</v>
      </c>
      <c r="J74" s="12">
        <v>0</v>
      </c>
      <c r="K74" s="12">
        <v>0</v>
      </c>
      <c r="L74" s="12">
        <v>0</v>
      </c>
      <c r="M74" s="365">
        <v>0</v>
      </c>
      <c r="N74" s="364">
        <v>11</v>
      </c>
      <c r="O74" s="12">
        <v>17</v>
      </c>
      <c r="P74" s="12">
        <v>4</v>
      </c>
      <c r="Q74" s="12">
        <v>87</v>
      </c>
      <c r="R74" s="12">
        <v>0</v>
      </c>
      <c r="S74" s="12">
        <v>0</v>
      </c>
      <c r="T74" s="12">
        <v>0</v>
      </c>
      <c r="U74" s="12">
        <v>0</v>
      </c>
      <c r="V74" s="12">
        <v>0</v>
      </c>
      <c r="W74" s="365">
        <v>0</v>
      </c>
      <c r="X74" s="364">
        <v>9</v>
      </c>
      <c r="Y74" s="12">
        <v>30</v>
      </c>
      <c r="Z74" s="12">
        <v>6</v>
      </c>
      <c r="AA74" s="12">
        <v>102</v>
      </c>
      <c r="AB74" s="12">
        <v>0</v>
      </c>
      <c r="AC74" s="12">
        <v>0</v>
      </c>
      <c r="AD74" s="12">
        <v>0</v>
      </c>
      <c r="AE74" s="12">
        <v>0</v>
      </c>
      <c r="AF74" s="12">
        <v>0</v>
      </c>
      <c r="AG74" s="12">
        <v>0</v>
      </c>
      <c r="AH74" s="364">
        <v>11</v>
      </c>
      <c r="AI74" s="12">
        <v>32</v>
      </c>
      <c r="AJ74" s="12">
        <v>2</v>
      </c>
      <c r="AK74" s="12">
        <v>110</v>
      </c>
      <c r="AL74" s="12">
        <v>0</v>
      </c>
      <c r="AM74" s="12">
        <v>0</v>
      </c>
      <c r="AN74" s="12">
        <v>0</v>
      </c>
      <c r="AO74" s="12">
        <v>0</v>
      </c>
      <c r="AP74" s="12">
        <v>0</v>
      </c>
      <c r="AQ74" s="365">
        <v>0</v>
      </c>
    </row>
    <row r="75" spans="1:43" x14ac:dyDescent="0.25">
      <c r="A75" s="5" t="s">
        <v>79</v>
      </c>
      <c r="B75" t="s">
        <v>80</v>
      </c>
      <c r="C75" s="5" t="s">
        <v>93</v>
      </c>
      <c r="D75" s="364">
        <v>0</v>
      </c>
      <c r="E75" s="12">
        <v>10</v>
      </c>
      <c r="F75" s="12">
        <v>0</v>
      </c>
      <c r="G75" s="12">
        <v>80</v>
      </c>
      <c r="H75" s="12">
        <v>0</v>
      </c>
      <c r="I75" s="12">
        <v>0</v>
      </c>
      <c r="J75" s="12">
        <v>0</v>
      </c>
      <c r="K75" s="12">
        <v>0</v>
      </c>
      <c r="L75" s="12">
        <v>0</v>
      </c>
      <c r="M75" s="365">
        <v>0</v>
      </c>
      <c r="N75" s="364">
        <v>16</v>
      </c>
      <c r="O75" s="12">
        <v>2</v>
      </c>
      <c r="P75" s="12">
        <v>0</v>
      </c>
      <c r="Q75" s="12">
        <v>92</v>
      </c>
      <c r="R75" s="12">
        <v>0</v>
      </c>
      <c r="S75" s="12">
        <v>0</v>
      </c>
      <c r="T75" s="12">
        <v>0</v>
      </c>
      <c r="U75" s="12">
        <v>0</v>
      </c>
      <c r="V75" s="12">
        <v>0</v>
      </c>
      <c r="W75" s="365">
        <v>0</v>
      </c>
      <c r="X75" s="364">
        <v>16</v>
      </c>
      <c r="Y75" s="12">
        <v>17</v>
      </c>
      <c r="Z75" s="12">
        <v>0</v>
      </c>
      <c r="AA75" s="12">
        <v>59</v>
      </c>
      <c r="AB75" s="12">
        <v>0</v>
      </c>
      <c r="AC75" s="12">
        <v>0</v>
      </c>
      <c r="AD75" s="12">
        <v>0</v>
      </c>
      <c r="AE75" s="12">
        <v>0</v>
      </c>
      <c r="AF75" s="12">
        <v>0</v>
      </c>
      <c r="AG75" s="12">
        <v>0</v>
      </c>
      <c r="AH75" s="364">
        <v>17</v>
      </c>
      <c r="AI75" s="12">
        <v>92</v>
      </c>
      <c r="AJ75" s="12">
        <v>0</v>
      </c>
      <c r="AK75" s="12">
        <v>62</v>
      </c>
      <c r="AL75" s="12">
        <v>0</v>
      </c>
      <c r="AM75" s="12">
        <v>0</v>
      </c>
      <c r="AN75" s="12">
        <v>0</v>
      </c>
      <c r="AO75" s="12">
        <v>0</v>
      </c>
      <c r="AP75" s="12">
        <v>0</v>
      </c>
      <c r="AQ75" s="365">
        <v>0</v>
      </c>
    </row>
    <row r="76" spans="1:43" x14ac:dyDescent="0.25">
      <c r="A76" s="5" t="s">
        <v>81</v>
      </c>
      <c r="B76" t="s">
        <v>82</v>
      </c>
      <c r="C76" s="5" t="s">
        <v>95</v>
      </c>
      <c r="D76" s="364">
        <v>0</v>
      </c>
      <c r="E76" s="12">
        <v>38</v>
      </c>
      <c r="F76" s="12">
        <v>0</v>
      </c>
      <c r="G76" s="12">
        <v>133</v>
      </c>
      <c r="H76" s="12">
        <v>0</v>
      </c>
      <c r="I76" s="12">
        <v>0</v>
      </c>
      <c r="J76" s="12">
        <v>0</v>
      </c>
      <c r="K76" s="12">
        <v>0</v>
      </c>
      <c r="L76" s="12">
        <v>0</v>
      </c>
      <c r="M76" s="365">
        <v>0</v>
      </c>
      <c r="N76" s="364">
        <v>0</v>
      </c>
      <c r="O76" s="12">
        <v>32</v>
      </c>
      <c r="P76" s="12">
        <v>0</v>
      </c>
      <c r="Q76" s="12">
        <v>162</v>
      </c>
      <c r="R76" s="12">
        <v>0</v>
      </c>
      <c r="S76" s="12">
        <v>0</v>
      </c>
      <c r="T76" s="12">
        <v>0</v>
      </c>
      <c r="U76" s="12">
        <v>0</v>
      </c>
      <c r="V76" s="12">
        <v>0</v>
      </c>
      <c r="W76" s="365">
        <v>0</v>
      </c>
      <c r="X76" s="364">
        <v>0</v>
      </c>
      <c r="Y76" s="12">
        <v>37</v>
      </c>
      <c r="Z76" s="12">
        <v>0</v>
      </c>
      <c r="AA76" s="12">
        <v>154</v>
      </c>
      <c r="AB76" s="12">
        <v>0</v>
      </c>
      <c r="AC76" s="12">
        <v>0</v>
      </c>
      <c r="AD76" s="12">
        <v>0</v>
      </c>
      <c r="AE76" s="12">
        <v>0</v>
      </c>
      <c r="AF76" s="12">
        <v>0</v>
      </c>
      <c r="AG76" s="12">
        <v>0</v>
      </c>
      <c r="AH76" s="364">
        <v>0</v>
      </c>
      <c r="AI76" s="12">
        <v>51</v>
      </c>
      <c r="AJ76" s="12">
        <v>0</v>
      </c>
      <c r="AK76" s="12">
        <v>129</v>
      </c>
      <c r="AL76" s="12">
        <v>0</v>
      </c>
      <c r="AM76" s="12">
        <v>0</v>
      </c>
      <c r="AN76" s="12">
        <v>0</v>
      </c>
      <c r="AO76" s="12">
        <v>0</v>
      </c>
      <c r="AP76" s="12">
        <v>0</v>
      </c>
      <c r="AQ76" s="365">
        <v>0</v>
      </c>
    </row>
    <row r="77" spans="1:43" x14ac:dyDescent="0.25">
      <c r="A77" s="5" t="s">
        <v>81</v>
      </c>
      <c r="B77" t="s">
        <v>82</v>
      </c>
      <c r="C77" s="5" t="s">
        <v>94</v>
      </c>
      <c r="D77" s="364">
        <v>0</v>
      </c>
      <c r="E77" s="12">
        <v>28</v>
      </c>
      <c r="F77" s="12">
        <v>0</v>
      </c>
      <c r="G77" s="12">
        <v>16</v>
      </c>
      <c r="H77" s="12">
        <v>0</v>
      </c>
      <c r="I77" s="12">
        <v>0</v>
      </c>
      <c r="J77" s="12">
        <v>0</v>
      </c>
      <c r="K77" s="12">
        <v>0</v>
      </c>
      <c r="L77" s="12">
        <v>0</v>
      </c>
      <c r="M77" s="365">
        <v>0</v>
      </c>
      <c r="N77" s="364">
        <v>0</v>
      </c>
      <c r="O77" s="12">
        <v>13</v>
      </c>
      <c r="P77" s="12">
        <v>0</v>
      </c>
      <c r="Q77" s="12">
        <v>20</v>
      </c>
      <c r="R77" s="12">
        <v>0</v>
      </c>
      <c r="S77" s="12">
        <v>0</v>
      </c>
      <c r="T77" s="12">
        <v>0</v>
      </c>
      <c r="U77" s="12">
        <v>0</v>
      </c>
      <c r="V77" s="12">
        <v>0</v>
      </c>
      <c r="W77" s="365">
        <v>0</v>
      </c>
      <c r="X77" s="364">
        <v>0</v>
      </c>
      <c r="Y77" s="12">
        <v>14</v>
      </c>
      <c r="Z77" s="12">
        <v>0</v>
      </c>
      <c r="AA77" s="12">
        <v>26</v>
      </c>
      <c r="AB77" s="12">
        <v>0</v>
      </c>
      <c r="AC77" s="12">
        <v>0</v>
      </c>
      <c r="AD77" s="12">
        <v>0</v>
      </c>
      <c r="AE77" s="12">
        <v>0</v>
      </c>
      <c r="AF77" s="12">
        <v>0</v>
      </c>
      <c r="AG77" s="12">
        <v>0</v>
      </c>
      <c r="AH77" s="364">
        <v>0</v>
      </c>
      <c r="AI77" s="12">
        <v>17</v>
      </c>
      <c r="AJ77" s="12">
        <v>0</v>
      </c>
      <c r="AK77" s="12">
        <v>32</v>
      </c>
      <c r="AL77" s="12">
        <v>0</v>
      </c>
      <c r="AM77" s="12">
        <v>0</v>
      </c>
      <c r="AN77" s="12">
        <v>0</v>
      </c>
      <c r="AO77" s="12">
        <v>0</v>
      </c>
      <c r="AP77" s="12">
        <v>0</v>
      </c>
      <c r="AQ77" s="365">
        <v>0</v>
      </c>
    </row>
    <row r="78" spans="1:43" ht="15.75" thickBot="1" x14ac:dyDescent="0.3">
      <c r="A78" s="5" t="s">
        <v>81</v>
      </c>
      <c r="B78" t="s">
        <v>82</v>
      </c>
      <c r="C78" s="5" t="s">
        <v>93</v>
      </c>
      <c r="D78" s="523">
        <v>23</v>
      </c>
      <c r="E78" s="489">
        <v>22</v>
      </c>
      <c r="F78" s="489">
        <v>0</v>
      </c>
      <c r="G78" s="489">
        <v>47</v>
      </c>
      <c r="H78" s="489">
        <v>0</v>
      </c>
      <c r="I78" s="489">
        <v>0</v>
      </c>
      <c r="J78" s="489">
        <v>0</v>
      </c>
      <c r="K78" s="489">
        <v>0</v>
      </c>
      <c r="L78" s="489">
        <v>0</v>
      </c>
      <c r="M78" s="490">
        <v>0</v>
      </c>
      <c r="N78" s="523">
        <v>30</v>
      </c>
      <c r="O78" s="489">
        <v>22</v>
      </c>
      <c r="P78" s="489">
        <v>0</v>
      </c>
      <c r="Q78" s="489">
        <v>51</v>
      </c>
      <c r="R78" s="489">
        <v>0</v>
      </c>
      <c r="S78" s="489">
        <v>0</v>
      </c>
      <c r="T78" s="489">
        <v>0</v>
      </c>
      <c r="U78" s="489">
        <v>0</v>
      </c>
      <c r="V78" s="489">
        <v>0</v>
      </c>
      <c r="W78" s="490">
        <v>0</v>
      </c>
      <c r="X78" s="523">
        <v>45</v>
      </c>
      <c r="Y78" s="489">
        <v>34</v>
      </c>
      <c r="Z78" s="489">
        <v>0</v>
      </c>
      <c r="AA78" s="489">
        <v>75</v>
      </c>
      <c r="AB78" s="489">
        <v>0</v>
      </c>
      <c r="AC78" s="489">
        <v>0</v>
      </c>
      <c r="AD78" s="489">
        <v>0</v>
      </c>
      <c r="AE78" s="489">
        <v>0</v>
      </c>
      <c r="AF78" s="489">
        <v>0</v>
      </c>
      <c r="AG78" s="489">
        <v>0</v>
      </c>
      <c r="AH78" s="523">
        <v>47</v>
      </c>
      <c r="AI78" s="489">
        <v>20</v>
      </c>
      <c r="AJ78" s="489">
        <v>0</v>
      </c>
      <c r="AK78" s="489">
        <v>33</v>
      </c>
      <c r="AL78" s="489">
        <v>0</v>
      </c>
      <c r="AM78" s="489">
        <v>0</v>
      </c>
      <c r="AN78" s="489">
        <v>0</v>
      </c>
      <c r="AO78" s="489">
        <v>0</v>
      </c>
      <c r="AP78" s="489">
        <v>0</v>
      </c>
      <c r="AQ78" s="490">
        <v>0</v>
      </c>
    </row>
  </sheetData>
  <mergeCells count="28">
    <mergeCell ref="V4:W4"/>
    <mergeCell ref="D3:M3"/>
    <mergeCell ref="N3:W3"/>
    <mergeCell ref="X3:AG3"/>
    <mergeCell ref="AH3:AQ3"/>
    <mergeCell ref="D4:F4"/>
    <mergeCell ref="G4:G5"/>
    <mergeCell ref="H4:H5"/>
    <mergeCell ref="I4:I5"/>
    <mergeCell ref="J4:K4"/>
    <mergeCell ref="L4:M4"/>
    <mergeCell ref="N4:P4"/>
    <mergeCell ref="Q4:Q5"/>
    <mergeCell ref="R4:R5"/>
    <mergeCell ref="S4:S5"/>
    <mergeCell ref="T4:U4"/>
    <mergeCell ref="AP4:AQ4"/>
    <mergeCell ref="X4:Z4"/>
    <mergeCell ref="AA4:AA5"/>
    <mergeCell ref="AB4:AB5"/>
    <mergeCell ref="AC4:AC5"/>
    <mergeCell ref="AD4:AE4"/>
    <mergeCell ref="AF4:AG4"/>
    <mergeCell ref="AH4:AJ4"/>
    <mergeCell ref="AK4:AK5"/>
    <mergeCell ref="AL4:AL5"/>
    <mergeCell ref="AM4:AM5"/>
    <mergeCell ref="AN4:AO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R75"/>
  <sheetViews>
    <sheetView workbookViewId="0">
      <pane ySplit="2" topLeftCell="A21" activePane="bottomLeft" state="frozen"/>
      <selection activeCell="E26" sqref="E26"/>
      <selection pane="bottomLeft" activeCell="J49" sqref="J49"/>
    </sheetView>
  </sheetViews>
  <sheetFormatPr defaultRowHeight="15" x14ac:dyDescent="0.25"/>
  <cols>
    <col min="1" max="1" width="9.28515625" style="561" bestFit="1" customWidth="1"/>
    <col min="2" max="2" width="25.85546875" style="561" bestFit="1" customWidth="1"/>
    <col min="3" max="3" width="9.140625" style="570"/>
    <col min="4" max="5" width="12.5703125" style="572" bestFit="1" customWidth="1"/>
    <col min="6" max="6" width="11.5703125" style="572" bestFit="1" customWidth="1"/>
    <col min="7" max="7" width="11.5703125" style="570" customWidth="1"/>
    <col min="8" max="8" width="9.140625" style="570"/>
    <col min="9" max="9" width="9.140625" style="570" customWidth="1"/>
    <col min="10" max="10" width="9.140625" style="570"/>
    <col min="11" max="11" width="10.5703125" style="570" bestFit="1" customWidth="1"/>
    <col min="12" max="227" width="9.140625" style="570"/>
    <col min="228" max="228" width="25.85546875" style="570" bestFit="1" customWidth="1"/>
    <col min="229" max="229" width="9.140625" style="570"/>
    <col min="230" max="231" width="12.5703125" style="570" bestFit="1" customWidth="1"/>
    <col min="232" max="232" width="11.5703125" style="570" bestFit="1" customWidth="1"/>
    <col min="233" max="483" width="9.140625" style="570"/>
    <col min="484" max="484" width="25.85546875" style="570" bestFit="1" customWidth="1"/>
    <col min="485" max="485" width="9.140625" style="570"/>
    <col min="486" max="487" width="12.5703125" style="570" bestFit="1" customWidth="1"/>
    <col min="488" max="488" width="11.5703125" style="570" bestFit="1" customWidth="1"/>
    <col min="489" max="739" width="9.140625" style="570"/>
    <col min="740" max="740" width="25.85546875" style="570" bestFit="1" customWidth="1"/>
    <col min="741" max="741" width="9.140625" style="570"/>
    <col min="742" max="743" width="12.5703125" style="570" bestFit="1" customWidth="1"/>
    <col min="744" max="744" width="11.5703125" style="570" bestFit="1" customWidth="1"/>
    <col min="745" max="995" width="9.140625" style="570"/>
    <col min="996" max="996" width="25.85546875" style="570" bestFit="1" customWidth="1"/>
    <col min="997" max="997" width="9.140625" style="570"/>
    <col min="998" max="999" width="12.5703125" style="570" bestFit="1" customWidth="1"/>
    <col min="1000" max="1000" width="11.5703125" style="570" bestFit="1" customWidth="1"/>
    <col min="1001" max="1251" width="9.140625" style="570"/>
    <col min="1252" max="1252" width="25.85546875" style="570" bestFit="1" customWidth="1"/>
    <col min="1253" max="1253" width="9.140625" style="570"/>
    <col min="1254" max="1255" width="12.5703125" style="570" bestFit="1" customWidth="1"/>
    <col min="1256" max="1256" width="11.5703125" style="570" bestFit="1" customWidth="1"/>
    <col min="1257" max="1507" width="9.140625" style="570"/>
    <col min="1508" max="1508" width="25.85546875" style="570" bestFit="1" customWidth="1"/>
    <col min="1509" max="1509" width="9.140625" style="570"/>
    <col min="1510" max="1511" width="12.5703125" style="570" bestFit="1" customWidth="1"/>
    <col min="1512" max="1512" width="11.5703125" style="570" bestFit="1" customWidth="1"/>
    <col min="1513" max="1763" width="9.140625" style="570"/>
    <col min="1764" max="1764" width="25.85546875" style="570" bestFit="1" customWidth="1"/>
    <col min="1765" max="1765" width="9.140625" style="570"/>
    <col min="1766" max="1767" width="12.5703125" style="570" bestFit="1" customWidth="1"/>
    <col min="1768" max="1768" width="11.5703125" style="570" bestFit="1" customWidth="1"/>
    <col min="1769" max="2019" width="9.140625" style="570"/>
    <col min="2020" max="2020" width="25.85546875" style="570" bestFit="1" customWidth="1"/>
    <col min="2021" max="2021" width="9.140625" style="570"/>
    <col min="2022" max="2023" width="12.5703125" style="570" bestFit="1" customWidth="1"/>
    <col min="2024" max="2024" width="11.5703125" style="570" bestFit="1" customWidth="1"/>
    <col min="2025" max="2275" width="9.140625" style="570"/>
    <col min="2276" max="2276" width="25.85546875" style="570" bestFit="1" customWidth="1"/>
    <col min="2277" max="2277" width="9.140625" style="570"/>
    <col min="2278" max="2279" width="12.5703125" style="570" bestFit="1" customWidth="1"/>
    <col min="2280" max="2280" width="11.5703125" style="570" bestFit="1" customWidth="1"/>
    <col min="2281" max="2531" width="9.140625" style="570"/>
    <col min="2532" max="2532" width="25.85546875" style="570" bestFit="1" customWidth="1"/>
    <col min="2533" max="2533" width="9.140625" style="570"/>
    <col min="2534" max="2535" width="12.5703125" style="570" bestFit="1" customWidth="1"/>
    <col min="2536" max="2536" width="11.5703125" style="570" bestFit="1" customWidth="1"/>
    <col min="2537" max="2787" width="9.140625" style="570"/>
    <col min="2788" max="2788" width="25.85546875" style="570" bestFit="1" customWidth="1"/>
    <col min="2789" max="2789" width="9.140625" style="570"/>
    <col min="2790" max="2791" width="12.5703125" style="570" bestFit="1" customWidth="1"/>
    <col min="2792" max="2792" width="11.5703125" style="570" bestFit="1" customWidth="1"/>
    <col min="2793" max="3043" width="9.140625" style="570"/>
    <col min="3044" max="3044" width="25.85546875" style="570" bestFit="1" customWidth="1"/>
    <col min="3045" max="3045" width="9.140625" style="570"/>
    <col min="3046" max="3047" width="12.5703125" style="570" bestFit="1" customWidth="1"/>
    <col min="3048" max="3048" width="11.5703125" style="570" bestFit="1" customWidth="1"/>
    <col min="3049" max="3299" width="9.140625" style="570"/>
    <col min="3300" max="3300" width="25.85546875" style="570" bestFit="1" customWidth="1"/>
    <col min="3301" max="3301" width="9.140625" style="570"/>
    <col min="3302" max="3303" width="12.5703125" style="570" bestFit="1" customWidth="1"/>
    <col min="3304" max="3304" width="11.5703125" style="570" bestFit="1" customWidth="1"/>
    <col min="3305" max="3555" width="9.140625" style="570"/>
    <col min="3556" max="3556" width="25.85546875" style="570" bestFit="1" customWidth="1"/>
    <col min="3557" max="3557" width="9.140625" style="570"/>
    <col min="3558" max="3559" width="12.5703125" style="570" bestFit="1" customWidth="1"/>
    <col min="3560" max="3560" width="11.5703125" style="570" bestFit="1" customWidth="1"/>
    <col min="3561" max="3811" width="9.140625" style="570"/>
    <col min="3812" max="3812" width="25.85546875" style="570" bestFit="1" customWidth="1"/>
    <col min="3813" max="3813" width="9.140625" style="570"/>
    <col min="3814" max="3815" width="12.5703125" style="570" bestFit="1" customWidth="1"/>
    <col min="3816" max="3816" width="11.5703125" style="570" bestFit="1" customWidth="1"/>
    <col min="3817" max="4067" width="9.140625" style="570"/>
    <col min="4068" max="4068" width="25.85546875" style="570" bestFit="1" customWidth="1"/>
    <col min="4069" max="4069" width="9.140625" style="570"/>
    <col min="4070" max="4071" width="12.5703125" style="570" bestFit="1" customWidth="1"/>
    <col min="4072" max="4072" width="11.5703125" style="570" bestFit="1" customWidth="1"/>
    <col min="4073" max="4323" width="9.140625" style="570"/>
    <col min="4324" max="4324" width="25.85546875" style="570" bestFit="1" customWidth="1"/>
    <col min="4325" max="4325" width="9.140625" style="570"/>
    <col min="4326" max="4327" width="12.5703125" style="570" bestFit="1" customWidth="1"/>
    <col min="4328" max="4328" width="11.5703125" style="570" bestFit="1" customWidth="1"/>
    <col min="4329" max="4579" width="9.140625" style="570"/>
    <col min="4580" max="4580" width="25.85546875" style="570" bestFit="1" customWidth="1"/>
    <col min="4581" max="4581" width="9.140625" style="570"/>
    <col min="4582" max="4583" width="12.5703125" style="570" bestFit="1" customWidth="1"/>
    <col min="4584" max="4584" width="11.5703125" style="570" bestFit="1" customWidth="1"/>
    <col min="4585" max="4835" width="9.140625" style="570"/>
    <col min="4836" max="4836" width="25.85546875" style="570" bestFit="1" customWidth="1"/>
    <col min="4837" max="4837" width="9.140625" style="570"/>
    <col min="4838" max="4839" width="12.5703125" style="570" bestFit="1" customWidth="1"/>
    <col min="4840" max="4840" width="11.5703125" style="570" bestFit="1" customWidth="1"/>
    <col min="4841" max="5091" width="9.140625" style="570"/>
    <col min="5092" max="5092" width="25.85546875" style="570" bestFit="1" customWidth="1"/>
    <col min="5093" max="5093" width="9.140625" style="570"/>
    <col min="5094" max="5095" width="12.5703125" style="570" bestFit="1" customWidth="1"/>
    <col min="5096" max="5096" width="11.5703125" style="570" bestFit="1" customWidth="1"/>
    <col min="5097" max="5347" width="9.140625" style="570"/>
    <col min="5348" max="5348" width="25.85546875" style="570" bestFit="1" customWidth="1"/>
    <col min="5349" max="5349" width="9.140625" style="570"/>
    <col min="5350" max="5351" width="12.5703125" style="570" bestFit="1" customWidth="1"/>
    <col min="5352" max="5352" width="11.5703125" style="570" bestFit="1" customWidth="1"/>
    <col min="5353" max="5603" width="9.140625" style="570"/>
    <col min="5604" max="5604" width="25.85546875" style="570" bestFit="1" customWidth="1"/>
    <col min="5605" max="5605" width="9.140625" style="570"/>
    <col min="5606" max="5607" width="12.5703125" style="570" bestFit="1" customWidth="1"/>
    <col min="5608" max="5608" width="11.5703125" style="570" bestFit="1" customWidth="1"/>
    <col min="5609" max="5859" width="9.140625" style="570"/>
    <col min="5860" max="5860" width="25.85546875" style="570" bestFit="1" customWidth="1"/>
    <col min="5861" max="5861" width="9.140625" style="570"/>
    <col min="5862" max="5863" width="12.5703125" style="570" bestFit="1" customWidth="1"/>
    <col min="5864" max="5864" width="11.5703125" style="570" bestFit="1" customWidth="1"/>
    <col min="5865" max="6115" width="9.140625" style="570"/>
    <col min="6116" max="6116" width="25.85546875" style="570" bestFit="1" customWidth="1"/>
    <col min="6117" max="6117" width="9.140625" style="570"/>
    <col min="6118" max="6119" width="12.5703125" style="570" bestFit="1" customWidth="1"/>
    <col min="6120" max="6120" width="11.5703125" style="570" bestFit="1" customWidth="1"/>
    <col min="6121" max="6371" width="9.140625" style="570"/>
    <col min="6372" max="6372" width="25.85546875" style="570" bestFit="1" customWidth="1"/>
    <col min="6373" max="6373" width="9.140625" style="570"/>
    <col min="6374" max="6375" width="12.5703125" style="570" bestFit="1" customWidth="1"/>
    <col min="6376" max="6376" width="11.5703125" style="570" bestFit="1" customWidth="1"/>
    <col min="6377" max="6627" width="9.140625" style="570"/>
    <col min="6628" max="6628" width="25.85546875" style="570" bestFit="1" customWidth="1"/>
    <col min="6629" max="6629" width="9.140625" style="570"/>
    <col min="6630" max="6631" width="12.5703125" style="570" bestFit="1" customWidth="1"/>
    <col min="6632" max="6632" width="11.5703125" style="570" bestFit="1" customWidth="1"/>
    <col min="6633" max="6883" width="9.140625" style="570"/>
    <col min="6884" max="6884" width="25.85546875" style="570" bestFit="1" customWidth="1"/>
    <col min="6885" max="6885" width="9.140625" style="570"/>
    <col min="6886" max="6887" width="12.5703125" style="570" bestFit="1" customWidth="1"/>
    <col min="6888" max="6888" width="11.5703125" style="570" bestFit="1" customWidth="1"/>
    <col min="6889" max="7139" width="9.140625" style="570"/>
    <col min="7140" max="7140" width="25.85546875" style="570" bestFit="1" customWidth="1"/>
    <col min="7141" max="7141" width="9.140625" style="570"/>
    <col min="7142" max="7143" width="12.5703125" style="570" bestFit="1" customWidth="1"/>
    <col min="7144" max="7144" width="11.5703125" style="570" bestFit="1" customWidth="1"/>
    <col min="7145" max="7395" width="9.140625" style="570"/>
    <col min="7396" max="7396" width="25.85546875" style="570" bestFit="1" customWidth="1"/>
    <col min="7397" max="7397" width="9.140625" style="570"/>
    <col min="7398" max="7399" width="12.5703125" style="570" bestFit="1" customWidth="1"/>
    <col min="7400" max="7400" width="11.5703125" style="570" bestFit="1" customWidth="1"/>
    <col min="7401" max="7651" width="9.140625" style="570"/>
    <col min="7652" max="7652" width="25.85546875" style="570" bestFit="1" customWidth="1"/>
    <col min="7653" max="7653" width="9.140625" style="570"/>
    <col min="7654" max="7655" width="12.5703125" style="570" bestFit="1" customWidth="1"/>
    <col min="7656" max="7656" width="11.5703125" style="570" bestFit="1" customWidth="1"/>
    <col min="7657" max="7907" width="9.140625" style="570"/>
    <col min="7908" max="7908" width="25.85546875" style="570" bestFit="1" customWidth="1"/>
    <col min="7909" max="7909" width="9.140625" style="570"/>
    <col min="7910" max="7911" width="12.5703125" style="570" bestFit="1" customWidth="1"/>
    <col min="7912" max="7912" width="11.5703125" style="570" bestFit="1" customWidth="1"/>
    <col min="7913" max="8163" width="9.140625" style="570"/>
    <col min="8164" max="8164" width="25.85546875" style="570" bestFit="1" customWidth="1"/>
    <col min="8165" max="8165" width="9.140625" style="570"/>
    <col min="8166" max="8167" width="12.5703125" style="570" bestFit="1" customWidth="1"/>
    <col min="8168" max="8168" width="11.5703125" style="570" bestFit="1" customWidth="1"/>
    <col min="8169" max="8419" width="9.140625" style="570"/>
    <col min="8420" max="8420" width="25.85546875" style="570" bestFit="1" customWidth="1"/>
    <col min="8421" max="8421" width="9.140625" style="570"/>
    <col min="8422" max="8423" width="12.5703125" style="570" bestFit="1" customWidth="1"/>
    <col min="8424" max="8424" width="11.5703125" style="570" bestFit="1" customWidth="1"/>
    <col min="8425" max="8675" width="9.140625" style="570"/>
    <col min="8676" max="8676" width="25.85546875" style="570" bestFit="1" customWidth="1"/>
    <col min="8677" max="8677" width="9.140625" style="570"/>
    <col min="8678" max="8679" width="12.5703125" style="570" bestFit="1" customWidth="1"/>
    <col min="8680" max="8680" width="11.5703125" style="570" bestFit="1" customWidth="1"/>
    <col min="8681" max="8931" width="9.140625" style="570"/>
    <col min="8932" max="8932" width="25.85546875" style="570" bestFit="1" customWidth="1"/>
    <col min="8933" max="8933" width="9.140625" style="570"/>
    <col min="8934" max="8935" width="12.5703125" style="570" bestFit="1" customWidth="1"/>
    <col min="8936" max="8936" width="11.5703125" style="570" bestFit="1" customWidth="1"/>
    <col min="8937" max="9187" width="9.140625" style="570"/>
    <col min="9188" max="9188" width="25.85546875" style="570" bestFit="1" customWidth="1"/>
    <col min="9189" max="9189" width="9.140625" style="570"/>
    <col min="9190" max="9191" width="12.5703125" style="570" bestFit="1" customWidth="1"/>
    <col min="9192" max="9192" width="11.5703125" style="570" bestFit="1" customWidth="1"/>
    <col min="9193" max="9443" width="9.140625" style="570"/>
    <col min="9444" max="9444" width="25.85546875" style="570" bestFit="1" customWidth="1"/>
    <col min="9445" max="9445" width="9.140625" style="570"/>
    <col min="9446" max="9447" width="12.5703125" style="570" bestFit="1" customWidth="1"/>
    <col min="9448" max="9448" width="11.5703125" style="570" bestFit="1" customWidth="1"/>
    <col min="9449" max="9699" width="9.140625" style="570"/>
    <col min="9700" max="9700" width="25.85546875" style="570" bestFit="1" customWidth="1"/>
    <col min="9701" max="9701" width="9.140625" style="570"/>
    <col min="9702" max="9703" width="12.5703125" style="570" bestFit="1" customWidth="1"/>
    <col min="9704" max="9704" width="11.5703125" style="570" bestFit="1" customWidth="1"/>
    <col min="9705" max="9955" width="9.140625" style="570"/>
    <col min="9956" max="9956" width="25.85546875" style="570" bestFit="1" customWidth="1"/>
    <col min="9957" max="9957" width="9.140625" style="570"/>
    <col min="9958" max="9959" width="12.5703125" style="570" bestFit="1" customWidth="1"/>
    <col min="9960" max="9960" width="11.5703125" style="570" bestFit="1" customWidth="1"/>
    <col min="9961" max="10211" width="9.140625" style="570"/>
    <col min="10212" max="10212" width="25.85546875" style="570" bestFit="1" customWidth="1"/>
    <col min="10213" max="10213" width="9.140625" style="570"/>
    <col min="10214" max="10215" width="12.5703125" style="570" bestFit="1" customWidth="1"/>
    <col min="10216" max="10216" width="11.5703125" style="570" bestFit="1" customWidth="1"/>
    <col min="10217" max="10467" width="9.140625" style="570"/>
    <col min="10468" max="10468" width="25.85546875" style="570" bestFit="1" customWidth="1"/>
    <col min="10469" max="10469" width="9.140625" style="570"/>
    <col min="10470" max="10471" width="12.5703125" style="570" bestFit="1" customWidth="1"/>
    <col min="10472" max="10472" width="11.5703125" style="570" bestFit="1" customWidth="1"/>
    <col min="10473" max="10723" width="9.140625" style="570"/>
    <col min="10724" max="10724" width="25.85546875" style="570" bestFit="1" customWidth="1"/>
    <col min="10725" max="10725" width="9.140625" style="570"/>
    <col min="10726" max="10727" width="12.5703125" style="570" bestFit="1" customWidth="1"/>
    <col min="10728" max="10728" width="11.5703125" style="570" bestFit="1" customWidth="1"/>
    <col min="10729" max="10979" width="9.140625" style="570"/>
    <col min="10980" max="10980" width="25.85546875" style="570" bestFit="1" customWidth="1"/>
    <col min="10981" max="10981" width="9.140625" style="570"/>
    <col min="10982" max="10983" width="12.5703125" style="570" bestFit="1" customWidth="1"/>
    <col min="10984" max="10984" width="11.5703125" style="570" bestFit="1" customWidth="1"/>
    <col min="10985" max="11235" width="9.140625" style="570"/>
    <col min="11236" max="11236" width="25.85546875" style="570" bestFit="1" customWidth="1"/>
    <col min="11237" max="11237" width="9.140625" style="570"/>
    <col min="11238" max="11239" width="12.5703125" style="570" bestFit="1" customWidth="1"/>
    <col min="11240" max="11240" width="11.5703125" style="570" bestFit="1" customWidth="1"/>
    <col min="11241" max="11491" width="9.140625" style="570"/>
    <col min="11492" max="11492" width="25.85546875" style="570" bestFit="1" customWidth="1"/>
    <col min="11493" max="11493" width="9.140625" style="570"/>
    <col min="11494" max="11495" width="12.5703125" style="570" bestFit="1" customWidth="1"/>
    <col min="11496" max="11496" width="11.5703125" style="570" bestFit="1" customWidth="1"/>
    <col min="11497" max="11747" width="9.140625" style="570"/>
    <col min="11748" max="11748" width="25.85546875" style="570" bestFit="1" customWidth="1"/>
    <col min="11749" max="11749" width="9.140625" style="570"/>
    <col min="11750" max="11751" width="12.5703125" style="570" bestFit="1" customWidth="1"/>
    <col min="11752" max="11752" width="11.5703125" style="570" bestFit="1" customWidth="1"/>
    <col min="11753" max="12003" width="9.140625" style="570"/>
    <col min="12004" max="12004" width="25.85546875" style="570" bestFit="1" customWidth="1"/>
    <col min="12005" max="12005" width="9.140625" style="570"/>
    <col min="12006" max="12007" width="12.5703125" style="570" bestFit="1" customWidth="1"/>
    <col min="12008" max="12008" width="11.5703125" style="570" bestFit="1" customWidth="1"/>
    <col min="12009" max="12259" width="9.140625" style="570"/>
    <col min="12260" max="12260" width="25.85546875" style="570" bestFit="1" customWidth="1"/>
    <col min="12261" max="12261" width="9.140625" style="570"/>
    <col min="12262" max="12263" width="12.5703125" style="570" bestFit="1" customWidth="1"/>
    <col min="12264" max="12264" width="11.5703125" style="570" bestFit="1" customWidth="1"/>
    <col min="12265" max="12515" width="9.140625" style="570"/>
    <col min="12516" max="12516" width="25.85546875" style="570" bestFit="1" customWidth="1"/>
    <col min="12517" max="12517" width="9.140625" style="570"/>
    <col min="12518" max="12519" width="12.5703125" style="570" bestFit="1" customWidth="1"/>
    <col min="12520" max="12520" width="11.5703125" style="570" bestFit="1" customWidth="1"/>
    <col min="12521" max="12771" width="9.140625" style="570"/>
    <col min="12772" max="12772" width="25.85546875" style="570" bestFit="1" customWidth="1"/>
    <col min="12773" max="12773" width="9.140625" style="570"/>
    <col min="12774" max="12775" width="12.5703125" style="570" bestFit="1" customWidth="1"/>
    <col min="12776" max="12776" width="11.5703125" style="570" bestFit="1" customWidth="1"/>
    <col min="12777" max="13027" width="9.140625" style="570"/>
    <col min="13028" max="13028" width="25.85546875" style="570" bestFit="1" customWidth="1"/>
    <col min="13029" max="13029" width="9.140625" style="570"/>
    <col min="13030" max="13031" width="12.5703125" style="570" bestFit="1" customWidth="1"/>
    <col min="13032" max="13032" width="11.5703125" style="570" bestFit="1" customWidth="1"/>
    <col min="13033" max="13283" width="9.140625" style="570"/>
    <col min="13284" max="13284" width="25.85546875" style="570" bestFit="1" customWidth="1"/>
    <col min="13285" max="13285" width="9.140625" style="570"/>
    <col min="13286" max="13287" width="12.5703125" style="570" bestFit="1" customWidth="1"/>
    <col min="13288" max="13288" width="11.5703125" style="570" bestFit="1" customWidth="1"/>
    <col min="13289" max="13539" width="9.140625" style="570"/>
    <col min="13540" max="13540" width="25.85546875" style="570" bestFit="1" customWidth="1"/>
    <col min="13541" max="13541" width="9.140625" style="570"/>
    <col min="13542" max="13543" width="12.5703125" style="570" bestFit="1" customWidth="1"/>
    <col min="13544" max="13544" width="11.5703125" style="570" bestFit="1" customWidth="1"/>
    <col min="13545" max="13795" width="9.140625" style="570"/>
    <col min="13796" max="13796" width="25.85546875" style="570" bestFit="1" customWidth="1"/>
    <col min="13797" max="13797" width="9.140625" style="570"/>
    <col min="13798" max="13799" width="12.5703125" style="570" bestFit="1" customWidth="1"/>
    <col min="13800" max="13800" width="11.5703125" style="570" bestFit="1" customWidth="1"/>
    <col min="13801" max="14051" width="9.140625" style="570"/>
    <col min="14052" max="14052" width="25.85546875" style="570" bestFit="1" customWidth="1"/>
    <col min="14053" max="14053" width="9.140625" style="570"/>
    <col min="14054" max="14055" width="12.5703125" style="570" bestFit="1" customWidth="1"/>
    <col min="14056" max="14056" width="11.5703125" style="570" bestFit="1" customWidth="1"/>
    <col min="14057" max="14307" width="9.140625" style="570"/>
    <col min="14308" max="14308" width="25.85546875" style="570" bestFit="1" customWidth="1"/>
    <col min="14309" max="14309" width="9.140625" style="570"/>
    <col min="14310" max="14311" width="12.5703125" style="570" bestFit="1" customWidth="1"/>
    <col min="14312" max="14312" width="11.5703125" style="570" bestFit="1" customWidth="1"/>
    <col min="14313" max="14563" width="9.140625" style="570"/>
    <col min="14564" max="14564" width="25.85546875" style="570" bestFit="1" customWidth="1"/>
    <col min="14565" max="14565" width="9.140625" style="570"/>
    <col min="14566" max="14567" width="12.5703125" style="570" bestFit="1" customWidth="1"/>
    <col min="14568" max="14568" width="11.5703125" style="570" bestFit="1" customWidth="1"/>
    <col min="14569" max="14819" width="9.140625" style="570"/>
    <col min="14820" max="14820" width="25.85546875" style="570" bestFit="1" customWidth="1"/>
    <col min="14821" max="14821" width="9.140625" style="570"/>
    <col min="14822" max="14823" width="12.5703125" style="570" bestFit="1" customWidth="1"/>
    <col min="14824" max="14824" width="11.5703125" style="570" bestFit="1" customWidth="1"/>
    <col min="14825" max="15075" width="9.140625" style="570"/>
    <col min="15076" max="15076" width="25.85546875" style="570" bestFit="1" customWidth="1"/>
    <col min="15077" max="15077" width="9.140625" style="570"/>
    <col min="15078" max="15079" width="12.5703125" style="570" bestFit="1" customWidth="1"/>
    <col min="15080" max="15080" width="11.5703125" style="570" bestFit="1" customWidth="1"/>
    <col min="15081" max="15331" width="9.140625" style="570"/>
    <col min="15332" max="15332" width="25.85546875" style="570" bestFit="1" customWidth="1"/>
    <col min="15333" max="15333" width="9.140625" style="570"/>
    <col min="15334" max="15335" width="12.5703125" style="570" bestFit="1" customWidth="1"/>
    <col min="15336" max="15336" width="11.5703125" style="570" bestFit="1" customWidth="1"/>
    <col min="15337" max="15587" width="9.140625" style="570"/>
    <col min="15588" max="15588" width="25.85546875" style="570" bestFit="1" customWidth="1"/>
    <col min="15589" max="15589" width="9.140625" style="570"/>
    <col min="15590" max="15591" width="12.5703125" style="570" bestFit="1" customWidth="1"/>
    <col min="15592" max="15592" width="11.5703125" style="570" bestFit="1" customWidth="1"/>
    <col min="15593" max="15843" width="9.140625" style="570"/>
    <col min="15844" max="15844" width="25.85546875" style="570" bestFit="1" customWidth="1"/>
    <col min="15845" max="15845" width="9.140625" style="570"/>
    <col min="15846" max="15847" width="12.5703125" style="570" bestFit="1" customWidth="1"/>
    <col min="15848" max="15848" width="11.5703125" style="570" bestFit="1" customWidth="1"/>
    <col min="15849" max="16099" width="9.140625" style="570"/>
    <col min="16100" max="16100" width="25.85546875" style="570" bestFit="1" customWidth="1"/>
    <col min="16101" max="16101" width="9.140625" style="570"/>
    <col min="16102" max="16103" width="12.5703125" style="570" bestFit="1" customWidth="1"/>
    <col min="16104" max="16104" width="11.5703125" style="570" bestFit="1" customWidth="1"/>
    <col min="16105" max="16384" width="9.140625" style="570"/>
  </cols>
  <sheetData>
    <row r="1" spans="1:18" s="571" customFormat="1" x14ac:dyDescent="0.25">
      <c r="A1" s="562" t="s">
        <v>419</v>
      </c>
      <c r="B1" s="562"/>
      <c r="D1" s="509"/>
      <c r="E1" s="509"/>
      <c r="F1" s="509"/>
      <c r="G1" s="509"/>
      <c r="H1" s="751"/>
    </row>
    <row r="2" spans="1:18" x14ac:dyDescent="0.25">
      <c r="A2" s="574" t="s">
        <v>185</v>
      </c>
      <c r="B2" s="575" t="s">
        <v>184</v>
      </c>
      <c r="C2" s="576" t="s">
        <v>183</v>
      </c>
      <c r="D2" s="577" t="s">
        <v>98</v>
      </c>
      <c r="E2" s="577" t="s">
        <v>97</v>
      </c>
      <c r="F2" s="577" t="s">
        <v>96</v>
      </c>
      <c r="G2" s="578"/>
      <c r="H2" s="578"/>
      <c r="P2" s="562" t="s">
        <v>341</v>
      </c>
    </row>
    <row r="3" spans="1:18" x14ac:dyDescent="0.25">
      <c r="A3" s="579" t="s">
        <v>182</v>
      </c>
      <c r="B3" s="575" t="s">
        <v>181</v>
      </c>
      <c r="C3" s="576">
        <v>1</v>
      </c>
      <c r="D3" s="577">
        <v>13149</v>
      </c>
      <c r="E3" s="577">
        <v>5846</v>
      </c>
      <c r="F3" s="577">
        <v>145</v>
      </c>
      <c r="G3" s="578"/>
      <c r="H3" s="578"/>
      <c r="P3" s="570">
        <v>12999</v>
      </c>
      <c r="Q3" s="570">
        <v>5853</v>
      </c>
      <c r="R3" s="570">
        <v>158</v>
      </c>
    </row>
    <row r="4" spans="1:18" x14ac:dyDescent="0.25">
      <c r="A4" s="579" t="s">
        <v>182</v>
      </c>
      <c r="B4" s="575" t="s">
        <v>181</v>
      </c>
      <c r="C4" s="576">
        <v>2</v>
      </c>
      <c r="D4" s="577">
        <v>7349</v>
      </c>
      <c r="E4" s="577">
        <v>1233</v>
      </c>
      <c r="F4" s="577">
        <v>962.98</v>
      </c>
      <c r="G4" s="578"/>
      <c r="H4" s="578"/>
      <c r="P4" s="570">
        <v>7792</v>
      </c>
      <c r="Q4" s="570">
        <v>1203</v>
      </c>
      <c r="R4" s="570">
        <v>797.01</v>
      </c>
    </row>
    <row r="5" spans="1:18" x14ac:dyDescent="0.25">
      <c r="A5" s="579" t="s">
        <v>182</v>
      </c>
      <c r="B5" s="575" t="s">
        <v>181</v>
      </c>
      <c r="C5" s="576">
        <v>3</v>
      </c>
      <c r="D5" s="577">
        <v>3696</v>
      </c>
      <c r="E5" s="577">
        <v>13308</v>
      </c>
      <c r="F5" s="577">
        <v>5951.99</v>
      </c>
      <c r="G5" s="578"/>
      <c r="H5" s="578"/>
      <c r="I5" s="570" t="str">
        <f>B5</f>
        <v>NMIMT - Main</v>
      </c>
      <c r="K5" s="573">
        <f>SUM(D3:F5)</f>
        <v>51640.969999999994</v>
      </c>
      <c r="M5" s="573"/>
      <c r="P5" s="570">
        <v>3918</v>
      </c>
      <c r="Q5" s="570">
        <v>12827</v>
      </c>
      <c r="R5" s="570">
        <v>5751.02</v>
      </c>
    </row>
    <row r="6" spans="1:18" x14ac:dyDescent="0.25">
      <c r="A6" s="579" t="s">
        <v>180</v>
      </c>
      <c r="B6" s="575" t="s">
        <v>179</v>
      </c>
      <c r="C6" s="576">
        <v>1</v>
      </c>
      <c r="D6" s="577">
        <v>110409.6529</v>
      </c>
      <c r="E6" s="577">
        <v>102985.1</v>
      </c>
      <c r="F6" s="577">
        <v>27432.09</v>
      </c>
      <c r="G6" s="578"/>
      <c r="H6" s="578"/>
      <c r="I6" s="570" t="str">
        <f>B8</f>
        <v>NMSU - Main</v>
      </c>
      <c r="K6" s="573">
        <f>SUM(D6:F8)</f>
        <v>360674.08289999992</v>
      </c>
      <c r="M6" s="573"/>
      <c r="P6" s="570">
        <v>113840.08229999999</v>
      </c>
      <c r="Q6" s="570">
        <v>105850.14</v>
      </c>
      <c r="R6" s="570">
        <v>27633.1</v>
      </c>
    </row>
    <row r="7" spans="1:18" x14ac:dyDescent="0.25">
      <c r="A7" s="579" t="s">
        <v>180</v>
      </c>
      <c r="B7" s="575" t="s">
        <v>179</v>
      </c>
      <c r="C7" s="576">
        <v>2</v>
      </c>
      <c r="D7" s="577">
        <v>31737.01</v>
      </c>
      <c r="E7" s="577">
        <v>34098.04</v>
      </c>
      <c r="F7" s="577">
        <v>10264.16</v>
      </c>
      <c r="G7" s="578"/>
      <c r="H7" s="578"/>
      <c r="I7" s="570" t="str">
        <f>B11</f>
        <v>UNM - Main</v>
      </c>
      <c r="K7" s="573">
        <f>SUM(D9:F11)</f>
        <v>622791.73</v>
      </c>
      <c r="M7" s="573"/>
      <c r="P7" s="570">
        <v>32316.959999999999</v>
      </c>
      <c r="Q7" s="570">
        <v>37359</v>
      </c>
      <c r="R7" s="570">
        <v>10401.98</v>
      </c>
    </row>
    <row r="8" spans="1:18" x14ac:dyDescent="0.25">
      <c r="A8" s="579" t="s">
        <v>180</v>
      </c>
      <c r="B8" s="575" t="s">
        <v>179</v>
      </c>
      <c r="C8" s="576">
        <v>3</v>
      </c>
      <c r="D8" s="577">
        <v>12912.99</v>
      </c>
      <c r="E8" s="577">
        <v>23481.06</v>
      </c>
      <c r="F8" s="577">
        <v>7353.98</v>
      </c>
      <c r="G8" s="578"/>
      <c r="H8" s="578"/>
      <c r="M8" s="573"/>
      <c r="P8" s="570">
        <v>12228</v>
      </c>
      <c r="Q8" s="570">
        <v>23209.02</v>
      </c>
      <c r="R8" s="570">
        <v>7794.09</v>
      </c>
    </row>
    <row r="9" spans="1:18" x14ac:dyDescent="0.25">
      <c r="A9" s="579" t="s">
        <v>178</v>
      </c>
      <c r="B9" s="575" t="s">
        <v>177</v>
      </c>
      <c r="C9" s="576">
        <v>1</v>
      </c>
      <c r="D9" s="577">
        <v>228413.03</v>
      </c>
      <c r="E9" s="577">
        <v>175384.47</v>
      </c>
      <c r="F9" s="577">
        <v>51884.24</v>
      </c>
      <c r="G9" s="578"/>
      <c r="H9" s="578"/>
      <c r="M9" s="573"/>
      <c r="P9" s="570">
        <v>235483.02</v>
      </c>
      <c r="Q9" s="570">
        <v>174834.351</v>
      </c>
      <c r="R9" s="570">
        <v>49981.78</v>
      </c>
    </row>
    <row r="10" spans="1:18" x14ac:dyDescent="0.25">
      <c r="A10" s="579" t="s">
        <v>178</v>
      </c>
      <c r="B10" s="575" t="s">
        <v>177</v>
      </c>
      <c r="C10" s="576">
        <v>2</v>
      </c>
      <c r="D10" s="577">
        <v>51050.97</v>
      </c>
      <c r="E10" s="577">
        <v>23990.03</v>
      </c>
      <c r="F10" s="577">
        <v>39703.050000000003</v>
      </c>
      <c r="G10" s="578"/>
      <c r="H10" s="578"/>
      <c r="I10" s="570" t="str">
        <f>B14</f>
        <v>ENMU - Main</v>
      </c>
      <c r="K10" s="573">
        <f>SUM(D12:F14)</f>
        <v>115773.02859999999</v>
      </c>
      <c r="M10" s="573"/>
      <c r="P10" s="570">
        <v>53617.599999999999</v>
      </c>
      <c r="Q10" s="570">
        <v>22109.51</v>
      </c>
      <c r="R10" s="570">
        <v>39191.238499999999</v>
      </c>
    </row>
    <row r="11" spans="1:18" x14ac:dyDescent="0.25">
      <c r="A11" s="579" t="s">
        <v>178</v>
      </c>
      <c r="B11" s="575" t="s">
        <v>177</v>
      </c>
      <c r="C11" s="576">
        <v>3</v>
      </c>
      <c r="D11" s="577">
        <v>14068</v>
      </c>
      <c r="E11" s="577">
        <v>24928.98</v>
      </c>
      <c r="F11" s="577">
        <v>13368.96</v>
      </c>
      <c r="G11" s="578"/>
      <c r="H11" s="578"/>
      <c r="I11" s="570" t="str">
        <f>B17</f>
        <v>NMHU - Main</v>
      </c>
      <c r="K11" s="573">
        <f>SUM(D15:F17)</f>
        <v>74974.167100000006</v>
      </c>
      <c r="M11" s="573"/>
      <c r="P11" s="570">
        <v>13357</v>
      </c>
      <c r="Q11" s="570">
        <v>22922.560000000001</v>
      </c>
      <c r="R11" s="570">
        <v>13036.03</v>
      </c>
    </row>
    <row r="12" spans="1:18" x14ac:dyDescent="0.25">
      <c r="A12" s="579" t="s">
        <v>176</v>
      </c>
      <c r="B12" s="575" t="s">
        <v>175</v>
      </c>
      <c r="C12" s="576">
        <v>1</v>
      </c>
      <c r="D12" s="577">
        <v>45064.118600000002</v>
      </c>
      <c r="E12" s="577">
        <v>26196.94</v>
      </c>
      <c r="F12" s="577">
        <v>12377.95</v>
      </c>
      <c r="G12" s="578"/>
      <c r="H12" s="578"/>
      <c r="I12" s="570" t="str">
        <f>B20</f>
        <v>NNMC - Main</v>
      </c>
      <c r="K12" s="573">
        <f>SUM(D18:F20)</f>
        <v>20681.020100000002</v>
      </c>
      <c r="M12" s="573"/>
      <c r="P12" s="570">
        <v>49041.002699999997</v>
      </c>
      <c r="Q12" s="570">
        <v>25924.01</v>
      </c>
      <c r="R12" s="570">
        <v>11252.99</v>
      </c>
    </row>
    <row r="13" spans="1:18" x14ac:dyDescent="0.25">
      <c r="A13" s="579" t="s">
        <v>176</v>
      </c>
      <c r="B13" s="575" t="s">
        <v>175</v>
      </c>
      <c r="C13" s="576">
        <v>2</v>
      </c>
      <c r="D13" s="577">
        <v>11779</v>
      </c>
      <c r="E13" s="577">
        <v>13698.01</v>
      </c>
      <c r="F13" s="577">
        <v>3593</v>
      </c>
      <c r="G13" s="578"/>
      <c r="H13" s="578"/>
      <c r="I13" s="570" t="str">
        <f>B23</f>
        <v>WNMU - Main</v>
      </c>
      <c r="K13" s="573">
        <f>SUM(D21:F23)</f>
        <v>66823.03</v>
      </c>
      <c r="M13" s="573"/>
      <c r="P13" s="570">
        <v>10585</v>
      </c>
      <c r="Q13" s="570">
        <v>13043.99</v>
      </c>
      <c r="R13" s="570">
        <v>2965.98</v>
      </c>
    </row>
    <row r="14" spans="1:18" x14ac:dyDescent="0.25">
      <c r="A14" s="579" t="s">
        <v>176</v>
      </c>
      <c r="B14" s="575" t="s">
        <v>175</v>
      </c>
      <c r="C14" s="576">
        <v>3</v>
      </c>
      <c r="D14" s="577">
        <v>1500</v>
      </c>
      <c r="E14" s="577">
        <v>1414</v>
      </c>
      <c r="F14" s="577">
        <v>150.01</v>
      </c>
      <c r="G14" s="578"/>
      <c r="H14" s="578"/>
      <c r="M14" s="573"/>
      <c r="P14" s="570">
        <v>2235</v>
      </c>
      <c r="Q14" s="570">
        <v>1142.99</v>
      </c>
      <c r="R14" s="570">
        <v>180.99</v>
      </c>
    </row>
    <row r="15" spans="1:18" x14ac:dyDescent="0.25">
      <c r="A15" s="579" t="s">
        <v>35</v>
      </c>
      <c r="B15" s="575" t="s">
        <v>174</v>
      </c>
      <c r="C15" s="576">
        <v>1</v>
      </c>
      <c r="D15" s="577">
        <v>16999.037100000001</v>
      </c>
      <c r="E15" s="577">
        <v>19285.02</v>
      </c>
      <c r="F15" s="577">
        <v>13696.09</v>
      </c>
      <c r="G15" s="578"/>
      <c r="H15" s="578"/>
      <c r="M15" s="573"/>
      <c r="P15" s="570">
        <v>18251.0173</v>
      </c>
      <c r="Q15" s="570">
        <v>18677.98</v>
      </c>
      <c r="R15" s="570">
        <v>12967.97</v>
      </c>
    </row>
    <row r="16" spans="1:18" x14ac:dyDescent="0.25">
      <c r="A16" s="579" t="s">
        <v>35</v>
      </c>
      <c r="B16" s="575" t="s">
        <v>174</v>
      </c>
      <c r="C16" s="576">
        <v>2</v>
      </c>
      <c r="D16" s="577">
        <v>3702</v>
      </c>
      <c r="E16" s="577">
        <v>11132</v>
      </c>
      <c r="F16" s="577">
        <v>9128</v>
      </c>
      <c r="G16" s="578"/>
      <c r="H16" s="578"/>
      <c r="I16" s="570" t="str">
        <f>B26</f>
        <v>ENMU - Roswell Branch</v>
      </c>
      <c r="K16" s="573">
        <f>SUM(D24:F26)</f>
        <v>43999.390899999999</v>
      </c>
      <c r="M16" s="573"/>
      <c r="P16" s="570">
        <v>3662</v>
      </c>
      <c r="Q16" s="570">
        <v>10576</v>
      </c>
      <c r="R16" s="570">
        <v>8541.9699999999993</v>
      </c>
    </row>
    <row r="17" spans="1:18" x14ac:dyDescent="0.25">
      <c r="A17" s="579" t="s">
        <v>35</v>
      </c>
      <c r="B17" s="575" t="s">
        <v>174</v>
      </c>
      <c r="C17" s="576">
        <v>3</v>
      </c>
      <c r="D17" s="577">
        <v>86</v>
      </c>
      <c r="E17" s="577">
        <v>686</v>
      </c>
      <c r="F17" s="577">
        <v>260.02</v>
      </c>
      <c r="G17" s="578"/>
      <c r="H17" s="578"/>
      <c r="I17" s="570" t="str">
        <f>B29</f>
        <v>ENMU - Ruidoso Branch</v>
      </c>
      <c r="K17" s="573">
        <f>SUM(D27:F29)</f>
        <v>9638</v>
      </c>
      <c r="M17" s="573"/>
      <c r="P17" s="570">
        <v>186</v>
      </c>
      <c r="Q17" s="570">
        <v>663</v>
      </c>
      <c r="R17" s="570">
        <v>258</v>
      </c>
    </row>
    <row r="18" spans="1:18" x14ac:dyDescent="0.25">
      <c r="A18" s="579" t="s">
        <v>37</v>
      </c>
      <c r="B18" s="575" t="s">
        <v>173</v>
      </c>
      <c r="C18" s="576">
        <v>1</v>
      </c>
      <c r="D18" s="577">
        <v>11739.0201</v>
      </c>
      <c r="E18" s="577">
        <v>2422</v>
      </c>
      <c r="F18" s="577">
        <v>0</v>
      </c>
      <c r="G18" s="578"/>
      <c r="H18" s="578"/>
      <c r="I18" s="570" t="str">
        <f>B32</f>
        <v>NMSU - Alamogordo Branch</v>
      </c>
      <c r="K18" s="573">
        <f>SUM(D30:F32)</f>
        <v>26660.000499999998</v>
      </c>
      <c r="M18" s="573"/>
      <c r="P18" s="570">
        <v>14775.6201</v>
      </c>
      <c r="Q18" s="570">
        <v>2687.98</v>
      </c>
      <c r="R18" s="570">
        <v>0</v>
      </c>
    </row>
    <row r="19" spans="1:18" x14ac:dyDescent="0.25">
      <c r="A19" s="579" t="s">
        <v>37</v>
      </c>
      <c r="B19" s="575" t="s">
        <v>173</v>
      </c>
      <c r="C19" s="576">
        <v>2</v>
      </c>
      <c r="D19" s="577">
        <v>3602.5</v>
      </c>
      <c r="E19" s="577">
        <v>893</v>
      </c>
      <c r="F19" s="577">
        <v>0</v>
      </c>
      <c r="G19" s="578"/>
      <c r="H19" s="578"/>
      <c r="I19" s="570" t="str">
        <f>B35</f>
        <v>NMSU - Carlsbad Branch</v>
      </c>
      <c r="K19" s="573">
        <f>SUM(D33:F35)</f>
        <v>27078.002</v>
      </c>
      <c r="M19" s="573"/>
      <c r="P19" s="570">
        <v>4204</v>
      </c>
      <c r="Q19" s="570">
        <v>795</v>
      </c>
      <c r="R19" s="570">
        <v>0</v>
      </c>
    </row>
    <row r="20" spans="1:18" x14ac:dyDescent="0.25">
      <c r="A20" s="579" t="s">
        <v>37</v>
      </c>
      <c r="B20" s="575" t="s">
        <v>173</v>
      </c>
      <c r="C20" s="576">
        <v>3</v>
      </c>
      <c r="D20" s="577">
        <v>1564.5</v>
      </c>
      <c r="E20" s="577">
        <v>454</v>
      </c>
      <c r="F20" s="577">
        <v>6</v>
      </c>
      <c r="G20" s="578"/>
      <c r="H20" s="578"/>
      <c r="I20" s="570" t="str">
        <f>B38</f>
        <v>NMSU - Dona Ana Branch</v>
      </c>
      <c r="K20" s="573">
        <f>SUM(D36:F38)</f>
        <v>139088.79</v>
      </c>
      <c r="M20" s="573"/>
      <c r="P20" s="570">
        <v>2127</v>
      </c>
      <c r="Q20" s="570">
        <v>587</v>
      </c>
      <c r="R20" s="570">
        <v>0</v>
      </c>
    </row>
    <row r="21" spans="1:18" x14ac:dyDescent="0.25">
      <c r="A21" s="579" t="s">
        <v>39</v>
      </c>
      <c r="B21" s="575" t="s">
        <v>172</v>
      </c>
      <c r="C21" s="576">
        <v>1</v>
      </c>
      <c r="D21" s="577">
        <v>21443.040000000001</v>
      </c>
      <c r="E21" s="577">
        <v>10221.99</v>
      </c>
      <c r="F21" s="577">
        <v>5587</v>
      </c>
      <c r="G21" s="578"/>
      <c r="H21" s="578"/>
      <c r="I21" s="570" t="str">
        <f>B41</f>
        <v>NMSU - Grants Branch</v>
      </c>
      <c r="K21" s="573">
        <f>SUM(D39:F41)</f>
        <v>11510.000099999999</v>
      </c>
      <c r="M21" s="573"/>
      <c r="P21" s="570">
        <v>26312.0501</v>
      </c>
      <c r="Q21" s="570">
        <v>10428.030000000001</v>
      </c>
      <c r="R21" s="570">
        <v>6135.01</v>
      </c>
    </row>
    <row r="22" spans="1:18" x14ac:dyDescent="0.25">
      <c r="A22" s="579" t="s">
        <v>39</v>
      </c>
      <c r="B22" s="575" t="s">
        <v>172</v>
      </c>
      <c r="C22" s="576">
        <v>2</v>
      </c>
      <c r="D22" s="577">
        <v>7454</v>
      </c>
      <c r="E22" s="577">
        <v>6640</v>
      </c>
      <c r="F22" s="577">
        <v>9130</v>
      </c>
      <c r="G22" s="578"/>
      <c r="H22" s="578"/>
      <c r="I22" s="570" t="str">
        <f>B44</f>
        <v>UNM - Gallup Branch</v>
      </c>
      <c r="K22" s="573">
        <f>SUM(D42:F44)</f>
        <v>44593</v>
      </c>
      <c r="M22" s="573"/>
      <c r="P22" s="570">
        <v>9256</v>
      </c>
      <c r="Q22" s="570">
        <v>5488</v>
      </c>
      <c r="R22" s="570">
        <v>4481</v>
      </c>
    </row>
    <row r="23" spans="1:18" x14ac:dyDescent="0.25">
      <c r="A23" s="579" t="s">
        <v>39</v>
      </c>
      <c r="B23" s="575" t="s">
        <v>172</v>
      </c>
      <c r="C23" s="576">
        <v>3</v>
      </c>
      <c r="D23" s="577">
        <v>5675</v>
      </c>
      <c r="E23" s="577">
        <v>672</v>
      </c>
      <c r="F23" s="577">
        <v>0</v>
      </c>
      <c r="G23" s="578"/>
      <c r="H23" s="578"/>
      <c r="I23" s="570" t="str">
        <f>B47</f>
        <v>UNM - Los Alamos Branch</v>
      </c>
      <c r="K23" s="573">
        <f>SUM(D45:F47)</f>
        <v>11712.03</v>
      </c>
      <c r="M23" s="573"/>
      <c r="P23" s="570">
        <v>5620</v>
      </c>
      <c r="Q23" s="570">
        <v>877</v>
      </c>
      <c r="R23" s="570">
        <v>3</v>
      </c>
    </row>
    <row r="24" spans="1:18" x14ac:dyDescent="0.25">
      <c r="A24" s="579" t="s">
        <v>171</v>
      </c>
      <c r="B24" s="575" t="s">
        <v>170</v>
      </c>
      <c r="C24" s="576">
        <v>1</v>
      </c>
      <c r="D24" s="577">
        <v>24711.000899999999</v>
      </c>
      <c r="E24" s="577">
        <v>0</v>
      </c>
      <c r="F24" s="577">
        <v>0</v>
      </c>
      <c r="G24" s="578"/>
      <c r="H24" s="578"/>
      <c r="I24" s="570" t="str">
        <f>B50</f>
        <v>UNM - Taos Branch</v>
      </c>
      <c r="K24" s="573">
        <f>SUM(D48:F50)</f>
        <v>22265</v>
      </c>
      <c r="M24" s="573"/>
      <c r="P24" s="570">
        <v>27286.9987</v>
      </c>
      <c r="Q24" s="570">
        <v>0</v>
      </c>
      <c r="R24" s="570">
        <v>0</v>
      </c>
    </row>
    <row r="25" spans="1:18" x14ac:dyDescent="0.25">
      <c r="A25" s="579" t="s">
        <v>171</v>
      </c>
      <c r="B25" s="575" t="s">
        <v>170</v>
      </c>
      <c r="C25" s="576">
        <v>2</v>
      </c>
      <c r="D25" s="577">
        <v>10138.89</v>
      </c>
      <c r="E25" s="577">
        <v>0</v>
      </c>
      <c r="F25" s="577">
        <v>0</v>
      </c>
      <c r="G25" s="578"/>
      <c r="H25" s="578"/>
      <c r="I25" s="570" t="str">
        <f>B53</f>
        <v>UNM - Valencia Branch</v>
      </c>
      <c r="K25" s="573">
        <f>SUM(D51:F53)</f>
        <v>32831</v>
      </c>
      <c r="M25" s="573"/>
      <c r="P25" s="570">
        <v>10824</v>
      </c>
      <c r="Q25" s="570">
        <v>0</v>
      </c>
      <c r="R25" s="570">
        <v>0</v>
      </c>
    </row>
    <row r="26" spans="1:18" x14ac:dyDescent="0.25">
      <c r="A26" s="579" t="s">
        <v>171</v>
      </c>
      <c r="B26" s="575" t="s">
        <v>170</v>
      </c>
      <c r="C26" s="576">
        <v>3</v>
      </c>
      <c r="D26" s="577">
        <v>9149.5</v>
      </c>
      <c r="E26" s="577">
        <v>0</v>
      </c>
      <c r="F26" s="577">
        <v>0</v>
      </c>
      <c r="G26" s="578"/>
      <c r="H26" s="578"/>
      <c r="I26" s="570" t="str">
        <f>B56</f>
        <v>CNM - Main</v>
      </c>
      <c r="K26" s="573">
        <f>SUM(D54:F56)</f>
        <v>434398.83409999998</v>
      </c>
      <c r="M26" s="573"/>
      <c r="P26" s="570">
        <v>11365</v>
      </c>
      <c r="Q26" s="570">
        <v>0</v>
      </c>
      <c r="R26" s="570">
        <v>0</v>
      </c>
    </row>
    <row r="27" spans="1:18" x14ac:dyDescent="0.25">
      <c r="A27" s="579" t="s">
        <v>43</v>
      </c>
      <c r="B27" s="575" t="s">
        <v>169</v>
      </c>
      <c r="C27" s="576">
        <v>1</v>
      </c>
      <c r="D27" s="577">
        <v>7704</v>
      </c>
      <c r="E27" s="577">
        <v>0</v>
      </c>
      <c r="F27" s="577">
        <v>0</v>
      </c>
      <c r="G27" s="578"/>
      <c r="H27" s="578"/>
      <c r="I27" s="570" t="str">
        <f>B59</f>
        <v>CCC - Main</v>
      </c>
      <c r="K27" s="573">
        <f>SUM(D57:F59)</f>
        <v>45958.593800000002</v>
      </c>
      <c r="M27" s="573"/>
      <c r="P27" s="570">
        <v>9236.0591999999997</v>
      </c>
      <c r="Q27" s="570">
        <v>0</v>
      </c>
      <c r="R27" s="570">
        <v>0</v>
      </c>
    </row>
    <row r="28" spans="1:18" x14ac:dyDescent="0.25">
      <c r="A28" s="579" t="s">
        <v>43</v>
      </c>
      <c r="B28" s="575" t="s">
        <v>169</v>
      </c>
      <c r="C28" s="576">
        <v>2</v>
      </c>
      <c r="D28" s="577">
        <v>1586</v>
      </c>
      <c r="E28" s="577">
        <v>0</v>
      </c>
      <c r="F28" s="577">
        <v>0</v>
      </c>
      <c r="G28" s="578"/>
      <c r="H28" s="578"/>
      <c r="I28" s="570" t="str">
        <f>B62</f>
        <v>LCC - Main</v>
      </c>
      <c r="K28" s="573">
        <f>SUM(D60:F62)</f>
        <v>20413.996800000001</v>
      </c>
      <c r="M28" s="573"/>
      <c r="P28" s="570">
        <v>1733</v>
      </c>
      <c r="Q28" s="570">
        <v>0</v>
      </c>
      <c r="R28" s="570">
        <v>0</v>
      </c>
    </row>
    <row r="29" spans="1:18" x14ac:dyDescent="0.25">
      <c r="A29" s="579" t="s">
        <v>43</v>
      </c>
      <c r="B29" s="575" t="s">
        <v>169</v>
      </c>
      <c r="C29" s="576">
        <v>3</v>
      </c>
      <c r="D29" s="577">
        <v>348</v>
      </c>
      <c r="E29" s="577">
        <v>0</v>
      </c>
      <c r="F29" s="577">
        <v>0</v>
      </c>
      <c r="G29" s="578"/>
      <c r="H29" s="578"/>
      <c r="I29" s="570" t="str">
        <f>B65</f>
        <v>MCC - Main</v>
      </c>
      <c r="K29" s="573">
        <f>SUM(D63:F65)</f>
        <v>13278</v>
      </c>
      <c r="M29" s="573"/>
      <c r="P29" s="570">
        <v>643</v>
      </c>
      <c r="Q29" s="570">
        <v>0</v>
      </c>
      <c r="R29" s="570">
        <v>0</v>
      </c>
    </row>
    <row r="30" spans="1:18" x14ac:dyDescent="0.25">
      <c r="A30" s="579" t="s">
        <v>45</v>
      </c>
      <c r="B30" s="575" t="s">
        <v>168</v>
      </c>
      <c r="C30" s="576">
        <v>1</v>
      </c>
      <c r="D30" s="577">
        <v>22001.000499999998</v>
      </c>
      <c r="E30" s="577">
        <v>0</v>
      </c>
      <c r="F30" s="577">
        <v>0</v>
      </c>
      <c r="G30" s="578"/>
      <c r="H30" s="578"/>
      <c r="I30" s="570" t="str">
        <f>B68</f>
        <v>NMJC - Main</v>
      </c>
      <c r="K30" s="573">
        <f>SUM(D66:F68)</f>
        <v>47024.008800000003</v>
      </c>
      <c r="M30" s="573"/>
      <c r="P30" s="570">
        <v>26272.061300000001</v>
      </c>
      <c r="Q30" s="570">
        <v>0</v>
      </c>
      <c r="R30" s="570">
        <v>0</v>
      </c>
    </row>
    <row r="31" spans="1:18" x14ac:dyDescent="0.25">
      <c r="A31" s="579" t="s">
        <v>45</v>
      </c>
      <c r="B31" s="575" t="s">
        <v>168</v>
      </c>
      <c r="C31" s="576">
        <v>2</v>
      </c>
      <c r="D31" s="577">
        <v>3922</v>
      </c>
      <c r="E31" s="577">
        <v>0</v>
      </c>
      <c r="F31" s="577">
        <v>0</v>
      </c>
      <c r="G31" s="580"/>
      <c r="H31" s="578"/>
      <c r="I31" s="570" t="str">
        <f>B71</f>
        <v>SJC - Main</v>
      </c>
      <c r="K31" s="573">
        <f>SUM(D69:F71)</f>
        <v>135789.99469999998</v>
      </c>
      <c r="M31" s="573"/>
      <c r="P31" s="570">
        <v>4746</v>
      </c>
      <c r="Q31" s="570">
        <v>0</v>
      </c>
      <c r="R31" s="570">
        <v>0</v>
      </c>
    </row>
    <row r="32" spans="1:18" x14ac:dyDescent="0.25">
      <c r="A32" s="579" t="s">
        <v>45</v>
      </c>
      <c r="B32" s="575" t="s">
        <v>168</v>
      </c>
      <c r="C32" s="576">
        <v>3</v>
      </c>
      <c r="D32" s="577">
        <v>737</v>
      </c>
      <c r="E32" s="577">
        <v>0</v>
      </c>
      <c r="F32" s="577">
        <v>0</v>
      </c>
      <c r="G32" s="578"/>
      <c r="H32" s="578"/>
      <c r="I32" s="570" t="str">
        <f>B74</f>
        <v>SFCC - Main</v>
      </c>
      <c r="K32" s="573">
        <f>SUM(D72:F74)</f>
        <v>77971.490699999995</v>
      </c>
      <c r="M32" s="573"/>
      <c r="P32" s="570">
        <v>931</v>
      </c>
      <c r="Q32" s="570">
        <v>0</v>
      </c>
      <c r="R32" s="570">
        <v>0</v>
      </c>
    </row>
    <row r="33" spans="1:18" x14ac:dyDescent="0.25">
      <c r="A33" s="579" t="s">
        <v>47</v>
      </c>
      <c r="B33" s="575" t="s">
        <v>167</v>
      </c>
      <c r="C33" s="576">
        <v>1</v>
      </c>
      <c r="D33" s="577">
        <v>18027.002</v>
      </c>
      <c r="E33" s="577">
        <v>0</v>
      </c>
      <c r="F33" s="577">
        <v>0</v>
      </c>
      <c r="G33" s="578"/>
      <c r="H33" s="578"/>
      <c r="K33" s="573">
        <f>SUM(K5:K32)</f>
        <v>2457568.1611000001</v>
      </c>
      <c r="P33" s="570">
        <v>17100.990099999999</v>
      </c>
      <c r="Q33" s="570">
        <v>0</v>
      </c>
      <c r="R33" s="570">
        <v>0</v>
      </c>
    </row>
    <row r="34" spans="1:18" x14ac:dyDescent="0.25">
      <c r="A34" s="579" t="s">
        <v>47</v>
      </c>
      <c r="B34" s="575" t="s">
        <v>167</v>
      </c>
      <c r="C34" s="576">
        <v>2</v>
      </c>
      <c r="D34" s="577">
        <v>6317</v>
      </c>
      <c r="E34" s="577">
        <v>0</v>
      </c>
      <c r="F34" s="577">
        <v>0</v>
      </c>
      <c r="G34" s="578"/>
      <c r="H34" s="578"/>
      <c r="I34" s="570" t="s">
        <v>83</v>
      </c>
      <c r="K34" s="573">
        <f>SUM(D75:F77)</f>
        <v>2457568.1611000001</v>
      </c>
      <c r="P34" s="570">
        <v>5951</v>
      </c>
      <c r="Q34" s="570">
        <v>0</v>
      </c>
      <c r="R34" s="570">
        <v>0</v>
      </c>
    </row>
    <row r="35" spans="1:18" x14ac:dyDescent="0.25">
      <c r="A35" s="579" t="s">
        <v>47</v>
      </c>
      <c r="B35" s="575" t="s">
        <v>167</v>
      </c>
      <c r="C35" s="576">
        <v>3</v>
      </c>
      <c r="D35" s="577">
        <v>2734</v>
      </c>
      <c r="E35" s="577">
        <v>0</v>
      </c>
      <c r="F35" s="577">
        <v>0</v>
      </c>
      <c r="G35" s="578"/>
      <c r="H35" s="578"/>
      <c r="P35" s="570">
        <v>2900</v>
      </c>
      <c r="Q35" s="570">
        <v>0</v>
      </c>
      <c r="R35" s="570">
        <v>0</v>
      </c>
    </row>
    <row r="36" spans="1:18" x14ac:dyDescent="0.25">
      <c r="A36" s="579" t="s">
        <v>166</v>
      </c>
      <c r="B36" s="575" t="s">
        <v>165</v>
      </c>
      <c r="C36" s="576">
        <v>1</v>
      </c>
      <c r="D36" s="577">
        <v>104567.8</v>
      </c>
      <c r="E36" s="577">
        <v>0</v>
      </c>
      <c r="F36" s="577">
        <v>0</v>
      </c>
      <c r="G36" s="578"/>
      <c r="H36" s="578"/>
      <c r="P36" s="570">
        <v>108404.1</v>
      </c>
      <c r="Q36" s="570">
        <v>0</v>
      </c>
      <c r="R36" s="570">
        <v>0</v>
      </c>
    </row>
    <row r="37" spans="1:18" x14ac:dyDescent="0.25">
      <c r="A37" s="579" t="s">
        <v>166</v>
      </c>
      <c r="B37" s="575" t="s">
        <v>165</v>
      </c>
      <c r="C37" s="576">
        <v>2</v>
      </c>
      <c r="D37" s="577">
        <v>20519.990000000002</v>
      </c>
      <c r="E37" s="577">
        <v>0</v>
      </c>
      <c r="F37" s="577">
        <v>0</v>
      </c>
      <c r="G37" s="578"/>
      <c r="H37" s="578"/>
      <c r="P37" s="570">
        <v>21666.99</v>
      </c>
      <c r="Q37" s="570">
        <v>0</v>
      </c>
      <c r="R37" s="570">
        <v>0</v>
      </c>
    </row>
    <row r="38" spans="1:18" x14ac:dyDescent="0.25">
      <c r="A38" s="579" t="s">
        <v>166</v>
      </c>
      <c r="B38" s="575" t="s">
        <v>165</v>
      </c>
      <c r="C38" s="576">
        <v>3</v>
      </c>
      <c r="D38" s="577">
        <v>14001</v>
      </c>
      <c r="E38" s="577">
        <v>0</v>
      </c>
      <c r="F38" s="577">
        <v>0</v>
      </c>
      <c r="G38" s="578"/>
      <c r="H38" s="578"/>
      <c r="P38" s="570">
        <v>14838.04</v>
      </c>
      <c r="Q38" s="570">
        <v>0</v>
      </c>
      <c r="R38" s="570">
        <v>0</v>
      </c>
    </row>
    <row r="39" spans="1:18" x14ac:dyDescent="0.25">
      <c r="A39" s="579" t="s">
        <v>164</v>
      </c>
      <c r="B39" s="575" t="s">
        <v>163</v>
      </c>
      <c r="C39" s="576">
        <v>1</v>
      </c>
      <c r="D39" s="577">
        <v>8720.0000999999993</v>
      </c>
      <c r="E39" s="577">
        <v>0</v>
      </c>
      <c r="F39" s="577">
        <v>0</v>
      </c>
      <c r="G39" s="578"/>
      <c r="H39" s="578"/>
      <c r="P39" s="570">
        <v>9575.9897000000001</v>
      </c>
      <c r="Q39" s="570">
        <v>0</v>
      </c>
      <c r="R39" s="570">
        <v>0</v>
      </c>
    </row>
    <row r="40" spans="1:18" x14ac:dyDescent="0.25">
      <c r="A40" s="579" t="s">
        <v>164</v>
      </c>
      <c r="B40" s="575" t="s">
        <v>163</v>
      </c>
      <c r="C40" s="576">
        <v>2</v>
      </c>
      <c r="D40" s="577">
        <v>1597</v>
      </c>
      <c r="E40" s="577">
        <v>0</v>
      </c>
      <c r="F40" s="577">
        <v>0</v>
      </c>
      <c r="G40" s="578"/>
      <c r="H40" s="578"/>
      <c r="P40" s="570">
        <v>1758</v>
      </c>
      <c r="Q40" s="570">
        <v>0</v>
      </c>
      <c r="R40" s="570">
        <v>0</v>
      </c>
    </row>
    <row r="41" spans="1:18" x14ac:dyDescent="0.25">
      <c r="A41" s="579" t="s">
        <v>164</v>
      </c>
      <c r="B41" s="575" t="s">
        <v>163</v>
      </c>
      <c r="C41" s="576">
        <v>3</v>
      </c>
      <c r="D41" s="577">
        <v>1193</v>
      </c>
      <c r="E41" s="577">
        <v>0</v>
      </c>
      <c r="F41" s="577">
        <v>0</v>
      </c>
      <c r="G41" s="578"/>
      <c r="H41" s="578"/>
      <c r="P41" s="570">
        <v>1389</v>
      </c>
      <c r="Q41" s="570">
        <v>0</v>
      </c>
      <c r="R41" s="570">
        <v>0</v>
      </c>
    </row>
    <row r="42" spans="1:18" x14ac:dyDescent="0.25">
      <c r="A42" s="579" t="s">
        <v>162</v>
      </c>
      <c r="B42" s="575" t="s">
        <v>161</v>
      </c>
      <c r="C42" s="576">
        <v>1</v>
      </c>
      <c r="D42" s="577">
        <v>30491</v>
      </c>
      <c r="E42" s="577">
        <v>0</v>
      </c>
      <c r="F42" s="577">
        <v>0</v>
      </c>
      <c r="G42" s="578"/>
      <c r="H42" s="578"/>
      <c r="P42" s="570">
        <v>30106.76</v>
      </c>
      <c r="Q42" s="570">
        <v>0</v>
      </c>
      <c r="R42" s="570">
        <v>0</v>
      </c>
    </row>
    <row r="43" spans="1:18" x14ac:dyDescent="0.25">
      <c r="A43" s="579" t="s">
        <v>162</v>
      </c>
      <c r="B43" s="575" t="s">
        <v>161</v>
      </c>
      <c r="C43" s="576">
        <v>2</v>
      </c>
      <c r="D43" s="577">
        <v>8553</v>
      </c>
      <c r="E43" s="577">
        <v>0</v>
      </c>
      <c r="F43" s="577">
        <v>0</v>
      </c>
      <c r="G43" s="578"/>
      <c r="H43" s="578"/>
      <c r="P43" s="570">
        <v>8656.07</v>
      </c>
      <c r="Q43" s="570">
        <v>0</v>
      </c>
      <c r="R43" s="570">
        <v>0</v>
      </c>
    </row>
    <row r="44" spans="1:18" x14ac:dyDescent="0.25">
      <c r="A44" s="579" t="s">
        <v>162</v>
      </c>
      <c r="B44" s="575" t="s">
        <v>161</v>
      </c>
      <c r="C44" s="576">
        <v>3</v>
      </c>
      <c r="D44" s="577">
        <v>5549</v>
      </c>
      <c r="E44" s="577">
        <v>0</v>
      </c>
      <c r="F44" s="577">
        <v>0</v>
      </c>
      <c r="G44" s="578"/>
      <c r="H44" s="578"/>
      <c r="P44" s="570">
        <v>5455</v>
      </c>
      <c r="Q44" s="570">
        <v>0</v>
      </c>
      <c r="R44" s="570">
        <v>0</v>
      </c>
    </row>
    <row r="45" spans="1:18" x14ac:dyDescent="0.25">
      <c r="A45" s="579" t="s">
        <v>160</v>
      </c>
      <c r="B45" s="575" t="s">
        <v>159</v>
      </c>
      <c r="C45" s="576">
        <v>1</v>
      </c>
      <c r="D45" s="577">
        <v>9294.0300000000007</v>
      </c>
      <c r="E45" s="577">
        <v>0</v>
      </c>
      <c r="F45" s="577">
        <v>0</v>
      </c>
      <c r="G45" s="578"/>
      <c r="H45" s="578"/>
      <c r="P45" s="570">
        <v>9230</v>
      </c>
      <c r="Q45" s="570">
        <v>0</v>
      </c>
      <c r="R45" s="570">
        <v>0</v>
      </c>
    </row>
    <row r="46" spans="1:18" x14ac:dyDescent="0.25">
      <c r="A46" s="579" t="s">
        <v>160</v>
      </c>
      <c r="B46" s="575" t="s">
        <v>159</v>
      </c>
      <c r="C46" s="576">
        <v>2</v>
      </c>
      <c r="D46" s="577">
        <v>1684</v>
      </c>
      <c r="E46" s="577">
        <v>0</v>
      </c>
      <c r="F46" s="577">
        <v>0</v>
      </c>
      <c r="G46" s="578"/>
      <c r="H46" s="578"/>
      <c r="P46" s="570">
        <v>1633</v>
      </c>
      <c r="Q46" s="570">
        <v>0</v>
      </c>
      <c r="R46" s="570">
        <v>0</v>
      </c>
    </row>
    <row r="47" spans="1:18" x14ac:dyDescent="0.25">
      <c r="A47" s="579" t="s">
        <v>160</v>
      </c>
      <c r="B47" s="575" t="s">
        <v>159</v>
      </c>
      <c r="C47" s="576">
        <v>3</v>
      </c>
      <c r="D47" s="577">
        <v>734</v>
      </c>
      <c r="E47" s="577">
        <v>0</v>
      </c>
      <c r="F47" s="577">
        <v>0</v>
      </c>
      <c r="G47" s="578"/>
      <c r="H47" s="578"/>
      <c r="P47" s="570">
        <v>312</v>
      </c>
      <c r="Q47" s="570">
        <v>0</v>
      </c>
      <c r="R47" s="570">
        <v>0</v>
      </c>
    </row>
    <row r="48" spans="1:18" x14ac:dyDescent="0.25">
      <c r="A48" s="579" t="s">
        <v>158</v>
      </c>
      <c r="B48" s="575" t="s">
        <v>157</v>
      </c>
      <c r="C48" s="576">
        <v>1</v>
      </c>
      <c r="D48" s="577">
        <v>15924</v>
      </c>
      <c r="E48" s="577">
        <v>0</v>
      </c>
      <c r="F48" s="577">
        <v>0</v>
      </c>
      <c r="G48" s="578"/>
      <c r="H48" s="578"/>
      <c r="P48" s="570">
        <v>16806.349999999999</v>
      </c>
      <c r="Q48" s="570">
        <v>0</v>
      </c>
      <c r="R48" s="570">
        <v>0</v>
      </c>
    </row>
    <row r="49" spans="1:18" x14ac:dyDescent="0.25">
      <c r="A49" s="579" t="s">
        <v>158</v>
      </c>
      <c r="B49" s="575" t="s">
        <v>157</v>
      </c>
      <c r="C49" s="576">
        <v>2</v>
      </c>
      <c r="D49" s="577">
        <v>4339</v>
      </c>
      <c r="E49" s="577">
        <v>0</v>
      </c>
      <c r="F49" s="577">
        <v>0</v>
      </c>
      <c r="G49" s="578"/>
      <c r="H49" s="578"/>
      <c r="P49" s="570">
        <v>4719</v>
      </c>
      <c r="Q49" s="570">
        <v>0</v>
      </c>
      <c r="R49" s="570">
        <v>0</v>
      </c>
    </row>
    <row r="50" spans="1:18" x14ac:dyDescent="0.25">
      <c r="A50" s="579" t="s">
        <v>158</v>
      </c>
      <c r="B50" s="575" t="s">
        <v>157</v>
      </c>
      <c r="C50" s="576">
        <v>3</v>
      </c>
      <c r="D50" s="577">
        <v>2002</v>
      </c>
      <c r="E50" s="577">
        <v>0</v>
      </c>
      <c r="F50" s="577">
        <v>0</v>
      </c>
      <c r="G50" s="578"/>
      <c r="H50" s="578"/>
      <c r="P50" s="570">
        <v>2085</v>
      </c>
      <c r="Q50" s="570">
        <v>0</v>
      </c>
      <c r="R50" s="570">
        <v>0</v>
      </c>
    </row>
    <row r="51" spans="1:18" x14ac:dyDescent="0.25">
      <c r="A51" s="579" t="s">
        <v>49</v>
      </c>
      <c r="B51" s="575" t="s">
        <v>156</v>
      </c>
      <c r="C51" s="576">
        <v>1</v>
      </c>
      <c r="D51" s="577">
        <v>26378</v>
      </c>
      <c r="E51" s="577">
        <v>0</v>
      </c>
      <c r="F51" s="577">
        <v>0</v>
      </c>
      <c r="G51" s="578"/>
      <c r="H51" s="578"/>
      <c r="P51" s="570">
        <v>27170</v>
      </c>
      <c r="Q51" s="570">
        <v>0</v>
      </c>
      <c r="R51" s="570">
        <v>0</v>
      </c>
    </row>
    <row r="52" spans="1:18" x14ac:dyDescent="0.25">
      <c r="A52" s="579" t="s">
        <v>49</v>
      </c>
      <c r="B52" s="575" t="s">
        <v>156</v>
      </c>
      <c r="C52" s="576">
        <v>2</v>
      </c>
      <c r="D52" s="577">
        <v>3921</v>
      </c>
      <c r="E52" s="577">
        <v>0</v>
      </c>
      <c r="F52" s="577">
        <v>0</v>
      </c>
      <c r="G52" s="578"/>
      <c r="H52" s="578"/>
      <c r="P52" s="570">
        <v>3646</v>
      </c>
      <c r="Q52" s="570">
        <v>0</v>
      </c>
      <c r="R52" s="570">
        <v>0</v>
      </c>
    </row>
    <row r="53" spans="1:18" x14ac:dyDescent="0.25">
      <c r="A53" s="579" t="s">
        <v>49</v>
      </c>
      <c r="B53" s="575" t="s">
        <v>156</v>
      </c>
      <c r="C53" s="576">
        <v>3</v>
      </c>
      <c r="D53" s="577">
        <v>2532</v>
      </c>
      <c r="E53" s="577">
        <v>0</v>
      </c>
      <c r="F53" s="577">
        <v>0</v>
      </c>
      <c r="G53" s="578"/>
      <c r="H53" s="578"/>
      <c r="P53" s="570">
        <v>2553</v>
      </c>
      <c r="Q53" s="570">
        <v>0</v>
      </c>
      <c r="R53" s="570">
        <v>0</v>
      </c>
    </row>
    <row r="54" spans="1:18" x14ac:dyDescent="0.25">
      <c r="A54" s="579" t="s">
        <v>69</v>
      </c>
      <c r="B54" s="575" t="s">
        <v>155</v>
      </c>
      <c r="C54" s="576">
        <v>1</v>
      </c>
      <c r="D54" s="577">
        <v>341496.83409999998</v>
      </c>
      <c r="E54" s="577">
        <v>0</v>
      </c>
      <c r="F54" s="577">
        <v>0</v>
      </c>
      <c r="G54" s="578"/>
      <c r="H54" s="578"/>
      <c r="P54" s="570">
        <v>367145.00050000002</v>
      </c>
      <c r="Q54" s="570">
        <v>0</v>
      </c>
      <c r="R54" s="570">
        <v>0</v>
      </c>
    </row>
    <row r="55" spans="1:18" x14ac:dyDescent="0.25">
      <c r="A55" s="579" t="s">
        <v>69</v>
      </c>
      <c r="B55" s="575" t="s">
        <v>155</v>
      </c>
      <c r="C55" s="576">
        <v>2</v>
      </c>
      <c r="D55" s="577">
        <v>62321</v>
      </c>
      <c r="E55" s="577">
        <v>0</v>
      </c>
      <c r="F55" s="577">
        <v>0</v>
      </c>
      <c r="G55" s="578"/>
      <c r="H55" s="578"/>
      <c r="P55" s="570">
        <v>64192</v>
      </c>
      <c r="Q55" s="570">
        <v>0</v>
      </c>
      <c r="R55" s="570">
        <v>0</v>
      </c>
    </row>
    <row r="56" spans="1:18" x14ac:dyDescent="0.25">
      <c r="A56" s="579" t="s">
        <v>69</v>
      </c>
      <c r="B56" s="575" t="s">
        <v>155</v>
      </c>
      <c r="C56" s="576">
        <v>3</v>
      </c>
      <c r="D56" s="577">
        <v>30581</v>
      </c>
      <c r="E56" s="577">
        <v>0</v>
      </c>
      <c r="F56" s="577">
        <v>0</v>
      </c>
      <c r="G56" s="578"/>
      <c r="H56" s="578"/>
      <c r="P56" s="570">
        <v>29425</v>
      </c>
      <c r="Q56" s="570">
        <v>0</v>
      </c>
      <c r="R56" s="570">
        <v>0</v>
      </c>
    </row>
    <row r="57" spans="1:18" x14ac:dyDescent="0.25">
      <c r="A57" s="579" t="s">
        <v>71</v>
      </c>
      <c r="B57" s="575" t="s">
        <v>154</v>
      </c>
      <c r="C57" s="576">
        <v>1</v>
      </c>
      <c r="D57" s="577">
        <v>36262.003799999999</v>
      </c>
      <c r="E57" s="577">
        <v>0</v>
      </c>
      <c r="F57" s="577">
        <v>0</v>
      </c>
      <c r="G57" s="578"/>
      <c r="H57" s="578"/>
      <c r="P57" s="570">
        <v>36064.999000000003</v>
      </c>
      <c r="Q57" s="570">
        <v>0</v>
      </c>
      <c r="R57" s="570">
        <v>0</v>
      </c>
    </row>
    <row r="58" spans="1:18" x14ac:dyDescent="0.25">
      <c r="A58" s="579" t="s">
        <v>71</v>
      </c>
      <c r="B58" s="575" t="s">
        <v>154</v>
      </c>
      <c r="C58" s="576">
        <v>2</v>
      </c>
      <c r="D58" s="577">
        <v>5297</v>
      </c>
      <c r="E58" s="577">
        <v>0</v>
      </c>
      <c r="F58" s="577">
        <v>0</v>
      </c>
      <c r="G58" s="578"/>
      <c r="H58" s="578"/>
      <c r="P58" s="570">
        <v>5099</v>
      </c>
      <c r="Q58" s="570">
        <v>0</v>
      </c>
      <c r="R58" s="570">
        <v>0</v>
      </c>
    </row>
    <row r="59" spans="1:18" x14ac:dyDescent="0.25">
      <c r="A59" s="579" t="s">
        <v>71</v>
      </c>
      <c r="B59" s="575" t="s">
        <v>154</v>
      </c>
      <c r="C59" s="576">
        <v>3</v>
      </c>
      <c r="D59" s="577">
        <v>4399.59</v>
      </c>
      <c r="E59" s="577">
        <v>0</v>
      </c>
      <c r="F59" s="577">
        <v>0</v>
      </c>
      <c r="G59" s="578"/>
      <c r="H59" s="578"/>
      <c r="P59" s="570">
        <v>4729</v>
      </c>
      <c r="Q59" s="570">
        <v>0</v>
      </c>
      <c r="R59" s="570">
        <v>0</v>
      </c>
    </row>
    <row r="60" spans="1:18" x14ac:dyDescent="0.25">
      <c r="A60" s="579" t="s">
        <v>73</v>
      </c>
      <c r="B60" s="575" t="s">
        <v>153</v>
      </c>
      <c r="C60" s="576">
        <v>1</v>
      </c>
      <c r="D60" s="577">
        <v>14268.996800000001</v>
      </c>
      <c r="E60" s="577">
        <v>0</v>
      </c>
      <c r="F60" s="577">
        <v>0</v>
      </c>
      <c r="G60" s="578"/>
      <c r="H60" s="578"/>
      <c r="P60" s="570">
        <v>14884.9925</v>
      </c>
      <c r="Q60" s="570">
        <v>0</v>
      </c>
      <c r="R60" s="570">
        <v>0</v>
      </c>
    </row>
    <row r="61" spans="1:18" x14ac:dyDescent="0.25">
      <c r="A61" s="579" t="s">
        <v>73</v>
      </c>
      <c r="B61" s="575" t="s">
        <v>153</v>
      </c>
      <c r="C61" s="576">
        <v>2</v>
      </c>
      <c r="D61" s="577">
        <v>4611</v>
      </c>
      <c r="E61" s="577">
        <v>0</v>
      </c>
      <c r="F61" s="577">
        <v>0</v>
      </c>
      <c r="G61" s="578"/>
      <c r="H61" s="578"/>
      <c r="P61" s="570">
        <v>4921</v>
      </c>
      <c r="Q61" s="570">
        <v>0</v>
      </c>
      <c r="R61" s="570">
        <v>0</v>
      </c>
    </row>
    <row r="62" spans="1:18" x14ac:dyDescent="0.25">
      <c r="A62" s="579" t="s">
        <v>73</v>
      </c>
      <c r="B62" s="575" t="s">
        <v>153</v>
      </c>
      <c r="C62" s="576">
        <v>3</v>
      </c>
      <c r="D62" s="577">
        <v>1534</v>
      </c>
      <c r="E62" s="577">
        <v>0</v>
      </c>
      <c r="F62" s="577">
        <v>0</v>
      </c>
      <c r="G62" s="578"/>
      <c r="H62" s="578"/>
      <c r="P62" s="570">
        <v>1560</v>
      </c>
      <c r="Q62" s="570">
        <v>0</v>
      </c>
      <c r="R62" s="570">
        <v>0</v>
      </c>
    </row>
    <row r="63" spans="1:18" x14ac:dyDescent="0.25">
      <c r="A63" s="579" t="s">
        <v>75</v>
      </c>
      <c r="B63" s="575" t="s">
        <v>152</v>
      </c>
      <c r="C63" s="576">
        <v>1</v>
      </c>
      <c r="D63" s="577">
        <v>10117</v>
      </c>
      <c r="E63" s="577">
        <v>0</v>
      </c>
      <c r="F63" s="577">
        <v>0</v>
      </c>
      <c r="G63" s="578"/>
      <c r="H63" s="578"/>
      <c r="P63" s="570">
        <v>10638.0013</v>
      </c>
      <c r="Q63" s="570">
        <v>0</v>
      </c>
      <c r="R63" s="570">
        <v>0</v>
      </c>
    </row>
    <row r="64" spans="1:18" x14ac:dyDescent="0.25">
      <c r="A64" s="579" t="s">
        <v>75</v>
      </c>
      <c r="B64" s="575" t="s">
        <v>152</v>
      </c>
      <c r="C64" s="576">
        <v>2</v>
      </c>
      <c r="D64" s="577">
        <v>1002</v>
      </c>
      <c r="E64" s="577">
        <v>0</v>
      </c>
      <c r="F64" s="577">
        <v>0</v>
      </c>
      <c r="G64" s="578"/>
      <c r="H64" s="578"/>
      <c r="P64" s="570">
        <v>1535</v>
      </c>
      <c r="Q64" s="570">
        <v>0</v>
      </c>
      <c r="R64" s="570">
        <v>0</v>
      </c>
    </row>
    <row r="65" spans="1:18" x14ac:dyDescent="0.25">
      <c r="A65" s="579" t="s">
        <v>75</v>
      </c>
      <c r="B65" s="575" t="s">
        <v>152</v>
      </c>
      <c r="C65" s="576">
        <v>3</v>
      </c>
      <c r="D65" s="577">
        <v>2159</v>
      </c>
      <c r="E65" s="577">
        <v>0</v>
      </c>
      <c r="F65" s="577">
        <v>0</v>
      </c>
      <c r="G65" s="578"/>
      <c r="H65" s="578"/>
      <c r="P65" s="570">
        <v>1165.5</v>
      </c>
      <c r="Q65" s="570">
        <v>0</v>
      </c>
      <c r="R65" s="570">
        <v>0</v>
      </c>
    </row>
    <row r="66" spans="1:18" x14ac:dyDescent="0.25">
      <c r="A66" s="579" t="s">
        <v>77</v>
      </c>
      <c r="B66" s="575" t="s">
        <v>151</v>
      </c>
      <c r="C66" s="576">
        <v>1</v>
      </c>
      <c r="D66" s="577">
        <v>33374.008800000003</v>
      </c>
      <c r="E66" s="577">
        <v>0</v>
      </c>
      <c r="F66" s="577">
        <v>0</v>
      </c>
      <c r="G66" s="578"/>
      <c r="H66" s="578"/>
      <c r="P66" s="570">
        <v>31630.003700000001</v>
      </c>
      <c r="Q66" s="570">
        <v>0</v>
      </c>
      <c r="R66" s="570">
        <v>0</v>
      </c>
    </row>
    <row r="67" spans="1:18" x14ac:dyDescent="0.25">
      <c r="A67" s="579" t="s">
        <v>77</v>
      </c>
      <c r="B67" s="575" t="s">
        <v>151</v>
      </c>
      <c r="C67" s="576">
        <v>2</v>
      </c>
      <c r="D67" s="577">
        <v>11749</v>
      </c>
      <c r="E67" s="577">
        <v>0</v>
      </c>
      <c r="F67" s="577">
        <v>0</v>
      </c>
      <c r="G67" s="578"/>
      <c r="H67" s="578"/>
      <c r="P67" s="570">
        <v>13449</v>
      </c>
      <c r="Q67" s="570">
        <v>0</v>
      </c>
      <c r="R67" s="570">
        <v>0</v>
      </c>
    </row>
    <row r="68" spans="1:18" x14ac:dyDescent="0.25">
      <c r="A68" s="579" t="s">
        <v>77</v>
      </c>
      <c r="B68" s="575" t="s">
        <v>151</v>
      </c>
      <c r="C68" s="576">
        <v>3</v>
      </c>
      <c r="D68" s="577">
        <v>1901</v>
      </c>
      <c r="E68" s="577">
        <v>0</v>
      </c>
      <c r="F68" s="577">
        <v>0</v>
      </c>
      <c r="G68" s="578"/>
      <c r="H68" s="578"/>
      <c r="P68" s="570">
        <v>2203</v>
      </c>
      <c r="Q68" s="570">
        <v>0</v>
      </c>
      <c r="R68" s="570">
        <v>0</v>
      </c>
    </row>
    <row r="69" spans="1:18" x14ac:dyDescent="0.25">
      <c r="A69" s="579" t="s">
        <v>81</v>
      </c>
      <c r="B69" s="575" t="s">
        <v>150</v>
      </c>
      <c r="C69" s="576">
        <v>1</v>
      </c>
      <c r="D69" s="577">
        <v>78626.994699999996</v>
      </c>
      <c r="E69" s="577">
        <v>0</v>
      </c>
      <c r="F69" s="577">
        <v>0</v>
      </c>
      <c r="G69" s="578"/>
      <c r="H69" s="578"/>
      <c r="P69" s="570">
        <v>78265.496499999994</v>
      </c>
      <c r="Q69" s="570">
        <v>0</v>
      </c>
      <c r="R69" s="570">
        <v>0</v>
      </c>
    </row>
    <row r="70" spans="1:18" x14ac:dyDescent="0.25">
      <c r="A70" s="579" t="s">
        <v>81</v>
      </c>
      <c r="B70" s="575" t="s">
        <v>150</v>
      </c>
      <c r="C70" s="576">
        <v>2</v>
      </c>
      <c r="D70" s="577">
        <v>34539</v>
      </c>
      <c r="E70" s="577">
        <v>0</v>
      </c>
      <c r="F70" s="577">
        <v>0</v>
      </c>
      <c r="G70" s="578"/>
      <c r="H70" s="578"/>
      <c r="P70" s="570">
        <v>33103</v>
      </c>
      <c r="Q70" s="570">
        <v>0</v>
      </c>
      <c r="R70" s="570">
        <v>0</v>
      </c>
    </row>
    <row r="71" spans="1:18" x14ac:dyDescent="0.25">
      <c r="A71" s="579" t="s">
        <v>81</v>
      </c>
      <c r="B71" s="575" t="s">
        <v>150</v>
      </c>
      <c r="C71" s="576">
        <v>3</v>
      </c>
      <c r="D71" s="577">
        <v>22624</v>
      </c>
      <c r="E71" s="577">
        <v>0</v>
      </c>
      <c r="F71" s="577">
        <v>0</v>
      </c>
      <c r="G71" s="578"/>
      <c r="H71" s="578"/>
      <c r="P71" s="570">
        <v>24396</v>
      </c>
      <c r="Q71" s="570">
        <v>0</v>
      </c>
      <c r="R71" s="570">
        <v>0</v>
      </c>
    </row>
    <row r="72" spans="1:18" x14ac:dyDescent="0.25">
      <c r="A72" s="579" t="s">
        <v>149</v>
      </c>
      <c r="B72" s="575" t="s">
        <v>148</v>
      </c>
      <c r="C72" s="576">
        <v>1</v>
      </c>
      <c r="D72" s="577">
        <v>59430.990700000002</v>
      </c>
      <c r="E72" s="577">
        <v>0</v>
      </c>
      <c r="F72" s="577">
        <v>0</v>
      </c>
      <c r="G72" s="578"/>
      <c r="H72" s="578"/>
      <c r="P72" s="570">
        <v>66433.001499999998</v>
      </c>
      <c r="Q72" s="570">
        <v>0</v>
      </c>
      <c r="R72" s="570">
        <v>0</v>
      </c>
    </row>
    <row r="73" spans="1:18" x14ac:dyDescent="0.25">
      <c r="A73" s="579" t="s">
        <v>149</v>
      </c>
      <c r="B73" s="575" t="s">
        <v>148</v>
      </c>
      <c r="C73" s="576">
        <v>2</v>
      </c>
      <c r="D73" s="577">
        <v>9049</v>
      </c>
      <c r="E73" s="577">
        <v>0</v>
      </c>
      <c r="F73" s="577">
        <v>0</v>
      </c>
      <c r="G73" s="578"/>
      <c r="H73" s="578"/>
      <c r="P73" s="570">
        <v>9191</v>
      </c>
      <c r="Q73" s="570">
        <v>0</v>
      </c>
      <c r="R73" s="570">
        <v>0</v>
      </c>
    </row>
    <row r="74" spans="1:18" x14ac:dyDescent="0.25">
      <c r="A74" s="579" t="s">
        <v>149</v>
      </c>
      <c r="B74" s="575" t="s">
        <v>148</v>
      </c>
      <c r="C74" s="576">
        <v>3</v>
      </c>
      <c r="D74" s="577">
        <v>9491.5</v>
      </c>
      <c r="E74" s="577">
        <v>0</v>
      </c>
      <c r="F74" s="577">
        <v>0</v>
      </c>
      <c r="G74" s="578"/>
      <c r="H74" s="578"/>
      <c r="P74" s="570">
        <v>8938.5</v>
      </c>
      <c r="Q74" s="570">
        <v>0</v>
      </c>
      <c r="R74" s="570">
        <v>0</v>
      </c>
    </row>
    <row r="75" spans="1:18" x14ac:dyDescent="0.25">
      <c r="D75" s="572">
        <f>SUM(D3:D74)</f>
        <v>1747604.0011</v>
      </c>
      <c r="E75" s="572">
        <f>SUM(E3:E74)</f>
        <v>498969.64000000007</v>
      </c>
      <c r="F75" s="572">
        <f>SUM(F3:F74)</f>
        <v>210994.52</v>
      </c>
      <c r="G75" s="573">
        <f>SUM(D75:F75)</f>
        <v>2457568.1611000001</v>
      </c>
    </row>
  </sheetData>
  <pageMargins left="0.7" right="0.7" top="0.75" bottom="0.75" header="0.3" footer="0.3"/>
  <pageSetup scale="47" orientation="landscape" r:id="rId1"/>
  <headerFooter>
    <oddFooter>&amp;LFY14 I Final-FY14 -- NMHED&amp;CPage &amp;P of &amp;N&amp;RNovember 6, 2012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V56"/>
  <sheetViews>
    <sheetView topLeftCell="A4" zoomScale="80" zoomScaleNormal="80" workbookViewId="0">
      <selection activeCell="B2" sqref="B2"/>
    </sheetView>
  </sheetViews>
  <sheetFormatPr defaultColWidth="9.140625" defaultRowHeight="21" x14ac:dyDescent="0.4"/>
  <cols>
    <col min="1" max="1" width="9.140625" style="421"/>
    <col min="2" max="2" width="61" style="420" customWidth="1"/>
    <col min="3" max="3" width="25.85546875" style="421" customWidth="1"/>
    <col min="4" max="4" width="21" style="422" customWidth="1"/>
    <col min="5" max="5" width="8.5703125" style="423" customWidth="1"/>
    <col min="6" max="6" width="1.140625" style="456" hidden="1" customWidth="1"/>
    <col min="7" max="7" width="25.5703125" style="421" customWidth="1"/>
    <col min="8" max="8" width="25.140625" style="421" customWidth="1"/>
    <col min="9" max="9" width="1.85546875" style="425" customWidth="1"/>
    <col min="10" max="10" width="1.7109375" style="421" customWidth="1"/>
    <col min="11" max="11" width="25.85546875" style="421" customWidth="1"/>
    <col min="12" max="12" width="37.7109375" style="426" customWidth="1"/>
    <col min="13" max="13" width="14.140625" style="421" customWidth="1"/>
    <col min="14" max="14" width="20.42578125" style="421" customWidth="1"/>
    <col min="15" max="15" width="2.7109375" style="421" customWidth="1"/>
    <col min="16" max="17" width="14.140625" style="427" customWidth="1"/>
    <col min="18" max="18" width="2.7109375" style="421" customWidth="1"/>
    <col min="19" max="19" width="14.140625" style="421" customWidth="1"/>
    <col min="20" max="20" width="2.7109375" style="421" customWidth="1"/>
    <col min="21" max="22" width="14.140625" style="427" customWidth="1"/>
    <col min="23" max="23" width="14.140625" style="421" customWidth="1"/>
    <col min="24" max="24" width="6.42578125" style="421" customWidth="1"/>
    <col min="25" max="25" width="14.140625" style="421" customWidth="1"/>
    <col min="26" max="26" width="6.42578125" style="421" customWidth="1"/>
    <col min="27" max="27" width="7.7109375" style="421" customWidth="1"/>
    <col min="28" max="16384" width="9.140625" style="421"/>
  </cols>
  <sheetData>
    <row r="1" spans="1:22" ht="22.5" x14ac:dyDescent="0.4">
      <c r="A1" s="59" t="s">
        <v>297</v>
      </c>
      <c r="F1" s="424"/>
    </row>
    <row r="2" spans="1:22" ht="21.75" thickBot="1" x14ac:dyDescent="0.45">
      <c r="F2" s="424"/>
    </row>
    <row r="3" spans="1:22" ht="73.5" customHeight="1" thickBot="1" x14ac:dyDescent="0.45">
      <c r="B3" s="965" t="s">
        <v>379</v>
      </c>
      <c r="C3" s="966"/>
      <c r="D3" s="967"/>
      <c r="F3" s="424"/>
      <c r="G3" s="959" t="s">
        <v>381</v>
      </c>
      <c r="H3" s="960"/>
      <c r="K3" s="961" t="s">
        <v>383</v>
      </c>
      <c r="L3" s="962"/>
    </row>
    <row r="4" spans="1:22" s="428" customFormat="1" ht="9.75" customHeight="1" thickBot="1" x14ac:dyDescent="0.45">
      <c r="B4" s="429"/>
      <c r="C4" s="429"/>
      <c r="D4" s="429"/>
      <c r="E4" s="430"/>
      <c r="F4" s="431"/>
      <c r="G4" s="432"/>
      <c r="H4" s="432"/>
      <c r="I4" s="433"/>
      <c r="L4" s="434"/>
      <c r="P4" s="435"/>
      <c r="Q4" s="435"/>
      <c r="U4" s="435"/>
      <c r="V4" s="435"/>
    </row>
    <row r="5" spans="1:22" ht="36" customHeight="1" thickBot="1" x14ac:dyDescent="0.45">
      <c r="B5" s="968" t="s">
        <v>380</v>
      </c>
      <c r="C5" s="969"/>
      <c r="D5" s="970"/>
      <c r="F5" s="436"/>
      <c r="G5" s="959" t="s">
        <v>382</v>
      </c>
      <c r="H5" s="960"/>
      <c r="I5" s="421"/>
      <c r="K5" s="963" t="s">
        <v>384</v>
      </c>
      <c r="L5" s="964"/>
      <c r="P5" s="421"/>
      <c r="Q5" s="421"/>
      <c r="U5" s="421"/>
      <c r="V5" s="421"/>
    </row>
    <row r="6" spans="1:22" ht="30" customHeight="1" thickBot="1" x14ac:dyDescent="0.45">
      <c r="B6" s="437" t="s">
        <v>0</v>
      </c>
      <c r="C6" s="438" t="s">
        <v>206</v>
      </c>
      <c r="D6" s="439" t="s">
        <v>204</v>
      </c>
      <c r="F6" s="436"/>
      <c r="G6" s="440" t="s">
        <v>208</v>
      </c>
      <c r="H6" s="440" t="s">
        <v>206</v>
      </c>
      <c r="I6" s="421"/>
      <c r="K6" s="441" t="s">
        <v>207</v>
      </c>
      <c r="L6" s="442" t="s">
        <v>206</v>
      </c>
      <c r="P6" s="421"/>
      <c r="Q6" s="421"/>
      <c r="U6" s="421"/>
      <c r="V6" s="421"/>
    </row>
    <row r="7" spans="1:22" ht="29.25" customHeight="1" thickBot="1" x14ac:dyDescent="0.45">
      <c r="B7" s="443" t="s">
        <v>1</v>
      </c>
      <c r="C7" s="444">
        <f>'Step 0- FY16 Formula I&amp;G Actual'!L7</f>
        <v>564591500</v>
      </c>
      <c r="D7" s="836">
        <f>C7/C$7</f>
        <v>1</v>
      </c>
      <c r="E7" s="430"/>
      <c r="F7" s="428"/>
      <c r="G7" s="757">
        <f>1-'Step1- Set % New $ and Outcomes'!$C$5</f>
        <v>0.96</v>
      </c>
      <c r="H7" s="762">
        <f>H12+H18+H37</f>
        <v>542007840</v>
      </c>
      <c r="I7" s="421"/>
      <c r="K7" s="459">
        <f>'Step1- Set % New $ and Outcomes'!$I$18</f>
        <v>0.04</v>
      </c>
      <c r="L7" s="767">
        <f>L12+L18+L37</f>
        <v>22583660</v>
      </c>
      <c r="N7" s="425"/>
      <c r="P7" s="421"/>
      <c r="Q7" s="421"/>
      <c r="U7" s="421"/>
      <c r="V7" s="421"/>
    </row>
    <row r="8" spans="1:22" s="423" customFormat="1" ht="15.75" customHeight="1" x14ac:dyDescent="0.4">
      <c r="B8" s="754"/>
      <c r="C8" s="755"/>
      <c r="D8" s="837"/>
      <c r="G8" s="809"/>
      <c r="H8" s="759"/>
      <c r="K8" s="651"/>
      <c r="L8" s="766"/>
    </row>
    <row r="9" spans="1:22" s="430" customFormat="1" x14ac:dyDescent="0.4">
      <c r="B9" s="447" t="s">
        <v>2</v>
      </c>
      <c r="C9" s="457">
        <f>'Step 0- FY16 Formula I&amp;G Actual'!L9</f>
        <v>25506000</v>
      </c>
      <c r="D9" s="838">
        <f>C9/C$7</f>
        <v>4.5176025498081356E-2</v>
      </c>
      <c r="G9" s="651">
        <f>1-'Step1- Set % New $ and Outcomes'!$C$5</f>
        <v>0.96</v>
      </c>
      <c r="H9" s="760">
        <f>C9*G9</f>
        <v>24485760</v>
      </c>
      <c r="K9" s="651">
        <f>'Step1- Set % New $ and Outcomes'!$I$18</f>
        <v>0.04</v>
      </c>
      <c r="L9" s="760">
        <f>C9*K9</f>
        <v>1020240</v>
      </c>
    </row>
    <row r="10" spans="1:22" s="430" customFormat="1" x14ac:dyDescent="0.4">
      <c r="B10" s="447" t="s">
        <v>3</v>
      </c>
      <c r="C10" s="457">
        <f>'Step 0- FY16 Formula I&amp;G Actual'!L10</f>
        <v>109443100</v>
      </c>
      <c r="D10" s="838">
        <f>C10/C$7</f>
        <v>0.19384475324194572</v>
      </c>
      <c r="G10" s="651">
        <f>1-'Step1- Set % New $ and Outcomes'!$C$5</f>
        <v>0.96</v>
      </c>
      <c r="H10" s="760">
        <f>C10*G10</f>
        <v>105065376</v>
      </c>
      <c r="K10" s="651">
        <f>'Step1- Set % New $ and Outcomes'!$I$18</f>
        <v>0.04</v>
      </c>
      <c r="L10" s="760">
        <f>C10*K10</f>
        <v>4377724</v>
      </c>
    </row>
    <row r="11" spans="1:22" s="430" customFormat="1" ht="26.25" customHeight="1" thickBot="1" x14ac:dyDescent="0.45">
      <c r="B11" s="447" t="s">
        <v>4</v>
      </c>
      <c r="C11" s="457">
        <f>'Step 0- FY16 Formula I&amp;G Actual'!L11</f>
        <v>175651400</v>
      </c>
      <c r="D11" s="838">
        <f>C11/C$7</f>
        <v>0.31111237062548763</v>
      </c>
      <c r="G11" s="653">
        <f>1-'Step1- Set % New $ and Outcomes'!$C$5</f>
        <v>0.96</v>
      </c>
      <c r="H11" s="761">
        <f>C11*G11</f>
        <v>168625344</v>
      </c>
      <c r="K11" s="653">
        <f>'Step1- Set % New $ and Outcomes'!$I$18</f>
        <v>0.04</v>
      </c>
      <c r="L11" s="761">
        <f>C11*K11</f>
        <v>7026056</v>
      </c>
    </row>
    <row r="12" spans="1:22" ht="26.25" customHeight="1" thickBot="1" x14ac:dyDescent="0.45">
      <c r="B12" s="458" t="s">
        <v>5</v>
      </c>
      <c r="C12" s="444">
        <f>SUM(C9:C11)</f>
        <v>310600500</v>
      </c>
      <c r="D12" s="836">
        <f>C12/C$7</f>
        <v>0.55013314936551472</v>
      </c>
      <c r="E12" s="430"/>
      <c r="F12" s="428"/>
      <c r="G12" s="764">
        <f>1-'Step1- Set % New $ and Outcomes'!$C$5</f>
        <v>0.96</v>
      </c>
      <c r="H12" s="758">
        <f>SUM(H9:H11)</f>
        <v>298176480</v>
      </c>
      <c r="I12" s="421"/>
      <c r="K12" s="445">
        <f>'Step1- Set % New $ and Outcomes'!$I$18</f>
        <v>0.04</v>
      </c>
      <c r="L12" s="449">
        <f>SUM(L9:L11)</f>
        <v>12424020</v>
      </c>
      <c r="P12" s="421"/>
      <c r="Q12" s="421"/>
      <c r="U12" s="421"/>
      <c r="V12" s="421"/>
    </row>
    <row r="13" spans="1:22" s="423" customFormat="1" ht="18" customHeight="1" x14ac:dyDescent="0.4">
      <c r="B13" s="447"/>
      <c r="C13" s="755"/>
      <c r="D13" s="837"/>
      <c r="G13" s="810"/>
      <c r="H13" s="650"/>
      <c r="K13" s="651"/>
      <c r="L13" s="756"/>
    </row>
    <row r="14" spans="1:22" s="430" customFormat="1" x14ac:dyDescent="0.4">
      <c r="B14" s="447" t="s">
        <v>6</v>
      </c>
      <c r="C14" s="457">
        <f>'Step 0- FY16 Formula I&amp;G Actual'!L14</f>
        <v>25548700</v>
      </c>
      <c r="D14" s="838">
        <f>C14/C$7</f>
        <v>4.5251655400408972E-2</v>
      </c>
      <c r="G14" s="811">
        <f>1-'Step1- Set % New $ and Outcomes'!$C$5</f>
        <v>0.96</v>
      </c>
      <c r="H14" s="652">
        <f>C14*G14</f>
        <v>24526752</v>
      </c>
      <c r="K14" s="651">
        <f>'Step1- Set % New $ and Outcomes'!$I$18</f>
        <v>0.04</v>
      </c>
      <c r="L14" s="652">
        <f>C14*K14</f>
        <v>1021948</v>
      </c>
    </row>
    <row r="15" spans="1:22" s="430" customFormat="1" x14ac:dyDescent="0.4">
      <c r="B15" s="447" t="s">
        <v>7</v>
      </c>
      <c r="C15" s="457">
        <f>'Step 0- FY16 Formula I&amp;G Actual'!L15</f>
        <v>26037500</v>
      </c>
      <c r="D15" s="838">
        <f>C15/C$7</f>
        <v>4.6117414094969549E-2</v>
      </c>
      <c r="G15" s="811">
        <f>1-'Step1- Set % New $ and Outcomes'!$C$5</f>
        <v>0.96</v>
      </c>
      <c r="H15" s="652">
        <f>C15*G15</f>
        <v>24996000</v>
      </c>
      <c r="K15" s="651">
        <f>'Step1- Set % New $ and Outcomes'!$I$18</f>
        <v>0.04</v>
      </c>
      <c r="L15" s="652">
        <f>C15*K15</f>
        <v>1041500</v>
      </c>
      <c r="N15" s="604"/>
    </row>
    <row r="16" spans="1:22" s="430" customFormat="1" x14ac:dyDescent="0.4">
      <c r="B16" s="447" t="s">
        <v>8</v>
      </c>
      <c r="C16" s="457">
        <f>'Step 0- FY16 Formula I&amp;G Actual'!L16</f>
        <v>9790000</v>
      </c>
      <c r="D16" s="838">
        <f>C16/C$7</f>
        <v>1.7339970580499353E-2</v>
      </c>
      <c r="G16" s="811">
        <f>1-'Step1- Set % New $ and Outcomes'!$C$5</f>
        <v>0.96</v>
      </c>
      <c r="H16" s="652">
        <f>C16*G16</f>
        <v>9398400</v>
      </c>
      <c r="K16" s="651">
        <f>'Step1- Set % New $ and Outcomes'!$I$18</f>
        <v>0.04</v>
      </c>
      <c r="L16" s="652">
        <f>C16*K16</f>
        <v>391600</v>
      </c>
      <c r="N16" s="604"/>
    </row>
    <row r="17" spans="2:22" s="430" customFormat="1" ht="23.25" customHeight="1" thickBot="1" x14ac:dyDescent="0.45">
      <c r="B17" s="447" t="s">
        <v>9</v>
      </c>
      <c r="C17" s="457">
        <f>'Step 0- FY16 Formula I&amp;G Actual'!L17</f>
        <v>15956900</v>
      </c>
      <c r="D17" s="838">
        <f>C17/C$7</f>
        <v>2.8262735092540358E-2</v>
      </c>
      <c r="G17" s="812">
        <f>1-'Step1- Set % New $ and Outcomes'!$C$5</f>
        <v>0.96</v>
      </c>
      <c r="H17" s="654">
        <f>C17*G17</f>
        <v>15318624</v>
      </c>
      <c r="K17" s="651">
        <f>'Step1- Set % New $ and Outcomes'!$I$18</f>
        <v>0.04</v>
      </c>
      <c r="L17" s="652">
        <f>C17*K17</f>
        <v>638276</v>
      </c>
    </row>
    <row r="18" spans="2:22" ht="22.5" customHeight="1" thickBot="1" x14ac:dyDescent="0.45">
      <c r="B18" s="458" t="s">
        <v>10</v>
      </c>
      <c r="C18" s="444">
        <f>SUM(C14:C17)</f>
        <v>77333100</v>
      </c>
      <c r="D18" s="836">
        <f>C18/C$7</f>
        <v>0.13697177516841824</v>
      </c>
      <c r="E18" s="430"/>
      <c r="F18" s="428"/>
      <c r="G18" s="757">
        <f>1-'Step1- Set % New $ and Outcomes'!$C$5</f>
        <v>0.96</v>
      </c>
      <c r="H18" s="765">
        <f>SUM(H14:H17)</f>
        <v>74239776</v>
      </c>
      <c r="I18" s="421"/>
      <c r="K18" s="459">
        <f>'Step1- Set % New $ and Outcomes'!$I$18</f>
        <v>0.04</v>
      </c>
      <c r="L18" s="446">
        <f>SUM(L14:L17)</f>
        <v>3093324</v>
      </c>
      <c r="P18" s="421"/>
      <c r="Q18" s="421"/>
      <c r="U18" s="421"/>
      <c r="V18" s="421"/>
    </row>
    <row r="19" spans="2:22" s="423" customFormat="1" ht="12" customHeight="1" x14ac:dyDescent="0.4">
      <c r="B19" s="447"/>
      <c r="C19" s="768"/>
      <c r="D19" s="837"/>
      <c r="G19" s="809"/>
      <c r="H19" s="759"/>
      <c r="K19" s="651"/>
      <c r="L19" s="756"/>
    </row>
    <row r="20" spans="2:22" s="430" customFormat="1" x14ac:dyDescent="0.4">
      <c r="B20" s="447" t="s">
        <v>11</v>
      </c>
      <c r="C20" s="457">
        <f>'Step 0- FY16 Formula I&amp;G Actual'!L20</f>
        <v>11024500</v>
      </c>
      <c r="D20" s="838">
        <f t="shared" ref="D20:D37" si="0">C20/C$7</f>
        <v>1.9526507218050573E-2</v>
      </c>
      <c r="G20" s="651">
        <f>1-'Step1- Set % New $ and Outcomes'!$C$5</f>
        <v>0.96</v>
      </c>
      <c r="H20" s="760">
        <f t="shared" ref="H20:H36" si="1">C20*G20</f>
        <v>10583520</v>
      </c>
      <c r="K20" s="651">
        <f>'Step1- Set % New $ and Outcomes'!$I$18</f>
        <v>0.04</v>
      </c>
      <c r="L20" s="652">
        <f t="shared" ref="L20:L36" si="2">C20*K20</f>
        <v>440980</v>
      </c>
    </row>
    <row r="21" spans="2:22" s="430" customFormat="1" x14ac:dyDescent="0.4">
      <c r="B21" s="447" t="s">
        <v>12</v>
      </c>
      <c r="C21" s="457">
        <f>'Step 0- FY16 Formula I&amp;G Actual'!L21</f>
        <v>1942000</v>
      </c>
      <c r="D21" s="838">
        <f t="shared" si="0"/>
        <v>3.4396550426281656E-3</v>
      </c>
      <c r="G21" s="651">
        <f>1-'Step1- Set % New $ and Outcomes'!$C$5</f>
        <v>0.96</v>
      </c>
      <c r="H21" s="760">
        <f t="shared" si="1"/>
        <v>1864320</v>
      </c>
      <c r="K21" s="651">
        <f>'Step1- Set % New $ and Outcomes'!$I$18</f>
        <v>0.04</v>
      </c>
      <c r="L21" s="652">
        <f t="shared" si="2"/>
        <v>77680</v>
      </c>
    </row>
    <row r="22" spans="2:22" s="430" customFormat="1" x14ac:dyDescent="0.4">
      <c r="B22" s="447" t="s">
        <v>13</v>
      </c>
      <c r="C22" s="457">
        <f>'Step 0- FY16 Formula I&amp;G Actual'!L22</f>
        <v>7109200</v>
      </c>
      <c r="D22" s="838">
        <f t="shared" si="0"/>
        <v>1.2591758820315218E-2</v>
      </c>
      <c r="G22" s="651">
        <f>1-'Step1- Set % New $ and Outcomes'!$C$5</f>
        <v>0.96</v>
      </c>
      <c r="H22" s="760">
        <f t="shared" si="1"/>
        <v>6824832</v>
      </c>
      <c r="K22" s="651">
        <f>'Step1- Set % New $ and Outcomes'!$I$18</f>
        <v>0.04</v>
      </c>
      <c r="L22" s="652">
        <f t="shared" si="2"/>
        <v>284368</v>
      </c>
    </row>
    <row r="23" spans="2:22" s="430" customFormat="1" x14ac:dyDescent="0.4">
      <c r="B23" s="447" t="s">
        <v>14</v>
      </c>
      <c r="C23" s="457">
        <f>'Step 0- FY16 Formula I&amp;G Actual'!L23</f>
        <v>3875100</v>
      </c>
      <c r="D23" s="838">
        <f t="shared" si="0"/>
        <v>6.8635464756376958E-3</v>
      </c>
      <c r="G23" s="651">
        <f>1-'Step1- Set % New $ and Outcomes'!$C$5</f>
        <v>0.96</v>
      </c>
      <c r="H23" s="760">
        <f t="shared" si="1"/>
        <v>3720096</v>
      </c>
      <c r="K23" s="651">
        <f>'Step1- Set % New $ and Outcomes'!$I$18</f>
        <v>0.04</v>
      </c>
      <c r="L23" s="652">
        <f t="shared" si="2"/>
        <v>155004</v>
      </c>
    </row>
    <row r="24" spans="2:22" s="430" customFormat="1" x14ac:dyDescent="0.4">
      <c r="B24" s="447" t="s">
        <v>15</v>
      </c>
      <c r="C24" s="457">
        <f>'Step 0- FY16 Formula I&amp;G Actual'!L24</f>
        <v>21408100</v>
      </c>
      <c r="D24" s="838">
        <f t="shared" si="0"/>
        <v>3.7917857424350172E-2</v>
      </c>
      <c r="G24" s="651">
        <f>1-'Step1- Set % New $ and Outcomes'!$C$5</f>
        <v>0.96</v>
      </c>
      <c r="H24" s="760">
        <f t="shared" si="1"/>
        <v>20551776</v>
      </c>
      <c r="K24" s="651">
        <f>'Step1- Set % New $ and Outcomes'!$I$18</f>
        <v>0.04</v>
      </c>
      <c r="L24" s="652">
        <f t="shared" si="2"/>
        <v>856324</v>
      </c>
    </row>
    <row r="25" spans="2:22" s="430" customFormat="1" x14ac:dyDescent="0.4">
      <c r="B25" s="447" t="s">
        <v>16</v>
      </c>
      <c r="C25" s="457">
        <f>'Step 0- FY16 Formula I&amp;G Actual'!L25</f>
        <v>3346000</v>
      </c>
      <c r="D25" s="838">
        <f t="shared" si="0"/>
        <v>5.9264087397702583E-3</v>
      </c>
      <c r="G25" s="651">
        <f>1-'Step1- Set % New $ and Outcomes'!$C$5</f>
        <v>0.96</v>
      </c>
      <c r="H25" s="760">
        <f t="shared" si="1"/>
        <v>3212160</v>
      </c>
      <c r="K25" s="651">
        <f>'Step1- Set % New $ and Outcomes'!$I$18</f>
        <v>0.04</v>
      </c>
      <c r="L25" s="652">
        <f t="shared" si="2"/>
        <v>133840</v>
      </c>
    </row>
    <row r="26" spans="2:22" s="430" customFormat="1" x14ac:dyDescent="0.4">
      <c r="B26" s="447" t="s">
        <v>17</v>
      </c>
      <c r="C26" s="457">
        <f>'Step 0- FY16 Formula I&amp;G Actual'!L26</f>
        <v>8481100</v>
      </c>
      <c r="D26" s="838">
        <f t="shared" si="0"/>
        <v>1.5021657251304705E-2</v>
      </c>
      <c r="G26" s="651">
        <f>1-'Step1- Set % New $ and Outcomes'!$C$5</f>
        <v>0.96</v>
      </c>
      <c r="H26" s="760">
        <f t="shared" si="1"/>
        <v>8141856</v>
      </c>
      <c r="K26" s="651">
        <f>'Step1- Set % New $ and Outcomes'!$I$18</f>
        <v>0.04</v>
      </c>
      <c r="L26" s="652">
        <f t="shared" si="2"/>
        <v>339244</v>
      </c>
    </row>
    <row r="27" spans="2:22" s="430" customFormat="1" x14ac:dyDescent="0.4">
      <c r="B27" s="447" t="s">
        <v>18</v>
      </c>
      <c r="C27" s="457">
        <f>'Step 0- FY16 Formula I&amp;G Actual'!L27</f>
        <v>1719300</v>
      </c>
      <c r="D27" s="838">
        <f t="shared" si="0"/>
        <v>3.0452105637438749E-3</v>
      </c>
      <c r="G27" s="651">
        <f>1-'Step1- Set % New $ and Outcomes'!$C$5</f>
        <v>0.96</v>
      </c>
      <c r="H27" s="760">
        <f t="shared" si="1"/>
        <v>1650528</v>
      </c>
      <c r="K27" s="651">
        <f>'Step1- Set % New $ and Outcomes'!$I$18</f>
        <v>0.04</v>
      </c>
      <c r="L27" s="652">
        <f t="shared" si="2"/>
        <v>68772</v>
      </c>
    </row>
    <row r="28" spans="2:22" s="430" customFormat="1" x14ac:dyDescent="0.4">
      <c r="B28" s="447" t="s">
        <v>19</v>
      </c>
      <c r="C28" s="457">
        <f>'Step 0- FY16 Formula I&amp;G Actual'!L28</f>
        <v>3263400</v>
      </c>
      <c r="D28" s="838">
        <f t="shared" si="0"/>
        <v>5.7801082729725829E-3</v>
      </c>
      <c r="G28" s="651">
        <f>1-'Step1- Set % New $ and Outcomes'!$C$5</f>
        <v>0.96</v>
      </c>
      <c r="H28" s="760">
        <f t="shared" si="1"/>
        <v>3132864</v>
      </c>
      <c r="K28" s="651">
        <f>'Step1- Set % New $ and Outcomes'!$I$18</f>
        <v>0.04</v>
      </c>
      <c r="L28" s="652">
        <f t="shared" si="2"/>
        <v>130536</v>
      </c>
    </row>
    <row r="29" spans="2:22" s="430" customFormat="1" x14ac:dyDescent="0.4">
      <c r="B29" s="447" t="s">
        <v>20</v>
      </c>
      <c r="C29" s="457">
        <f>'Step 0- FY16 Formula I&amp;G Actual'!L29</f>
        <v>5132800</v>
      </c>
      <c r="D29" s="838">
        <f t="shared" si="0"/>
        <v>9.0911747697228883E-3</v>
      </c>
      <c r="G29" s="651">
        <f>1-'Step1- Set % New $ and Outcomes'!$C$5</f>
        <v>0.96</v>
      </c>
      <c r="H29" s="760">
        <f>C29*G29</f>
        <v>4927488</v>
      </c>
      <c r="K29" s="651">
        <f>'Step1- Set % New $ and Outcomes'!$I$18</f>
        <v>0.04</v>
      </c>
      <c r="L29" s="652">
        <f t="shared" si="2"/>
        <v>205312</v>
      </c>
    </row>
    <row r="30" spans="2:22" s="430" customFormat="1" x14ac:dyDescent="0.4">
      <c r="B30" s="447" t="s">
        <v>21</v>
      </c>
      <c r="C30" s="457">
        <f>'Step 0- FY16 Formula I&amp;G Actual'!L30</f>
        <v>52565200</v>
      </c>
      <c r="D30" s="838">
        <f t="shared" si="0"/>
        <v>9.3103066553428454E-2</v>
      </c>
      <c r="G30" s="651">
        <f>1-'Step1- Set % New $ and Outcomes'!$C$5</f>
        <v>0.96</v>
      </c>
      <c r="H30" s="760">
        <f t="shared" si="1"/>
        <v>50462592</v>
      </c>
      <c r="K30" s="651">
        <f>'Step1- Set % New $ and Outcomes'!$I$18</f>
        <v>0.04</v>
      </c>
      <c r="L30" s="652">
        <f t="shared" si="2"/>
        <v>2102608</v>
      </c>
    </row>
    <row r="31" spans="2:22" s="430" customFormat="1" x14ac:dyDescent="0.4">
      <c r="B31" s="447" t="s">
        <v>22</v>
      </c>
      <c r="C31" s="457">
        <f>'Step 0- FY16 Formula I&amp;G Actual'!L31</f>
        <v>9120100</v>
      </c>
      <c r="D31" s="838">
        <f t="shared" si="0"/>
        <v>1.6153448998080914E-2</v>
      </c>
      <c r="G31" s="651">
        <f>1-'Step1- Set % New $ and Outcomes'!$C$5</f>
        <v>0.96</v>
      </c>
      <c r="H31" s="760">
        <f t="shared" si="1"/>
        <v>8755296</v>
      </c>
      <c r="K31" s="651">
        <f>'Step1- Set % New $ and Outcomes'!$I$18</f>
        <v>0.04</v>
      </c>
      <c r="L31" s="652">
        <f t="shared" si="2"/>
        <v>364804</v>
      </c>
    </row>
    <row r="32" spans="2:22" s="430" customFormat="1" x14ac:dyDescent="0.4">
      <c r="B32" s="447" t="s">
        <v>23</v>
      </c>
      <c r="C32" s="457">
        <f>'Step 0- FY16 Formula I&amp;G Actual'!L32</f>
        <v>6805200</v>
      </c>
      <c r="D32" s="838">
        <f t="shared" si="0"/>
        <v>1.2053316424352829E-2</v>
      </c>
      <c r="G32" s="651">
        <f>1-'Step1- Set % New $ and Outcomes'!$C$5</f>
        <v>0.96</v>
      </c>
      <c r="H32" s="760">
        <f t="shared" si="1"/>
        <v>6532992</v>
      </c>
      <c r="K32" s="651">
        <f>'Step1- Set % New $ and Outcomes'!$I$18</f>
        <v>0.04</v>
      </c>
      <c r="L32" s="652">
        <f t="shared" si="2"/>
        <v>272208</v>
      </c>
    </row>
    <row r="33" spans="2:22" s="430" customFormat="1" x14ac:dyDescent="0.4">
      <c r="B33" s="447" t="s">
        <v>24</v>
      </c>
      <c r="C33" s="457">
        <f>'Step 0- FY16 Formula I&amp;G Actual'!L33</f>
        <v>3903500</v>
      </c>
      <c r="D33" s="838">
        <f t="shared" si="0"/>
        <v>6.9138483310499715E-3</v>
      </c>
      <c r="G33" s="651">
        <f>1-'Step1- Set % New $ and Outcomes'!$C$5</f>
        <v>0.96</v>
      </c>
      <c r="H33" s="760">
        <f t="shared" si="1"/>
        <v>3747360</v>
      </c>
      <c r="K33" s="651">
        <f>'Step1- Set % New $ and Outcomes'!$I$18</f>
        <v>0.04</v>
      </c>
      <c r="L33" s="652">
        <f t="shared" si="2"/>
        <v>156140</v>
      </c>
    </row>
    <row r="34" spans="2:22" s="430" customFormat="1" x14ac:dyDescent="0.4">
      <c r="B34" s="447" t="s">
        <v>25</v>
      </c>
      <c r="C34" s="457">
        <f>'Step 0- FY16 Formula I&amp;G Actual'!L34</f>
        <v>5154600</v>
      </c>
      <c r="D34" s="838">
        <f t="shared" si="0"/>
        <v>9.1297867573280865E-3</v>
      </c>
      <c r="G34" s="651">
        <f>1-'Step1- Set % New $ and Outcomes'!$C$5</f>
        <v>0.96</v>
      </c>
      <c r="H34" s="760">
        <f t="shared" si="1"/>
        <v>4948416</v>
      </c>
      <c r="K34" s="651">
        <f>'Step1- Set % New $ and Outcomes'!$I$18</f>
        <v>0.04</v>
      </c>
      <c r="L34" s="652">
        <f t="shared" si="2"/>
        <v>206184</v>
      </c>
    </row>
    <row r="35" spans="2:22" s="430" customFormat="1" x14ac:dyDescent="0.4">
      <c r="B35" s="447" t="s">
        <v>26</v>
      </c>
      <c r="C35" s="457">
        <f>'Step 0- FY16 Formula I&amp;G Actual'!L35</f>
        <v>22656200</v>
      </c>
      <c r="D35" s="838">
        <f t="shared" si="0"/>
        <v>4.0128482274352339E-2</v>
      </c>
      <c r="G35" s="651">
        <f>1-'Step1- Set % New $ and Outcomes'!$C$5</f>
        <v>0.96</v>
      </c>
      <c r="H35" s="760">
        <f t="shared" si="1"/>
        <v>21749952</v>
      </c>
      <c r="K35" s="651">
        <f>'Step1- Set % New $ and Outcomes'!$I$18</f>
        <v>0.04</v>
      </c>
      <c r="L35" s="652">
        <f t="shared" si="2"/>
        <v>906248</v>
      </c>
    </row>
    <row r="36" spans="2:22" s="430" customFormat="1" ht="20.25" customHeight="1" thickBot="1" x14ac:dyDescent="0.45">
      <c r="B36" s="450" t="s">
        <v>27</v>
      </c>
      <c r="C36" s="457">
        <f>'Step 0- FY16 Formula I&amp;G Actual'!L36</f>
        <v>9151600</v>
      </c>
      <c r="D36" s="839">
        <f t="shared" si="0"/>
        <v>1.6209241548978331E-2</v>
      </c>
      <c r="G36" s="653">
        <f>1-'Step1- Set % New $ and Outcomes'!$C$5</f>
        <v>0.96</v>
      </c>
      <c r="H36" s="761">
        <f t="shared" si="1"/>
        <v>8785536</v>
      </c>
      <c r="K36" s="653">
        <f>'Step1- Set % New $ and Outcomes'!$I$18</f>
        <v>0.04</v>
      </c>
      <c r="L36" s="654">
        <f t="shared" si="2"/>
        <v>366064</v>
      </c>
    </row>
    <row r="37" spans="2:22" ht="36" customHeight="1" thickBot="1" x14ac:dyDescent="0.45">
      <c r="B37" s="451" t="s">
        <v>28</v>
      </c>
      <c r="C37" s="444">
        <f>SUM(C20:C36)</f>
        <v>176657900</v>
      </c>
      <c r="D37" s="840">
        <f t="shared" si="0"/>
        <v>0.31289507546606704</v>
      </c>
      <c r="F37" s="436"/>
      <c r="G37" s="448">
        <f>1-'Step1- Set % New $ and Outcomes'!$C$5</f>
        <v>0.96</v>
      </c>
      <c r="H37" s="763">
        <f>SUM(H20:H36)</f>
        <v>169591584</v>
      </c>
      <c r="I37" s="421"/>
      <c r="K37" s="445">
        <f>'Step1- Set % New $ and Outcomes'!$I$18</f>
        <v>0.04</v>
      </c>
      <c r="L37" s="449">
        <f>SUM(L20:L36)</f>
        <v>7066316</v>
      </c>
      <c r="P37" s="421"/>
      <c r="Q37" s="421"/>
      <c r="U37" s="421"/>
      <c r="V37" s="421"/>
    </row>
    <row r="38" spans="2:22" x14ac:dyDescent="0.4">
      <c r="C38" s="452" t="s">
        <v>29</v>
      </c>
      <c r="D38" s="453"/>
      <c r="F38" s="436"/>
      <c r="I38" s="421"/>
      <c r="L38" s="421"/>
      <c r="P38" s="421"/>
      <c r="Q38" s="421"/>
      <c r="U38" s="421"/>
      <c r="V38" s="421"/>
    </row>
    <row r="39" spans="2:22" x14ac:dyDescent="0.4">
      <c r="B39" s="454"/>
      <c r="F39" s="424"/>
      <c r="L39" s="421"/>
      <c r="P39" s="421"/>
      <c r="Q39" s="421"/>
      <c r="U39" s="421"/>
      <c r="V39" s="421"/>
    </row>
    <row r="40" spans="2:22" x14ac:dyDescent="0.4">
      <c r="B40" s="455"/>
      <c r="L40" s="421"/>
      <c r="P40" s="421"/>
      <c r="Q40" s="421"/>
      <c r="U40" s="421"/>
      <c r="V40" s="421"/>
    </row>
    <row r="41" spans="2:22" x14ac:dyDescent="0.4">
      <c r="B41" s="455"/>
      <c r="D41" s="556"/>
      <c r="L41" s="421"/>
      <c r="P41" s="421"/>
      <c r="Q41" s="421"/>
      <c r="U41" s="421"/>
      <c r="V41" s="421"/>
    </row>
    <row r="42" spans="2:22" x14ac:dyDescent="0.4">
      <c r="L42" s="421"/>
      <c r="P42" s="421"/>
      <c r="Q42" s="421"/>
      <c r="U42" s="421"/>
      <c r="V42" s="421"/>
    </row>
    <row r="43" spans="2:22" x14ac:dyDescent="0.4">
      <c r="L43" s="421"/>
      <c r="P43" s="421"/>
      <c r="Q43" s="421"/>
      <c r="U43" s="421"/>
      <c r="V43" s="421"/>
    </row>
    <row r="44" spans="2:22" x14ac:dyDescent="0.4">
      <c r="L44" s="421"/>
      <c r="P44" s="421"/>
      <c r="Q44" s="421"/>
      <c r="U44" s="421"/>
      <c r="V44" s="421"/>
    </row>
    <row r="45" spans="2:22" x14ac:dyDescent="0.4">
      <c r="L45" s="421"/>
      <c r="P45" s="421"/>
      <c r="Q45" s="421"/>
      <c r="U45" s="421"/>
      <c r="V45" s="421"/>
    </row>
    <row r="46" spans="2:22" x14ac:dyDescent="0.4">
      <c r="L46" s="421"/>
      <c r="P46" s="421"/>
      <c r="Q46" s="421"/>
      <c r="U46" s="421"/>
      <c r="V46" s="421"/>
    </row>
    <row r="47" spans="2:22" x14ac:dyDescent="0.4">
      <c r="F47" s="421"/>
      <c r="I47" s="421"/>
    </row>
    <row r="48" spans="2:22" x14ac:dyDescent="0.4">
      <c r="B48" s="421"/>
      <c r="D48" s="421"/>
      <c r="F48" s="421"/>
      <c r="I48" s="421"/>
    </row>
    <row r="49" spans="2:22" x14ac:dyDescent="0.4">
      <c r="B49" s="421"/>
      <c r="D49" s="421"/>
    </row>
    <row r="55" spans="2:22" x14ac:dyDescent="0.4">
      <c r="L55" s="421"/>
      <c r="P55" s="421"/>
      <c r="Q55" s="421"/>
      <c r="U55" s="421"/>
      <c r="V55" s="421"/>
    </row>
    <row r="56" spans="2:22" x14ac:dyDescent="0.4">
      <c r="L56" s="421"/>
      <c r="P56" s="421"/>
      <c r="Q56" s="421"/>
      <c r="U56" s="421"/>
      <c r="V56" s="421"/>
    </row>
  </sheetData>
  <mergeCells count="6">
    <mergeCell ref="G5:H5"/>
    <mergeCell ref="K3:L3"/>
    <mergeCell ref="K5:L5"/>
    <mergeCell ref="B3:D3"/>
    <mergeCell ref="G3:H3"/>
    <mergeCell ref="B5:D5"/>
  </mergeCells>
  <pageMargins left="0.7" right="0.7" top="0.75" bottom="0.75" header="0.3" footer="0.3"/>
  <pageSetup paperSize="5" scale="45" orientation="landscape" r:id="rId1"/>
  <headerFooter>
    <oddFooter>&amp;LPage &amp;P of &amp;N&amp;R&amp;F:&amp;A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J37"/>
  <sheetViews>
    <sheetView topLeftCell="A4" zoomScale="80" zoomScaleNormal="80" workbookViewId="0">
      <selection activeCell="D5" sqref="D5"/>
    </sheetView>
  </sheetViews>
  <sheetFormatPr defaultColWidth="8.7109375" defaultRowHeight="15.75" x14ac:dyDescent="0.25"/>
  <cols>
    <col min="1" max="1" width="2.7109375" style="460" customWidth="1"/>
    <col min="2" max="2" width="4.7109375" style="460" customWidth="1"/>
    <col min="3" max="3" width="67.140625" style="460" customWidth="1"/>
    <col min="4" max="4" width="21.140625" style="460" customWidth="1"/>
    <col min="5" max="5" width="29.7109375" style="460" customWidth="1"/>
    <col min="6" max="6" width="34" style="460" customWidth="1"/>
    <col min="7" max="7" width="24.28515625" style="461" customWidth="1"/>
    <col min="8" max="8" width="12.7109375" style="460" customWidth="1"/>
    <col min="9" max="16384" width="8.7109375" style="460"/>
  </cols>
  <sheetData>
    <row r="1" spans="2:10" ht="21" x14ac:dyDescent="0.4">
      <c r="B1" s="478" t="s">
        <v>342</v>
      </c>
    </row>
    <row r="2" spans="2:10" ht="16.5" thickBot="1" x14ac:dyDescent="0.3">
      <c r="G2" s="460"/>
    </row>
    <row r="3" spans="2:10" ht="56.25" customHeight="1" thickBot="1" x14ac:dyDescent="0.3">
      <c r="C3" s="975" t="s">
        <v>386</v>
      </c>
      <c r="D3" s="976"/>
      <c r="G3" s="460"/>
    </row>
    <row r="4" spans="2:10" ht="44.25" customHeight="1" thickBot="1" x14ac:dyDescent="0.4">
      <c r="C4" s="462" t="s">
        <v>385</v>
      </c>
      <c r="D4" s="463">
        <f>'Step2-Determine Protected Base'!H7</f>
        <v>542007840</v>
      </c>
      <c r="G4" s="460"/>
    </row>
    <row r="5" spans="2:10" ht="49.5" customHeight="1" thickBot="1" x14ac:dyDescent="0.4">
      <c r="C5" s="464" t="s">
        <v>700</v>
      </c>
      <c r="D5" s="465">
        <f>'Step1- Set % New $ and Outcomes'!I10+'Step1- Set % New $ and Outcomes'!I19</f>
        <v>22583660</v>
      </c>
      <c r="G5" s="460"/>
    </row>
    <row r="6" spans="2:10" ht="21" customHeight="1" x14ac:dyDescent="0.25">
      <c r="G6" s="460"/>
    </row>
    <row r="7" spans="2:10" ht="23.25" customHeight="1" x14ac:dyDescent="0.25">
      <c r="D7" s="590"/>
      <c r="G7" s="460"/>
    </row>
    <row r="8" spans="2:10" x14ac:dyDescent="0.25">
      <c r="D8" s="590"/>
      <c r="G8" s="460"/>
    </row>
    <row r="9" spans="2:10" x14ac:dyDescent="0.25">
      <c r="D9" s="667"/>
      <c r="G9" s="460"/>
    </row>
    <row r="10" spans="2:10" ht="18" x14ac:dyDescent="0.35">
      <c r="C10" s="403"/>
      <c r="D10" s="403"/>
      <c r="E10" s="403"/>
      <c r="G10" s="460"/>
    </row>
    <row r="11" spans="2:10" ht="18.75" thickBot="1" x14ac:dyDescent="0.4">
      <c r="C11" s="403"/>
      <c r="D11" s="403"/>
      <c r="E11" s="403"/>
      <c r="F11" s="403"/>
      <c r="G11" s="403"/>
      <c r="H11" s="403"/>
      <c r="I11" s="403"/>
      <c r="J11" s="403"/>
    </row>
    <row r="12" spans="2:10" ht="39.75" customHeight="1" x14ac:dyDescent="0.35">
      <c r="C12" s="977" t="s">
        <v>345</v>
      </c>
      <c r="D12" s="978"/>
      <c r="E12" s="979"/>
      <c r="F12" s="403"/>
      <c r="G12" s="403"/>
      <c r="H12" s="403"/>
      <c r="I12" s="403"/>
      <c r="J12" s="403"/>
    </row>
    <row r="13" spans="2:10" ht="45.75" customHeight="1" thickBot="1" x14ac:dyDescent="0.4">
      <c r="C13" s="980"/>
      <c r="D13" s="981"/>
      <c r="E13" s="982"/>
      <c r="F13" s="665"/>
      <c r="G13" s="403"/>
      <c r="H13" s="403"/>
      <c r="I13" s="403"/>
      <c r="J13" s="403"/>
    </row>
    <row r="14" spans="2:10" ht="40.5" customHeight="1" thickBot="1" x14ac:dyDescent="0.4">
      <c r="C14" s="466" t="s">
        <v>219</v>
      </c>
      <c r="D14" s="467">
        <f>SUM(D15:D19)</f>
        <v>1</v>
      </c>
      <c r="E14" s="468">
        <f>D5</f>
        <v>22583660</v>
      </c>
      <c r="F14" s="403"/>
      <c r="G14" s="403"/>
      <c r="H14" s="403"/>
      <c r="I14" s="403"/>
      <c r="J14" s="403"/>
    </row>
    <row r="15" spans="2:10" ht="29.25" customHeight="1" thickBot="1" x14ac:dyDescent="0.4">
      <c r="C15" s="893" t="s">
        <v>218</v>
      </c>
      <c r="D15" s="894">
        <v>0.28000000000000003</v>
      </c>
      <c r="E15" s="895">
        <f>$E$14*D15</f>
        <v>6323424.8000000007</v>
      </c>
      <c r="F15" s="986" t="s">
        <v>260</v>
      </c>
      <c r="G15" s="987"/>
      <c r="H15" s="403"/>
      <c r="I15" s="403"/>
      <c r="J15" s="403"/>
    </row>
    <row r="16" spans="2:10" ht="39" customHeight="1" thickBot="1" x14ac:dyDescent="0.4">
      <c r="C16" s="469" t="s">
        <v>217</v>
      </c>
      <c r="D16" s="470">
        <v>0.13500000000000001</v>
      </c>
      <c r="E16" s="471">
        <f t="shared" ref="E16:E19" si="0">$E$14*D16</f>
        <v>3048794.1</v>
      </c>
      <c r="F16" s="986" t="s">
        <v>260</v>
      </c>
      <c r="G16" s="987"/>
      <c r="H16" s="403"/>
      <c r="I16" s="403"/>
      <c r="J16" s="403"/>
    </row>
    <row r="17" spans="3:10" ht="33" customHeight="1" thickBot="1" x14ac:dyDescent="0.4">
      <c r="C17" s="893" t="s">
        <v>216</v>
      </c>
      <c r="D17" s="894">
        <v>0.13500000000000001</v>
      </c>
      <c r="E17" s="895">
        <f t="shared" si="0"/>
        <v>3048794.1</v>
      </c>
      <c r="F17" s="986" t="s">
        <v>260</v>
      </c>
      <c r="G17" s="987"/>
      <c r="H17" s="403"/>
      <c r="I17" s="403"/>
      <c r="J17" s="403"/>
    </row>
    <row r="18" spans="3:10" ht="32.25" customHeight="1" thickBot="1" x14ac:dyDescent="0.4">
      <c r="C18" s="472" t="s">
        <v>215</v>
      </c>
      <c r="D18" s="473">
        <v>0.25</v>
      </c>
      <c r="E18" s="471">
        <f t="shared" si="0"/>
        <v>5645915</v>
      </c>
      <c r="F18" s="986" t="s">
        <v>260</v>
      </c>
      <c r="G18" s="987"/>
      <c r="H18" s="403"/>
      <c r="I18" s="403"/>
      <c r="J18" s="403"/>
    </row>
    <row r="19" spans="3:10" ht="34.5" customHeight="1" thickBot="1" x14ac:dyDescent="0.4">
      <c r="C19" s="893" t="s">
        <v>214</v>
      </c>
      <c r="D19" s="894">
        <v>0.2</v>
      </c>
      <c r="E19" s="895">
        <f t="shared" si="0"/>
        <v>4516732</v>
      </c>
      <c r="F19" s="986" t="s">
        <v>213</v>
      </c>
      <c r="G19" s="987"/>
      <c r="H19" s="403"/>
      <c r="I19" s="403"/>
      <c r="J19" s="403"/>
    </row>
    <row r="20" spans="3:10" ht="34.5" customHeight="1" thickBot="1" x14ac:dyDescent="0.4">
      <c r="C20" s="403"/>
      <c r="D20" s="670"/>
      <c r="E20" s="403"/>
      <c r="F20" s="403"/>
      <c r="G20" s="403"/>
      <c r="H20" s="403"/>
      <c r="I20" s="403"/>
      <c r="J20" s="403"/>
    </row>
    <row r="21" spans="3:10" ht="34.5" customHeight="1" thickBot="1" x14ac:dyDescent="0.4">
      <c r="C21" s="983" t="s">
        <v>212</v>
      </c>
      <c r="D21" s="984"/>
      <c r="E21" s="985"/>
      <c r="F21" s="666"/>
      <c r="G21" s="403"/>
      <c r="H21" s="403"/>
      <c r="I21" s="403"/>
      <c r="J21" s="403"/>
    </row>
    <row r="22" spans="3:10" ht="26.25" customHeight="1" thickBot="1" x14ac:dyDescent="0.4">
      <c r="C22" s="466" t="s">
        <v>211</v>
      </c>
      <c r="D22" s="474">
        <v>1</v>
      </c>
      <c r="E22" s="475">
        <f>E19</f>
        <v>4516732</v>
      </c>
      <c r="F22" s="403"/>
      <c r="G22" s="403"/>
      <c r="H22" s="403"/>
      <c r="I22" s="403"/>
      <c r="J22" s="403"/>
    </row>
    <row r="23" spans="3:10" ht="24.75" customHeight="1" thickBot="1" x14ac:dyDescent="0.4">
      <c r="C23" s="893" t="s">
        <v>210</v>
      </c>
      <c r="D23" s="894">
        <v>0.55285778399999996</v>
      </c>
      <c r="E23" s="896">
        <f>$E$22*D23</f>
        <v>2497110.444441888</v>
      </c>
      <c r="F23" s="971" t="s">
        <v>261</v>
      </c>
      <c r="G23" s="972"/>
      <c r="H23" s="403"/>
      <c r="I23" s="403"/>
      <c r="J23" s="403"/>
    </row>
    <row r="24" spans="3:10" ht="24" customHeight="1" thickBot="1" x14ac:dyDescent="0.4">
      <c r="C24" s="469" t="s">
        <v>30</v>
      </c>
      <c r="D24" s="470">
        <v>0.249098758</v>
      </c>
      <c r="E24" s="476">
        <f t="shared" ref="E24:E26" si="1">$E$22*D24</f>
        <v>1125112.331418856</v>
      </c>
      <c r="F24" s="973" t="s">
        <v>263</v>
      </c>
      <c r="G24" s="974"/>
      <c r="H24" s="403"/>
      <c r="I24" s="403"/>
      <c r="J24" s="403"/>
    </row>
    <row r="25" spans="3:10" ht="24.75" customHeight="1" thickBot="1" x14ac:dyDescent="0.4">
      <c r="C25" s="893" t="s">
        <v>31</v>
      </c>
      <c r="D25" s="894">
        <v>3.1375332999999998E-2</v>
      </c>
      <c r="E25" s="896">
        <f t="shared" si="1"/>
        <v>141713.97057175598</v>
      </c>
      <c r="F25" s="973" t="s">
        <v>262</v>
      </c>
      <c r="G25" s="974"/>
      <c r="H25" s="403"/>
      <c r="I25" s="403"/>
      <c r="J25" s="403"/>
    </row>
    <row r="26" spans="3:10" ht="30.75" customHeight="1" thickBot="1" x14ac:dyDescent="0.4">
      <c r="C26" s="469" t="s">
        <v>209</v>
      </c>
      <c r="D26" s="470">
        <v>0.166668125</v>
      </c>
      <c r="E26" s="476">
        <f t="shared" si="1"/>
        <v>752795.25356750004</v>
      </c>
      <c r="F26" s="973" t="s">
        <v>263</v>
      </c>
      <c r="G26" s="974"/>
      <c r="H26" s="403"/>
      <c r="I26" s="403"/>
      <c r="J26" s="403"/>
    </row>
    <row r="27" spans="3:10" ht="18" x14ac:dyDescent="0.35">
      <c r="C27" s="403"/>
      <c r="D27" s="403"/>
      <c r="E27" s="403"/>
      <c r="F27" s="403"/>
      <c r="G27" s="477"/>
      <c r="H27" s="403"/>
      <c r="I27" s="403"/>
      <c r="J27" s="403"/>
    </row>
    <row r="28" spans="3:10" ht="18" x14ac:dyDescent="0.35">
      <c r="C28" s="403"/>
      <c r="D28" s="403"/>
      <c r="G28" s="460"/>
    </row>
    <row r="29" spans="3:10" x14ac:dyDescent="0.25">
      <c r="G29" s="460"/>
    </row>
    <row r="30" spans="3:10" x14ac:dyDescent="0.25">
      <c r="G30" s="460"/>
    </row>
    <row r="31" spans="3:10" x14ac:dyDescent="0.25">
      <c r="G31" s="460"/>
    </row>
    <row r="32" spans="3:10" x14ac:dyDescent="0.25">
      <c r="G32" s="460"/>
    </row>
    <row r="33" spans="6:7" x14ac:dyDescent="0.25">
      <c r="G33" s="460"/>
    </row>
    <row r="34" spans="6:7" x14ac:dyDescent="0.25">
      <c r="F34" s="461"/>
      <c r="G34" s="460"/>
    </row>
    <row r="35" spans="6:7" x14ac:dyDescent="0.25">
      <c r="F35" s="461"/>
      <c r="G35" s="460"/>
    </row>
    <row r="36" spans="6:7" x14ac:dyDescent="0.25">
      <c r="F36" s="461"/>
      <c r="G36" s="460"/>
    </row>
    <row r="37" spans="6:7" x14ac:dyDescent="0.25">
      <c r="F37" s="461"/>
      <c r="G37" s="460"/>
    </row>
  </sheetData>
  <mergeCells count="12">
    <mergeCell ref="F23:G23"/>
    <mergeCell ref="F24:G24"/>
    <mergeCell ref="F25:G25"/>
    <mergeCell ref="F26:G26"/>
    <mergeCell ref="C3:D3"/>
    <mergeCell ref="C12:E13"/>
    <mergeCell ref="C21:E21"/>
    <mergeCell ref="F15:G15"/>
    <mergeCell ref="F16:G16"/>
    <mergeCell ref="F17:G17"/>
    <mergeCell ref="F18:G18"/>
    <mergeCell ref="F19:G19"/>
  </mergeCells>
  <pageMargins left="0.7" right="0.7" top="0.75" bottom="0.75" header="0.3" footer="0.3"/>
  <pageSetup paperSize="5" scale="54" orientation="landscape" r:id="rId1"/>
  <headerFooter>
    <oddFooter>&amp;LPage &amp;P of &amp;N&amp;R&amp;F:&amp;A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T38"/>
  <sheetViews>
    <sheetView zoomScale="80" zoomScaleNormal="80" workbookViewId="0">
      <pane xSplit="2" ySplit="5" topLeftCell="C6" activePane="bottomRight" state="frozen"/>
      <selection activeCell="B6" sqref="B6:E6"/>
      <selection pane="topRight" activeCell="B6" sqref="B6:E6"/>
      <selection pane="bottomLeft" activeCell="B6" sqref="B6:E6"/>
      <selection pane="bottomRight" activeCell="B2" sqref="B2"/>
    </sheetView>
  </sheetViews>
  <sheetFormatPr defaultColWidth="9.140625" defaultRowHeight="16.5" x14ac:dyDescent="0.3"/>
  <cols>
    <col min="1" max="1" width="22.28515625" style="26" customWidth="1"/>
    <col min="2" max="2" width="20" style="26" customWidth="1"/>
    <col min="3" max="4" width="13" style="26" customWidth="1"/>
    <col min="5" max="5" width="13.28515625" style="26" customWidth="1"/>
    <col min="6" max="6" width="14" style="26" customWidth="1"/>
    <col min="7" max="7" width="2.7109375" style="19" customWidth="1"/>
    <col min="8" max="8" width="20.28515625" style="19" customWidth="1"/>
    <col min="9" max="9" width="21.7109375" style="19" customWidth="1"/>
    <col min="10" max="10" width="3.28515625" style="19" customWidth="1"/>
    <col min="11" max="11" width="17.85546875" style="19" customWidth="1"/>
    <col min="12" max="13" width="9.140625" style="19"/>
    <col min="14" max="14" width="16" style="19" customWidth="1"/>
    <col min="15" max="15" width="9.140625" style="19"/>
    <col min="16" max="16" width="19.5703125" style="19" customWidth="1"/>
    <col min="17" max="17" width="13.42578125" style="19" customWidth="1"/>
    <col min="18" max="18" width="14.7109375" style="19" customWidth="1"/>
    <col min="19" max="16384" width="9.140625" style="19"/>
  </cols>
  <sheetData>
    <row r="1" spans="1:20" ht="22.5" x14ac:dyDescent="0.4">
      <c r="A1" s="59" t="s">
        <v>271</v>
      </c>
    </row>
    <row r="2" spans="1:20" ht="17.25" x14ac:dyDescent="0.35">
      <c r="A2" s="32"/>
    </row>
    <row r="3" spans="1:20" ht="33" customHeight="1" thickBot="1" x14ac:dyDescent="0.4">
      <c r="A3" s="27"/>
      <c r="F3" s="27"/>
    </row>
    <row r="4" spans="1:20" ht="82.5" customHeight="1" thickBot="1" x14ac:dyDescent="0.4">
      <c r="A4" s="27"/>
      <c r="B4" s="33"/>
      <c r="C4" s="999" t="s">
        <v>300</v>
      </c>
      <c r="D4" s="1000"/>
      <c r="E4" s="1000"/>
      <c r="F4" s="1001"/>
      <c r="G4" s="31"/>
      <c r="H4" s="1002" t="s">
        <v>221</v>
      </c>
      <c r="I4" s="1003"/>
      <c r="M4" s="995" t="s">
        <v>220</v>
      </c>
      <c r="N4" s="996"/>
    </row>
    <row r="5" spans="1:20" ht="81" customHeight="1" thickBot="1" x14ac:dyDescent="0.4">
      <c r="A5" s="78" t="s">
        <v>89</v>
      </c>
      <c r="B5" s="187" t="s">
        <v>0</v>
      </c>
      <c r="C5" s="92" t="s">
        <v>91</v>
      </c>
      <c r="D5" s="636" t="s">
        <v>90</v>
      </c>
      <c r="E5" s="92" t="s">
        <v>317</v>
      </c>
      <c r="F5" s="637" t="s">
        <v>387</v>
      </c>
      <c r="H5" s="718" t="s">
        <v>388</v>
      </c>
      <c r="I5" s="709" t="s">
        <v>222</v>
      </c>
      <c r="J5" s="153"/>
      <c r="K5" s="719" t="s">
        <v>389</v>
      </c>
      <c r="M5" s="997">
        <f>'Step3- $ for Outcome Measures'!E15</f>
        <v>6323424.8000000007</v>
      </c>
      <c r="N5" s="998"/>
      <c r="P5" s="988" t="s">
        <v>223</v>
      </c>
      <c r="Q5" s="989"/>
      <c r="R5" s="990"/>
    </row>
    <row r="6" spans="1:20" ht="31.5" customHeight="1" thickBot="1" x14ac:dyDescent="0.4">
      <c r="A6" s="993" t="s">
        <v>88</v>
      </c>
      <c r="B6" s="994"/>
      <c r="C6" s="634">
        <f>C11+C17+C36</f>
        <v>2550.8879459559771</v>
      </c>
      <c r="D6" s="82">
        <f>D11+D17+D36</f>
        <v>2608.0750474921024</v>
      </c>
      <c r="E6" s="634">
        <f>E11+E17+E36</f>
        <v>2704.5471609171568</v>
      </c>
      <c r="F6" s="83">
        <f>F11+F17+F36</f>
        <v>2687.0211049558848</v>
      </c>
      <c r="G6" s="40"/>
      <c r="H6" s="68">
        <f>H11+H17+H36</f>
        <v>2666.5477711217145</v>
      </c>
      <c r="I6" s="69">
        <f>I11+I17+I36</f>
        <v>1</v>
      </c>
      <c r="J6" s="40"/>
      <c r="K6" s="625">
        <f>I6</f>
        <v>1</v>
      </c>
      <c r="L6" s="40"/>
      <c r="M6" s="40"/>
      <c r="N6" s="40"/>
      <c r="O6" s="40"/>
      <c r="P6" s="76" t="s">
        <v>88</v>
      </c>
      <c r="Q6" s="622">
        <f>K6</f>
        <v>1</v>
      </c>
      <c r="R6" s="188">
        <f>$M$5*Q6</f>
        <v>6323424.8000000007</v>
      </c>
      <c r="S6" s="40"/>
      <c r="T6" s="40"/>
    </row>
    <row r="7" spans="1:20" ht="17.25" x14ac:dyDescent="0.35">
      <c r="A7" s="52"/>
      <c r="B7" s="30"/>
      <c r="C7" s="52"/>
      <c r="D7" s="30"/>
      <c r="E7" s="52"/>
      <c r="F7" s="44"/>
      <c r="G7" s="40"/>
      <c r="H7" s="36"/>
      <c r="I7" s="63"/>
      <c r="J7" s="40"/>
      <c r="K7" s="623"/>
      <c r="L7" s="40"/>
      <c r="M7" s="40"/>
      <c r="N7" s="40"/>
      <c r="O7" s="40"/>
      <c r="P7" s="56"/>
      <c r="Q7" s="623"/>
      <c r="R7" s="37"/>
      <c r="S7" s="40"/>
      <c r="T7" s="40"/>
    </row>
    <row r="8" spans="1:20" x14ac:dyDescent="0.3">
      <c r="A8" s="53" t="s">
        <v>84</v>
      </c>
      <c r="B8" s="41" t="s">
        <v>36</v>
      </c>
      <c r="C8" s="58">
        <f>'DATA-Total Awards'!N16</f>
        <v>77.30263558217095</v>
      </c>
      <c r="D8" s="42">
        <f>'DATA-Total Awards'!Z16</f>
        <v>86.042610279443011</v>
      </c>
      <c r="E8" s="58">
        <f>'DATA-Total Awards'!AL16</f>
        <v>96.243402888134256</v>
      </c>
      <c r="F8" s="46">
        <f>'DATA-Total Awards'!AX16</f>
        <v>103.46320207882549</v>
      </c>
      <c r="G8" s="40"/>
      <c r="H8" s="58">
        <f>AVERAGE(D8:F8)</f>
        <v>95.249738415467576</v>
      </c>
      <c r="I8" s="64">
        <f>H8/H$6</f>
        <v>3.5720244522527214E-2</v>
      </c>
      <c r="J8" s="40"/>
      <c r="K8" s="626">
        <f t="shared" ref="K8:K36" si="0">I8</f>
        <v>3.5720244522527214E-2</v>
      </c>
      <c r="L8" s="40"/>
      <c r="M8" s="40"/>
      <c r="N8" s="40"/>
      <c r="O8" s="40"/>
      <c r="P8" s="56" t="s">
        <v>36</v>
      </c>
      <c r="Q8" s="626">
        <f t="shared" ref="Q8:Q36" si="1">K8</f>
        <v>3.5720244522527214E-2</v>
      </c>
      <c r="R8" s="37">
        <f t="shared" ref="R8:R36" si="2">$M$5*Q8</f>
        <v>225874.28007581277</v>
      </c>
      <c r="S8" s="40"/>
      <c r="T8" s="40"/>
    </row>
    <row r="9" spans="1:20" x14ac:dyDescent="0.3">
      <c r="A9" s="53" t="s">
        <v>84</v>
      </c>
      <c r="B9" s="41" t="s">
        <v>38</v>
      </c>
      <c r="C9" s="58">
        <f>'DATA-Total Awards'!N26</f>
        <v>590.48589541267336</v>
      </c>
      <c r="D9" s="42">
        <f>'DATA-Total Awards'!Z26</f>
        <v>609.77433701391828</v>
      </c>
      <c r="E9" s="58">
        <f>'DATA-Total Awards'!AL26</f>
        <v>598.27243311556617</v>
      </c>
      <c r="F9" s="46">
        <f>'DATA-Total Awards'!AX26</f>
        <v>610.3744756620282</v>
      </c>
      <c r="G9" s="40"/>
      <c r="H9" s="58">
        <f>AVERAGE(D9:F9)</f>
        <v>606.14041526383755</v>
      </c>
      <c r="I9" s="64">
        <f>H9/H$6</f>
        <v>0.22731279065323381</v>
      </c>
      <c r="J9" s="40"/>
      <c r="K9" s="626">
        <f t="shared" si="0"/>
        <v>0.22731279065323381</v>
      </c>
      <c r="L9" s="40"/>
      <c r="M9" s="40"/>
      <c r="N9" s="40"/>
      <c r="O9" s="40"/>
      <c r="P9" s="56" t="s">
        <v>38</v>
      </c>
      <c r="Q9" s="626">
        <f t="shared" si="1"/>
        <v>0.22731279065323381</v>
      </c>
      <c r="R9" s="37">
        <f t="shared" si="2"/>
        <v>1437395.3377738672</v>
      </c>
      <c r="S9" s="40"/>
      <c r="T9" s="40"/>
    </row>
    <row r="10" spans="1:20" ht="17.25" thickBot="1" x14ac:dyDescent="0.35">
      <c r="A10" s="54" t="s">
        <v>84</v>
      </c>
      <c r="B10" s="28" t="s">
        <v>40</v>
      </c>
      <c r="C10" s="603">
        <f>'DATA-Total Awards'!N36</f>
        <v>950.05379918417543</v>
      </c>
      <c r="D10" s="29">
        <f>'DATA-Total Awards'!Z36</f>
        <v>1004.1462266450021</v>
      </c>
      <c r="E10" s="603">
        <f>'DATA-Total Awards'!AL36</f>
        <v>994.9902090604329</v>
      </c>
      <c r="F10" s="48">
        <f>'DATA-Total Awards'!AX36</f>
        <v>1000.8635642945648</v>
      </c>
      <c r="G10" s="40"/>
      <c r="H10" s="603">
        <f>AVERAGE(D10:F10)</f>
        <v>999.99999999999989</v>
      </c>
      <c r="I10" s="65">
        <f>H10/H$6</f>
        <v>0.37501672043150314</v>
      </c>
      <c r="J10" s="40"/>
      <c r="K10" s="626">
        <f t="shared" si="0"/>
        <v>0.37501672043150314</v>
      </c>
      <c r="L10" s="40"/>
      <c r="M10" s="40"/>
      <c r="N10" s="40"/>
      <c r="O10" s="40"/>
      <c r="P10" s="39" t="s">
        <v>40</v>
      </c>
      <c r="Q10" s="626">
        <f t="shared" si="1"/>
        <v>0.37501672043150314</v>
      </c>
      <c r="R10" s="38">
        <f t="shared" si="2"/>
        <v>2371390.030391234</v>
      </c>
      <c r="S10" s="40"/>
      <c r="T10" s="40"/>
    </row>
    <row r="11" spans="1:20" ht="30" customHeight="1" thickBot="1" x14ac:dyDescent="0.4">
      <c r="A11" s="991" t="s">
        <v>224</v>
      </c>
      <c r="B11" s="992"/>
      <c r="C11" s="635">
        <f>SUM(C8:C10)</f>
        <v>1617.8423301790199</v>
      </c>
      <c r="D11" s="85">
        <f>SUM(D8:D10)</f>
        <v>1699.9631739383635</v>
      </c>
      <c r="E11" s="635">
        <f>SUM(E8:E10)</f>
        <v>1689.5060450641333</v>
      </c>
      <c r="F11" s="86">
        <f>SUM(F8:F10)</f>
        <v>1714.7012420354185</v>
      </c>
      <c r="G11" s="40"/>
      <c r="H11" s="68">
        <f>SUM(H8:H10)</f>
        <v>1701.3901536793051</v>
      </c>
      <c r="I11" s="70">
        <f>SUM(I8:I10)</f>
        <v>0.63804975560726418</v>
      </c>
      <c r="J11" s="40"/>
      <c r="K11" s="625">
        <f t="shared" si="0"/>
        <v>0.63804975560726418</v>
      </c>
      <c r="L11" s="40"/>
      <c r="M11" s="40"/>
      <c r="N11" s="40"/>
      <c r="O11" s="40"/>
      <c r="P11" s="76" t="s">
        <v>232</v>
      </c>
      <c r="Q11" s="622">
        <f t="shared" si="1"/>
        <v>0.63804975560726418</v>
      </c>
      <c r="R11" s="188">
        <f t="shared" si="2"/>
        <v>4034659.6482409136</v>
      </c>
      <c r="S11" s="40"/>
      <c r="T11" s="40"/>
    </row>
    <row r="12" spans="1:20" ht="17.25" x14ac:dyDescent="0.35">
      <c r="A12" s="55"/>
      <c r="B12" s="55"/>
      <c r="C12" s="55"/>
      <c r="D12" s="51"/>
      <c r="E12" s="55"/>
      <c r="F12" s="57"/>
      <c r="G12" s="40"/>
      <c r="H12" s="35"/>
      <c r="I12" s="66"/>
      <c r="J12" s="40"/>
      <c r="K12" s="623"/>
      <c r="L12" s="40"/>
      <c r="M12" s="40"/>
      <c r="N12" s="40"/>
      <c r="O12" s="40"/>
      <c r="P12" s="56"/>
      <c r="Q12" s="623"/>
      <c r="R12" s="37"/>
      <c r="S12" s="40"/>
      <c r="T12" s="40"/>
    </row>
    <row r="13" spans="1:20" x14ac:dyDescent="0.3">
      <c r="A13" s="53" t="s">
        <v>85</v>
      </c>
      <c r="B13" s="53" t="s">
        <v>42</v>
      </c>
      <c r="C13" s="58">
        <f>'DATA-Total Awards'!N46</f>
        <v>119.74441713173887</v>
      </c>
      <c r="D13" s="42">
        <f>'DATA-Total Awards'!Z46</f>
        <v>135.1178227414305</v>
      </c>
      <c r="E13" s="58">
        <f>'DATA-Total Awards'!AL46</f>
        <v>144.65413840869238</v>
      </c>
      <c r="F13" s="46">
        <f>'DATA-Total Awards'!AX46</f>
        <v>144.30583468784778</v>
      </c>
      <c r="G13" s="40"/>
      <c r="H13" s="58">
        <f>AVERAGE(D13:F13)</f>
        <v>141.35926527932355</v>
      </c>
      <c r="I13" s="64">
        <f>H13/H$6</f>
        <v>5.301208806765878E-2</v>
      </c>
      <c r="J13" s="40"/>
      <c r="K13" s="626">
        <f t="shared" si="0"/>
        <v>5.301208806765878E-2</v>
      </c>
      <c r="L13" s="40"/>
      <c r="M13" s="40"/>
      <c r="N13" s="40"/>
      <c r="O13" s="40"/>
      <c r="P13" s="56" t="s">
        <v>42</v>
      </c>
      <c r="Q13" s="626">
        <f t="shared" si="1"/>
        <v>5.301208806765878E-2</v>
      </c>
      <c r="R13" s="37">
        <f t="shared" si="2"/>
        <v>335217.95238681766</v>
      </c>
      <c r="S13" s="40"/>
      <c r="T13" s="40"/>
    </row>
    <row r="14" spans="1:20" x14ac:dyDescent="0.3">
      <c r="A14" s="53" t="s">
        <v>85</v>
      </c>
      <c r="B14" s="53" t="s">
        <v>44</v>
      </c>
      <c r="C14" s="58">
        <f>'DATA-Total Awards'!N56</f>
        <v>144.30583468784778</v>
      </c>
      <c r="D14" s="42">
        <f>'DATA-Total Awards'!Z56</f>
        <v>144.78625361315065</v>
      </c>
      <c r="E14" s="58">
        <f>'DATA-Total Awards'!AL56</f>
        <v>157.93772169331655</v>
      </c>
      <c r="F14" s="46">
        <f>'DATA-Total Awards'!AX56</f>
        <v>154.99515577583651</v>
      </c>
      <c r="G14" s="40"/>
      <c r="H14" s="58">
        <f>AVERAGE(D14:F14)</f>
        <v>152.57304369410124</v>
      </c>
      <c r="I14" s="64">
        <f>H14/H$6</f>
        <v>5.7217442472414289E-2</v>
      </c>
      <c r="J14" s="40"/>
      <c r="K14" s="626">
        <f t="shared" si="0"/>
        <v>5.7217442472414289E-2</v>
      </c>
      <c r="L14" s="40"/>
      <c r="M14" s="40"/>
      <c r="N14" s="40"/>
      <c r="O14" s="40"/>
      <c r="P14" s="56" t="s">
        <v>44</v>
      </c>
      <c r="Q14" s="626">
        <f t="shared" si="1"/>
        <v>5.7217442472414289E-2</v>
      </c>
      <c r="R14" s="37">
        <f t="shared" si="2"/>
        <v>361810.19472263788</v>
      </c>
      <c r="S14" s="40"/>
      <c r="T14" s="40"/>
    </row>
    <row r="15" spans="1:20" x14ac:dyDescent="0.3">
      <c r="A15" s="53" t="s">
        <v>85</v>
      </c>
      <c r="B15" s="53" t="s">
        <v>46</v>
      </c>
      <c r="C15" s="58">
        <f>'DATA-Total Awards'!N66</f>
        <v>13.559824166673337</v>
      </c>
      <c r="D15" s="42">
        <f>'DATA-Total Awards'!Z66</f>
        <v>15.205258985835647</v>
      </c>
      <c r="E15" s="58">
        <f>'DATA-Total Awards'!AL66</f>
        <v>14.977059996316786</v>
      </c>
      <c r="F15" s="46">
        <f>'DATA-Total Awards'!AX66</f>
        <v>11.614127519196739</v>
      </c>
      <c r="G15" s="40"/>
      <c r="H15" s="58">
        <f>AVERAGE(D15:F15)</f>
        <v>13.932148833783055</v>
      </c>
      <c r="I15" s="64">
        <f>H15/H$6</f>
        <v>5.2247887642089133E-3</v>
      </c>
      <c r="J15" s="40"/>
      <c r="K15" s="626">
        <f t="shared" si="0"/>
        <v>5.2247887642089133E-3</v>
      </c>
      <c r="L15" s="40"/>
      <c r="M15" s="40"/>
      <c r="N15" s="40"/>
      <c r="O15" s="40"/>
      <c r="P15" s="56" t="s">
        <v>46</v>
      </c>
      <c r="Q15" s="626">
        <f t="shared" si="1"/>
        <v>5.2247887642089133E-3</v>
      </c>
      <c r="R15" s="37">
        <f t="shared" si="2"/>
        <v>33038.55884636</v>
      </c>
      <c r="S15" s="40"/>
      <c r="T15" s="40"/>
    </row>
    <row r="16" spans="1:20" ht="17.25" thickBot="1" x14ac:dyDescent="0.35">
      <c r="A16" s="54" t="s">
        <v>85</v>
      </c>
      <c r="B16" s="54" t="s">
        <v>48</v>
      </c>
      <c r="C16" s="603">
        <f>'DATA-Total Awards'!N76</f>
        <v>67.907215091559834</v>
      </c>
      <c r="D16" s="29">
        <f>'DATA-Total Awards'!Z76</f>
        <v>68.063351242283261</v>
      </c>
      <c r="E16" s="603">
        <f>'DATA-Total Awards'!AL76</f>
        <v>79.413248352563429</v>
      </c>
      <c r="F16" s="48">
        <f>'DATA-Total Awards'!AX76</f>
        <v>73.287907054951916</v>
      </c>
      <c r="G16" s="40"/>
      <c r="H16" s="603">
        <f>AVERAGE(D16:F16)</f>
        <v>73.588168883266192</v>
      </c>
      <c r="I16" s="65">
        <f>H16/H$6</f>
        <v>2.7596793757162081E-2</v>
      </c>
      <c r="J16" s="40"/>
      <c r="K16" s="626">
        <f t="shared" si="0"/>
        <v>2.7596793757162081E-2</v>
      </c>
      <c r="L16" s="40"/>
      <c r="M16" s="40"/>
      <c r="N16" s="40"/>
      <c r="O16" s="40"/>
      <c r="P16" s="39" t="s">
        <v>48</v>
      </c>
      <c r="Q16" s="626">
        <f t="shared" si="1"/>
        <v>2.7596793757162081E-2</v>
      </c>
      <c r="R16" s="38">
        <f t="shared" si="2"/>
        <v>174506.25004452391</v>
      </c>
      <c r="S16" s="40"/>
      <c r="T16" s="40"/>
    </row>
    <row r="17" spans="1:20" ht="36" customHeight="1" thickBot="1" x14ac:dyDescent="0.4">
      <c r="A17" s="991" t="s">
        <v>225</v>
      </c>
      <c r="B17" s="992"/>
      <c r="C17" s="635">
        <f>SUM(C13:C16)</f>
        <v>345.51729107781978</v>
      </c>
      <c r="D17" s="85">
        <f>SUM(D13:D16)</f>
        <v>363.17268658270007</v>
      </c>
      <c r="E17" s="635">
        <f>SUM(E13:E16)</f>
        <v>396.98216845088911</v>
      </c>
      <c r="F17" s="86">
        <f>SUM(F13:F16)</f>
        <v>384.20302503783296</v>
      </c>
      <c r="G17" s="40"/>
      <c r="H17" s="68">
        <f>SUM(H13:H16)</f>
        <v>381.45262669047406</v>
      </c>
      <c r="I17" s="71">
        <f>SUM(I13:I16)</f>
        <v>0.14305111306144405</v>
      </c>
      <c r="J17" s="40"/>
      <c r="K17" s="625">
        <f t="shared" si="0"/>
        <v>0.14305111306144405</v>
      </c>
      <c r="L17" s="40"/>
      <c r="M17" s="40"/>
      <c r="N17" s="40"/>
      <c r="O17" s="40"/>
      <c r="P17" s="627" t="s">
        <v>233</v>
      </c>
      <c r="Q17" s="628">
        <f t="shared" si="1"/>
        <v>0.14305111306144405</v>
      </c>
      <c r="R17" s="629">
        <f t="shared" si="2"/>
        <v>904572.95600033936</v>
      </c>
      <c r="S17" s="40"/>
      <c r="T17" s="40"/>
    </row>
    <row r="18" spans="1:20" ht="17.25" x14ac:dyDescent="0.35">
      <c r="A18" s="53"/>
      <c r="B18" s="41"/>
      <c r="C18" s="53"/>
      <c r="D18" s="41"/>
      <c r="E18" s="53"/>
      <c r="F18" s="50"/>
      <c r="G18" s="40"/>
      <c r="H18" s="36"/>
      <c r="I18" s="67"/>
      <c r="J18" s="40"/>
      <c r="K18" s="623"/>
      <c r="L18" s="40"/>
      <c r="M18" s="40"/>
      <c r="N18" s="40"/>
      <c r="O18" s="40"/>
      <c r="P18" s="250"/>
      <c r="Q18" s="624"/>
      <c r="R18" s="252"/>
      <c r="S18" s="40"/>
      <c r="T18" s="40"/>
    </row>
    <row r="19" spans="1:20" x14ac:dyDescent="0.3">
      <c r="A19" s="53" t="s">
        <v>87</v>
      </c>
      <c r="B19" s="41" t="s">
        <v>50</v>
      </c>
      <c r="C19" s="58">
        <f>'DATA-Total Awards'!N86</f>
        <v>28.092496657084975</v>
      </c>
      <c r="D19" s="42">
        <f>'DATA-Total Awards'!Z86</f>
        <v>31.851774747579885</v>
      </c>
      <c r="E19" s="58">
        <f>'DATA-Total Awards'!AL86</f>
        <v>24.765595599362641</v>
      </c>
      <c r="F19" s="46">
        <f>'DATA-Total Awards'!AX86</f>
        <v>23.516506393575195</v>
      </c>
      <c r="G19" s="40"/>
      <c r="H19" s="58">
        <f t="shared" ref="H19:H35" si="3">AVERAGE(D19:F19)</f>
        <v>26.711292246839239</v>
      </c>
      <c r="I19" s="64">
        <f t="shared" ref="I19:I35" si="4">H19/H$6</f>
        <v>1.0017181216897091E-2</v>
      </c>
      <c r="J19" s="40"/>
      <c r="K19" s="626">
        <f t="shared" si="0"/>
        <v>1.0017181216897091E-2</v>
      </c>
      <c r="L19" s="40"/>
      <c r="M19" s="40"/>
      <c r="N19" s="40"/>
      <c r="O19" s="40"/>
      <c r="P19" s="56" t="s">
        <v>50</v>
      </c>
      <c r="Q19" s="626">
        <f t="shared" si="1"/>
        <v>1.0017181216897091E-2</v>
      </c>
      <c r="R19" s="37">
        <f t="shared" si="2"/>
        <v>63342.892133021247</v>
      </c>
      <c r="S19" s="40"/>
      <c r="T19" s="40"/>
    </row>
    <row r="20" spans="1:20" x14ac:dyDescent="0.3">
      <c r="A20" s="53" t="s">
        <v>87</v>
      </c>
      <c r="B20" s="41" t="s">
        <v>52</v>
      </c>
      <c r="C20" s="58">
        <f>'DATA-Total Awards'!N96</f>
        <v>1.8135814430183117</v>
      </c>
      <c r="D20" s="42">
        <f>'DATA-Total Awards'!Z96</f>
        <v>2.3780736802491771</v>
      </c>
      <c r="E20" s="58">
        <f>'DATA-Total Awards'!AL96</f>
        <v>4.6120216829074945</v>
      </c>
      <c r="F20" s="46">
        <f>'DATA-Total Awards'!AX96</f>
        <v>4.1075818113394877</v>
      </c>
      <c r="G20" s="40"/>
      <c r="H20" s="58">
        <f t="shared" si="3"/>
        <v>3.6992257248320528</v>
      </c>
      <c r="I20" s="64">
        <f t="shared" si="4"/>
        <v>1.3872714994623667E-3</v>
      </c>
      <c r="J20" s="40"/>
      <c r="K20" s="626">
        <f t="shared" si="0"/>
        <v>1.3872714994623667E-3</v>
      </c>
      <c r="L20" s="40"/>
      <c r="M20" s="40"/>
      <c r="N20" s="40"/>
      <c r="O20" s="40"/>
      <c r="P20" s="56" t="s">
        <v>52</v>
      </c>
      <c r="Q20" s="626">
        <f t="shared" si="1"/>
        <v>1.3872714994623667E-3</v>
      </c>
      <c r="R20" s="37">
        <f t="shared" si="2"/>
        <v>8772.3070040335169</v>
      </c>
      <c r="S20" s="40"/>
      <c r="T20" s="40"/>
    </row>
    <row r="21" spans="1:20" x14ac:dyDescent="0.3">
      <c r="A21" s="53" t="s">
        <v>87</v>
      </c>
      <c r="B21" s="41" t="s">
        <v>54</v>
      </c>
      <c r="C21" s="58">
        <f>'DATA-Total Awards'!N106</f>
        <v>14.304473500892778</v>
      </c>
      <c r="D21" s="42">
        <f>'DATA-Total Awards'!Z106</f>
        <v>11.518043734136166</v>
      </c>
      <c r="E21" s="58">
        <f>'DATA-Total Awards'!AL106</f>
        <v>9.8726089149738563</v>
      </c>
      <c r="F21" s="46">
        <f>'DATA-Total Awards'!AX106</f>
        <v>9.7284832373829975</v>
      </c>
      <c r="G21" s="40"/>
      <c r="H21" s="58">
        <f t="shared" si="3"/>
        <v>10.373045295497674</v>
      </c>
      <c r="I21" s="64">
        <f t="shared" si="4"/>
        <v>3.8900654276049708E-3</v>
      </c>
      <c r="J21" s="40"/>
      <c r="K21" s="626">
        <f t="shared" si="0"/>
        <v>3.8900654276049708E-3</v>
      </c>
      <c r="L21" s="40"/>
      <c r="M21" s="40"/>
      <c r="N21" s="40"/>
      <c r="O21" s="40"/>
      <c r="P21" s="56" t="s">
        <v>54</v>
      </c>
      <c r="Q21" s="626">
        <f t="shared" si="1"/>
        <v>3.8900654276049708E-3</v>
      </c>
      <c r="R21" s="37">
        <f t="shared" si="2"/>
        <v>24598.536198539881</v>
      </c>
      <c r="S21" s="40"/>
      <c r="T21" s="40"/>
    </row>
    <row r="22" spans="1:20" x14ac:dyDescent="0.3">
      <c r="A22" s="53" t="s">
        <v>87</v>
      </c>
      <c r="B22" s="41" t="s">
        <v>56</v>
      </c>
      <c r="C22" s="58">
        <f>'DATA-Total Awards'!N116</f>
        <v>6.173383190141803</v>
      </c>
      <c r="D22" s="42">
        <f>'DATA-Total Awards'!Z116</f>
        <v>4.9843463500172147</v>
      </c>
      <c r="E22" s="58">
        <f>'DATA-Total Awards'!AL116</f>
        <v>7.2423152989406754</v>
      </c>
      <c r="F22" s="46">
        <f>'DATA-Total Awards'!AX116</f>
        <v>6.3415298139978056</v>
      </c>
      <c r="G22" s="40"/>
      <c r="H22" s="58">
        <f t="shared" si="3"/>
        <v>6.1893971543185655</v>
      </c>
      <c r="I22" s="64">
        <f t="shared" si="4"/>
        <v>2.3211274222606272E-3</v>
      </c>
      <c r="J22" s="40"/>
      <c r="K22" s="626">
        <f t="shared" si="0"/>
        <v>2.3211274222606272E-3</v>
      </c>
      <c r="L22" s="40"/>
      <c r="M22" s="40"/>
      <c r="N22" s="40"/>
      <c r="O22" s="40"/>
      <c r="P22" s="56" t="s">
        <v>56</v>
      </c>
      <c r="Q22" s="626">
        <f t="shared" si="1"/>
        <v>2.3211274222606272E-3</v>
      </c>
      <c r="R22" s="37">
        <f t="shared" si="2"/>
        <v>14677.474705882923</v>
      </c>
      <c r="S22" s="40"/>
      <c r="T22" s="40"/>
    </row>
    <row r="23" spans="1:20" x14ac:dyDescent="0.3">
      <c r="A23" s="53" t="s">
        <v>87</v>
      </c>
      <c r="B23" s="41" t="s">
        <v>58</v>
      </c>
      <c r="C23" s="58">
        <f>'DATA-Total Awards'!N126</f>
        <v>69.468576598794144</v>
      </c>
      <c r="D23" s="42">
        <f>'DATA-Total Awards'!Z126</f>
        <v>70.65761343891873</v>
      </c>
      <c r="E23" s="58">
        <f>'DATA-Total Awards'!AL126</f>
        <v>67.270660015533537</v>
      </c>
      <c r="F23" s="46">
        <f>'DATA-Total Awards'!AX126</f>
        <v>79.401237879430852</v>
      </c>
      <c r="G23" s="40"/>
      <c r="H23" s="58">
        <f t="shared" si="3"/>
        <v>72.443170444627711</v>
      </c>
      <c r="I23" s="64">
        <f t="shared" si="4"/>
        <v>2.7167400197804687E-2</v>
      </c>
      <c r="J23" s="40"/>
      <c r="K23" s="626">
        <f t="shared" si="0"/>
        <v>2.7167400197804687E-2</v>
      </c>
      <c r="L23" s="40"/>
      <c r="M23" s="40"/>
      <c r="N23" s="40"/>
      <c r="O23" s="40"/>
      <c r="P23" s="56" t="s">
        <v>58</v>
      </c>
      <c r="Q23" s="626">
        <f t="shared" si="1"/>
        <v>2.7167400197804687E-2</v>
      </c>
      <c r="R23" s="37">
        <f t="shared" si="2"/>
        <v>171791.01216232308</v>
      </c>
      <c r="S23" s="40"/>
      <c r="T23" s="40"/>
    </row>
    <row r="24" spans="1:20" x14ac:dyDescent="0.3">
      <c r="A24" s="53" t="s">
        <v>87</v>
      </c>
      <c r="B24" s="41" t="s">
        <v>60</v>
      </c>
      <c r="C24" s="58">
        <f>'DATA-Total Awards'!N136</f>
        <v>7.2663362452058191</v>
      </c>
      <c r="D24" s="42">
        <f>'DATA-Total Awards'!Z136</f>
        <v>6.1013203513463736</v>
      </c>
      <c r="E24" s="58">
        <f>'DATA-Total Awards'!AL136</f>
        <v>5.4407443290549358</v>
      </c>
      <c r="F24" s="46">
        <f>'DATA-Total Awards'!AX136</f>
        <v>4.660063575437781</v>
      </c>
      <c r="G24" s="40"/>
      <c r="H24" s="58">
        <f t="shared" si="3"/>
        <v>5.4007094186130304</v>
      </c>
      <c r="I24" s="64">
        <f t="shared" si="4"/>
        <v>2.0253563341717891E-3</v>
      </c>
      <c r="J24" s="40"/>
      <c r="K24" s="626">
        <f t="shared" si="0"/>
        <v>2.0253563341717891E-3</v>
      </c>
      <c r="L24" s="40"/>
      <c r="M24" s="40"/>
      <c r="N24" s="40"/>
      <c r="O24" s="40"/>
      <c r="P24" s="56" t="s">
        <v>60</v>
      </c>
      <c r="Q24" s="626">
        <f t="shared" si="1"/>
        <v>2.0253563341717891E-3</v>
      </c>
      <c r="R24" s="37">
        <f t="shared" si="2"/>
        <v>12807.188472338979</v>
      </c>
      <c r="S24" s="40"/>
      <c r="T24" s="40"/>
    </row>
    <row r="25" spans="1:20" x14ac:dyDescent="0.3">
      <c r="A25" s="53" t="s">
        <v>87</v>
      </c>
      <c r="B25" s="41" t="s">
        <v>62</v>
      </c>
      <c r="C25" s="58">
        <f>'DATA-Total Awards'!N146</f>
        <v>13.884106941252771</v>
      </c>
      <c r="D25" s="42">
        <f>'DATA-Total Awards'!Z146</f>
        <v>13.860085994987628</v>
      </c>
      <c r="E25" s="58">
        <f>'DATA-Total Awards'!AL146</f>
        <v>12.274703541488176</v>
      </c>
      <c r="F25" s="46">
        <f>'DATA-Total Awards'!AX146</f>
        <v>12.851206251851613</v>
      </c>
      <c r="G25" s="40"/>
      <c r="H25" s="58">
        <f t="shared" si="3"/>
        <v>12.995331929442472</v>
      </c>
      <c r="I25" s="64">
        <f t="shared" si="4"/>
        <v>4.8734667610983145E-3</v>
      </c>
      <c r="J25" s="40"/>
      <c r="K25" s="626">
        <f t="shared" si="0"/>
        <v>4.8734667610983145E-3</v>
      </c>
      <c r="L25" s="40"/>
      <c r="M25" s="40"/>
      <c r="N25" s="40"/>
      <c r="O25" s="40"/>
      <c r="P25" s="56" t="s">
        <v>62</v>
      </c>
      <c r="Q25" s="626">
        <f t="shared" si="1"/>
        <v>4.8734667610983145E-3</v>
      </c>
      <c r="R25" s="37">
        <f t="shared" si="2"/>
        <v>30817.000579104762</v>
      </c>
      <c r="S25" s="40"/>
      <c r="T25" s="40"/>
    </row>
    <row r="26" spans="1:20" x14ac:dyDescent="0.3">
      <c r="A26" s="53" t="s">
        <v>87</v>
      </c>
      <c r="B26" s="41" t="s">
        <v>64</v>
      </c>
      <c r="C26" s="58">
        <f>'DATA-Total Awards'!N156</f>
        <v>4.023508499411486</v>
      </c>
      <c r="D26" s="42">
        <f>'DATA-Total Awards'!Z156</f>
        <v>2.1618851638628884</v>
      </c>
      <c r="E26" s="58">
        <f>'DATA-Total Awards'!AL156</f>
        <v>3.3629324771200482</v>
      </c>
      <c r="F26" s="46">
        <f>'DATA-Total Awards'!AX156</f>
        <v>3.2908696383246188</v>
      </c>
      <c r="G26" s="40"/>
      <c r="H26" s="58">
        <f t="shared" si="3"/>
        <v>2.9385624264358516</v>
      </c>
      <c r="I26" s="64">
        <f t="shared" si="4"/>
        <v>1.1020100439452134E-3</v>
      </c>
      <c r="J26" s="40"/>
      <c r="K26" s="626">
        <f t="shared" si="0"/>
        <v>1.1020100439452134E-3</v>
      </c>
      <c r="L26" s="40"/>
      <c r="M26" s="40"/>
      <c r="N26" s="40"/>
      <c r="O26" s="40"/>
      <c r="P26" s="56" t="s">
        <v>64</v>
      </c>
      <c r="Q26" s="626">
        <f t="shared" si="1"/>
        <v>1.1020100439452134E-3</v>
      </c>
      <c r="R26" s="37">
        <f t="shared" si="2"/>
        <v>6968.4776417322528</v>
      </c>
      <c r="S26" s="40"/>
      <c r="T26" s="40"/>
    </row>
    <row r="27" spans="1:20" x14ac:dyDescent="0.3">
      <c r="A27" s="53" t="s">
        <v>87</v>
      </c>
      <c r="B27" s="41" t="s">
        <v>66</v>
      </c>
      <c r="C27" s="58">
        <f>'DATA-Total Awards'!N166</f>
        <v>3.7592780904949112</v>
      </c>
      <c r="D27" s="42">
        <f>'DATA-Total Awards'!Z166</f>
        <v>5.1284720276080735</v>
      </c>
      <c r="E27" s="58">
        <f>'DATA-Total Awards'!AL166</f>
        <v>6.3175088677326618</v>
      </c>
      <c r="F27" s="46">
        <f>'DATA-Total Awards'!AX166</f>
        <v>7.926912267497257</v>
      </c>
      <c r="G27" s="40"/>
      <c r="H27" s="58">
        <f t="shared" si="3"/>
        <v>6.4576310542793314</v>
      </c>
      <c r="I27" s="64">
        <f t="shared" si="4"/>
        <v>2.4217196197324651E-3</v>
      </c>
      <c r="J27" s="40"/>
      <c r="K27" s="626">
        <f t="shared" si="0"/>
        <v>2.4217196197324651E-3</v>
      </c>
      <c r="L27" s="40"/>
      <c r="M27" s="40"/>
      <c r="N27" s="40"/>
      <c r="O27" s="40"/>
      <c r="P27" s="56" t="s">
        <v>66</v>
      </c>
      <c r="Q27" s="626">
        <f t="shared" si="1"/>
        <v>2.4217196197324651E-3</v>
      </c>
      <c r="R27" s="37">
        <f t="shared" si="2"/>
        <v>15313.561902062842</v>
      </c>
      <c r="S27" s="40"/>
      <c r="T27" s="40"/>
    </row>
    <row r="28" spans="1:20" x14ac:dyDescent="0.3">
      <c r="A28" s="53" t="s">
        <v>87</v>
      </c>
      <c r="B28" s="41" t="s">
        <v>68</v>
      </c>
      <c r="C28" s="58">
        <f>'DATA-Total Awards'!N176</f>
        <v>12.322745434018463</v>
      </c>
      <c r="D28" s="42">
        <f>'DATA-Total Awards'!Z176</f>
        <v>13.703949844264198</v>
      </c>
      <c r="E28" s="58">
        <f>'DATA-Total Awards'!AL176</f>
        <v>11.325876164015019</v>
      </c>
      <c r="F28" s="46">
        <f>'DATA-Total Awards'!AX176</f>
        <v>10.605247776060724</v>
      </c>
      <c r="G28" s="40"/>
      <c r="H28" s="58">
        <f t="shared" si="3"/>
        <v>11.878357928113312</v>
      </c>
      <c r="I28" s="64">
        <f t="shared" si="4"/>
        <v>4.4545828343125994E-3</v>
      </c>
      <c r="J28" s="40"/>
      <c r="K28" s="626">
        <f t="shared" si="0"/>
        <v>4.4545828343125994E-3</v>
      </c>
      <c r="L28" s="40"/>
      <c r="M28" s="40"/>
      <c r="N28" s="40"/>
      <c r="O28" s="40"/>
      <c r="P28" s="56" t="s">
        <v>68</v>
      </c>
      <c r="Q28" s="626">
        <f t="shared" si="1"/>
        <v>4.4545828343125994E-3</v>
      </c>
      <c r="R28" s="37">
        <f t="shared" si="2"/>
        <v>28168.219568146586</v>
      </c>
      <c r="S28" s="40"/>
      <c r="T28" s="40"/>
    </row>
    <row r="29" spans="1:20" x14ac:dyDescent="0.3">
      <c r="A29" s="53" t="s">
        <v>86</v>
      </c>
      <c r="B29" s="41" t="s">
        <v>70</v>
      </c>
      <c r="C29" s="58">
        <f>'DATA-Total Awards'!N186</f>
        <v>280.14428581723257</v>
      </c>
      <c r="D29" s="42">
        <f>'DATA-Total Awards'!Z186</f>
        <v>232.81101120176791</v>
      </c>
      <c r="E29" s="58">
        <f>'DATA-Total Awards'!AL186</f>
        <v>321.16005156496459</v>
      </c>
      <c r="F29" s="46">
        <f>'DATA-Total Awards'!AX186</f>
        <v>270.34373974105415</v>
      </c>
      <c r="G29" s="40"/>
      <c r="H29" s="58">
        <f t="shared" si="3"/>
        <v>274.77160083592889</v>
      </c>
      <c r="I29" s="64">
        <f t="shared" si="4"/>
        <v>0.10304394461320414</v>
      </c>
      <c r="J29" s="40"/>
      <c r="K29" s="626">
        <f t="shared" si="0"/>
        <v>0.10304394461320414</v>
      </c>
      <c r="L29" s="40"/>
      <c r="M29" s="40"/>
      <c r="N29" s="40"/>
      <c r="O29" s="40"/>
      <c r="P29" s="56" t="s">
        <v>70</v>
      </c>
      <c r="Q29" s="626">
        <f t="shared" si="1"/>
        <v>0.10304394461320414</v>
      </c>
      <c r="R29" s="37">
        <f>$M$5*Q29</f>
        <v>651590.63485696155</v>
      </c>
      <c r="S29" s="40"/>
      <c r="T29" s="40"/>
    </row>
    <row r="30" spans="1:20" x14ac:dyDescent="0.3">
      <c r="A30" s="53" t="s">
        <v>86</v>
      </c>
      <c r="B30" s="41" t="s">
        <v>72</v>
      </c>
      <c r="C30" s="58">
        <f>'DATA-Total Awards'!N196</f>
        <v>33.29303152348848</v>
      </c>
      <c r="D30" s="42">
        <f>'DATA-Total Awards'!Z196</f>
        <v>37.640822797479402</v>
      </c>
      <c r="E30" s="58">
        <f>'DATA-Total Awards'!AL196</f>
        <v>24.201103362131775</v>
      </c>
      <c r="F30" s="46">
        <f>'DATA-Total Awards'!AX196</f>
        <v>17.979678279459687</v>
      </c>
      <c r="G30" s="40"/>
      <c r="H30" s="58">
        <f t="shared" si="3"/>
        <v>26.607201479690289</v>
      </c>
      <c r="I30" s="64">
        <f t="shared" si="4"/>
        <v>9.9781454387736918E-3</v>
      </c>
      <c r="J30" s="40"/>
      <c r="K30" s="626">
        <f t="shared" si="0"/>
        <v>9.9781454387736918E-3</v>
      </c>
      <c r="L30" s="40"/>
      <c r="M30" s="40"/>
      <c r="N30" s="40"/>
      <c r="O30" s="40"/>
      <c r="P30" s="56" t="s">
        <v>72</v>
      </c>
      <c r="Q30" s="626">
        <f t="shared" si="1"/>
        <v>9.9781454387736918E-3</v>
      </c>
      <c r="R30" s="37">
        <f t="shared" si="2"/>
        <v>63096.052325548451</v>
      </c>
      <c r="S30" s="40"/>
      <c r="T30" s="40"/>
    </row>
    <row r="31" spans="1:20" x14ac:dyDescent="0.3">
      <c r="A31" s="53" t="s">
        <v>86</v>
      </c>
      <c r="B31" s="41" t="s">
        <v>74</v>
      </c>
      <c r="C31" s="58">
        <f>'DATA-Total Awards'!N206</f>
        <v>11.638148465461882</v>
      </c>
      <c r="D31" s="42">
        <f>'DATA-Total Awards'!Z206</f>
        <v>10.473132571602436</v>
      </c>
      <c r="E31" s="58">
        <f>'DATA-Total Awards'!AL206</f>
        <v>8.4193416659326932</v>
      </c>
      <c r="F31" s="46">
        <f>'DATA-Total Awards'!AX206</f>
        <v>10.449111625337293</v>
      </c>
      <c r="G31" s="40"/>
      <c r="H31" s="58">
        <f t="shared" si="3"/>
        <v>9.7805286209574742</v>
      </c>
      <c r="I31" s="64">
        <f t="shared" si="4"/>
        <v>3.6678617675179248E-3</v>
      </c>
      <c r="J31" s="40"/>
      <c r="K31" s="626">
        <f t="shared" si="0"/>
        <v>3.6678617675179248E-3</v>
      </c>
      <c r="L31" s="40"/>
      <c r="M31" s="40"/>
      <c r="N31" s="40"/>
      <c r="O31" s="40"/>
      <c r="P31" s="56" t="s">
        <v>74</v>
      </c>
      <c r="Q31" s="626">
        <f t="shared" si="1"/>
        <v>3.6678617675179248E-3</v>
      </c>
      <c r="R31" s="37">
        <f t="shared" si="2"/>
        <v>23193.448063694683</v>
      </c>
      <c r="S31" s="40"/>
      <c r="T31" s="40"/>
    </row>
    <row r="32" spans="1:20" x14ac:dyDescent="0.3">
      <c r="A32" s="53" t="s">
        <v>86</v>
      </c>
      <c r="B32" s="41" t="s">
        <v>76</v>
      </c>
      <c r="C32" s="58">
        <f>'DATA-Total Awards'!N216</f>
        <v>6.6297811691795241</v>
      </c>
      <c r="D32" s="42">
        <f>'DATA-Total Awards'!Z216</f>
        <v>5.1044510813429307</v>
      </c>
      <c r="E32" s="58">
        <f>'DATA-Total Awards'!AL216</f>
        <v>4.083560865074344</v>
      </c>
      <c r="F32" s="46">
        <f>'DATA-Total Awards'!AX216</f>
        <v>4.4678960053166357</v>
      </c>
      <c r="G32" s="40"/>
      <c r="H32" s="58">
        <f t="shared" si="3"/>
        <v>4.5519693172446365</v>
      </c>
      <c r="I32" s="64">
        <f t="shared" si="4"/>
        <v>1.7070646048579123E-3</v>
      </c>
      <c r="J32" s="40"/>
      <c r="K32" s="626">
        <f t="shared" si="0"/>
        <v>1.7070646048579123E-3</v>
      </c>
      <c r="L32" s="40"/>
      <c r="M32" s="40"/>
      <c r="N32" s="40"/>
      <c r="O32" s="40"/>
      <c r="P32" s="56" t="s">
        <v>76</v>
      </c>
      <c r="Q32" s="626">
        <f t="shared" si="1"/>
        <v>1.7070646048579123E-3</v>
      </c>
      <c r="R32" s="37">
        <f t="shared" si="2"/>
        <v>10794.494657560725</v>
      </c>
      <c r="S32" s="40"/>
      <c r="T32" s="40"/>
    </row>
    <row r="33" spans="1:20" x14ac:dyDescent="0.3">
      <c r="A33" s="53" t="s">
        <v>86</v>
      </c>
      <c r="B33" s="41" t="s">
        <v>78</v>
      </c>
      <c r="C33" s="58">
        <f>'DATA-Total Awards'!N226</f>
        <v>15.769751223066512</v>
      </c>
      <c r="D33" s="42">
        <f>'DATA-Total Awards'!Z226</f>
        <v>18.147824903315691</v>
      </c>
      <c r="E33" s="58">
        <f>'DATA-Total Awards'!AL226</f>
        <v>19.492997894163707</v>
      </c>
      <c r="F33" s="46">
        <f>'DATA-Total Awards'!AX226</f>
        <v>18.868453291269986</v>
      </c>
      <c r="G33" s="40"/>
      <c r="H33" s="58">
        <f t="shared" si="3"/>
        <v>18.836425362916462</v>
      </c>
      <c r="I33" s="64">
        <f t="shared" si="4"/>
        <v>7.0639744642537186E-3</v>
      </c>
      <c r="J33" s="40"/>
      <c r="K33" s="626">
        <f t="shared" si="0"/>
        <v>7.0639744642537186E-3</v>
      </c>
      <c r="L33" s="40"/>
      <c r="M33" s="40"/>
      <c r="N33" s="40"/>
      <c r="O33" s="40"/>
      <c r="P33" s="56" t="s">
        <v>78</v>
      </c>
      <c r="Q33" s="626">
        <f t="shared" si="1"/>
        <v>7.0639744642537186E-3</v>
      </c>
      <c r="R33" s="37">
        <f t="shared" si="2"/>
        <v>44668.511313828683</v>
      </c>
      <c r="S33" s="40"/>
      <c r="T33" s="40"/>
    </row>
    <row r="34" spans="1:20" x14ac:dyDescent="0.3">
      <c r="A34" s="53" t="s">
        <v>86</v>
      </c>
      <c r="B34" s="41" t="s">
        <v>80</v>
      </c>
      <c r="C34" s="58">
        <f>'DATA-Total Awards'!N236</f>
        <v>44.102457342802921</v>
      </c>
      <c r="D34" s="42">
        <f>'DATA-Total Awards'!Z236</f>
        <v>42.276865426652037</v>
      </c>
      <c r="E34" s="58">
        <f>'DATA-Total Awards'!AL236</f>
        <v>47.741630701972113</v>
      </c>
      <c r="F34" s="46">
        <f>'DATA-Total Awards'!AX236</f>
        <v>67.054471499147255</v>
      </c>
      <c r="G34" s="40"/>
      <c r="H34" s="58">
        <f t="shared" si="3"/>
        <v>52.357655875923797</v>
      </c>
      <c r="I34" s="64">
        <f t="shared" si="4"/>
        <v>1.9634996396070165E-2</v>
      </c>
      <c r="J34" s="40"/>
      <c r="K34" s="626">
        <f t="shared" si="0"/>
        <v>1.9634996396070165E-2</v>
      </c>
      <c r="L34" s="40"/>
      <c r="M34" s="40"/>
      <c r="N34" s="40"/>
      <c r="O34" s="40"/>
      <c r="P34" s="56" t="s">
        <v>80</v>
      </c>
      <c r="Q34" s="626">
        <f t="shared" si="1"/>
        <v>1.9634996396070165E-2</v>
      </c>
      <c r="R34" s="37">
        <f t="shared" si="2"/>
        <v>124160.42315882072</v>
      </c>
      <c r="S34" s="40"/>
      <c r="T34" s="40"/>
    </row>
    <row r="35" spans="1:20" ht="17.25" thickBot="1" x14ac:dyDescent="0.35">
      <c r="A35" s="53" t="s">
        <v>86</v>
      </c>
      <c r="B35" s="41" t="s">
        <v>82</v>
      </c>
      <c r="C35" s="603">
        <f>'DATA-Total Awards'!N246</f>
        <v>34.842382557590213</v>
      </c>
      <c r="D35" s="29">
        <f>'DATA-Total Awards'!Z246</f>
        <v>36.139513655907948</v>
      </c>
      <c r="E35" s="603">
        <f>'DATA-Total Awards'!AL246</f>
        <v>40.475294456766299</v>
      </c>
      <c r="F35" s="48">
        <f>'DATA-Total Awards'!AX246</f>
        <v>36.52384879615024</v>
      </c>
      <c r="G35" s="40"/>
      <c r="H35" s="58">
        <f t="shared" si="3"/>
        <v>37.712885636274827</v>
      </c>
      <c r="I35" s="64">
        <f t="shared" si="4"/>
        <v>1.4142962689324129E-2</v>
      </c>
      <c r="J35" s="40"/>
      <c r="K35" s="626">
        <f t="shared" si="0"/>
        <v>1.4142962689324129E-2</v>
      </c>
      <c r="L35" s="40"/>
      <c r="M35" s="40"/>
      <c r="N35" s="40"/>
      <c r="O35" s="40"/>
      <c r="P35" s="39" t="s">
        <v>82</v>
      </c>
      <c r="Q35" s="633">
        <f t="shared" si="1"/>
        <v>1.4142962689324129E-2</v>
      </c>
      <c r="R35" s="38">
        <f t="shared" si="2"/>
        <v>89431.96101514691</v>
      </c>
      <c r="S35" s="40"/>
      <c r="T35" s="40"/>
    </row>
    <row r="36" spans="1:20" ht="35.25" customHeight="1" thickBot="1" x14ac:dyDescent="0.4">
      <c r="A36" s="991" t="s">
        <v>226</v>
      </c>
      <c r="B36" s="992"/>
      <c r="C36" s="634">
        <f>SUM(C19:C35)</f>
        <v>587.52832469913756</v>
      </c>
      <c r="D36" s="82">
        <f>SUM(D19:D35)</f>
        <v>544.93918697103868</v>
      </c>
      <c r="E36" s="634">
        <f>SUM(E19:E35)</f>
        <v>618.05894740213455</v>
      </c>
      <c r="F36" s="83">
        <f>SUM(F19:F35)</f>
        <v>588.11683788263349</v>
      </c>
      <c r="G36" s="40"/>
      <c r="H36" s="68">
        <f>SUM(H19:H35)</f>
        <v>583.7049907519355</v>
      </c>
      <c r="I36" s="71">
        <f>SUM(I19:I35)</f>
        <v>0.21889913133129182</v>
      </c>
      <c r="J36" s="40"/>
      <c r="K36" s="625">
        <f t="shared" si="0"/>
        <v>0.21889913133129182</v>
      </c>
      <c r="L36" s="40"/>
      <c r="M36" s="40"/>
      <c r="N36" s="40"/>
      <c r="O36" s="40"/>
      <c r="P36" s="630" t="s">
        <v>234</v>
      </c>
      <c r="Q36" s="631">
        <f t="shared" si="1"/>
        <v>0.21889913133129182</v>
      </c>
      <c r="R36" s="632">
        <f t="shared" si="2"/>
        <v>1384192.1957587479</v>
      </c>
      <c r="S36" s="40"/>
      <c r="T36" s="40"/>
    </row>
    <row r="37" spans="1:20" x14ac:dyDescent="0.3">
      <c r="A37" s="34"/>
    </row>
    <row r="38" spans="1:20" ht="17.25" x14ac:dyDescent="0.35">
      <c r="A38" s="27"/>
    </row>
  </sheetData>
  <mergeCells count="9">
    <mergeCell ref="M4:N4"/>
    <mergeCell ref="M5:N5"/>
    <mergeCell ref="C4:F4"/>
    <mergeCell ref="H4:I4"/>
    <mergeCell ref="P5:R5"/>
    <mergeCell ref="A11:B11"/>
    <mergeCell ref="A17:B17"/>
    <mergeCell ref="A36:B36"/>
    <mergeCell ref="A6:B6"/>
  </mergeCells>
  <pageMargins left="0.7" right="0.7" top="0.75" bottom="0.75" header="0.3" footer="0.3"/>
  <pageSetup paperSize="5" scale="62" orientation="landscape" r:id="rId1"/>
  <headerFooter>
    <oddFooter>&amp;LPage &amp;P of &amp;N&amp;R&amp;F:&amp;A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S36"/>
  <sheetViews>
    <sheetView zoomScale="80" zoomScaleNormal="80" workbookViewId="0">
      <pane xSplit="2" topLeftCell="C1" activePane="topRight" state="frozen"/>
      <selection activeCell="B6" sqref="B6:E6"/>
      <selection pane="topRight" activeCell="A2" sqref="A2"/>
    </sheetView>
  </sheetViews>
  <sheetFormatPr defaultColWidth="9.140625" defaultRowHeight="16.5" x14ac:dyDescent="0.3"/>
  <cols>
    <col min="1" max="1" width="18.5703125" style="26" customWidth="1"/>
    <col min="2" max="2" width="16.5703125" style="26" customWidth="1"/>
    <col min="3" max="3" width="13.140625" style="26" customWidth="1"/>
    <col min="4" max="4" width="16.140625" style="26" customWidth="1"/>
    <col min="5" max="5" width="15.85546875" style="26" customWidth="1"/>
    <col min="6" max="6" width="11.7109375" style="26" customWidth="1"/>
    <col min="7" max="7" width="2.7109375" style="19" customWidth="1"/>
    <col min="8" max="9" width="20.28515625" style="19" customWidth="1"/>
    <col min="10" max="10" width="5.7109375" style="19" customWidth="1"/>
    <col min="11" max="11" width="17.85546875" style="19" customWidth="1"/>
    <col min="12" max="12" width="9.140625" style="19"/>
    <col min="13" max="13" width="14.5703125" style="19" customWidth="1"/>
    <col min="14" max="14" width="11.28515625" style="19" customWidth="1"/>
    <col min="15" max="15" width="9.140625" style="19"/>
    <col min="16" max="16" width="12.5703125" style="19" customWidth="1"/>
    <col min="17" max="17" width="14.5703125" style="19" customWidth="1"/>
    <col min="18" max="18" width="16.28515625" style="19" customWidth="1"/>
    <col min="19" max="16384" width="9.140625" style="19"/>
  </cols>
  <sheetData>
    <row r="1" spans="1:19" ht="22.5" x14ac:dyDescent="0.4">
      <c r="A1" s="59" t="s">
        <v>270</v>
      </c>
    </row>
    <row r="2" spans="1:19" ht="25.5" customHeight="1" thickBot="1" x14ac:dyDescent="0.4">
      <c r="A2" s="27"/>
      <c r="F2" s="27"/>
    </row>
    <row r="3" spans="1:19" ht="77.25" customHeight="1" thickBot="1" x14ac:dyDescent="0.4">
      <c r="A3" s="27"/>
      <c r="B3" s="33"/>
      <c r="C3" s="999" t="s">
        <v>248</v>
      </c>
      <c r="D3" s="1000"/>
      <c r="E3" s="1000"/>
      <c r="F3" s="1001"/>
      <c r="G3" s="31"/>
      <c r="H3" s="1004" t="s">
        <v>235</v>
      </c>
      <c r="I3" s="1005"/>
      <c r="J3" s="31"/>
      <c r="M3" s="995" t="s">
        <v>237</v>
      </c>
      <c r="N3" s="996"/>
    </row>
    <row r="4" spans="1:19" ht="70.5" customHeight="1" thickBot="1" x14ac:dyDescent="0.4">
      <c r="A4" s="78" t="s">
        <v>89</v>
      </c>
      <c r="B4" s="78" t="s">
        <v>0</v>
      </c>
      <c r="C4" s="638" t="s">
        <v>91</v>
      </c>
      <c r="D4" s="79" t="s">
        <v>90</v>
      </c>
      <c r="E4" s="80" t="s">
        <v>317</v>
      </c>
      <c r="F4" s="550" t="s">
        <v>387</v>
      </c>
      <c r="H4" s="716" t="s">
        <v>390</v>
      </c>
      <c r="I4" s="708" t="s">
        <v>236</v>
      </c>
      <c r="J4" s="153"/>
      <c r="K4" s="717" t="s">
        <v>391</v>
      </c>
      <c r="M4" s="997">
        <f>'Step3- $ for Outcome Measures'!E16</f>
        <v>3048794.1</v>
      </c>
      <c r="N4" s="998"/>
      <c r="P4" s="1006" t="s">
        <v>250</v>
      </c>
      <c r="Q4" s="1007"/>
      <c r="R4" s="1008"/>
    </row>
    <row r="5" spans="1:19" ht="37.5" customHeight="1" thickBot="1" x14ac:dyDescent="0.4">
      <c r="A5" s="993" t="s">
        <v>88</v>
      </c>
      <c r="B5" s="1009"/>
      <c r="C5" s="81">
        <f>C10+C16+C35</f>
        <v>3338.9720797658492</v>
      </c>
      <c r="D5" s="634">
        <f>D10+D16+D35</f>
        <v>3387.1895928836043</v>
      </c>
      <c r="E5" s="82">
        <f>E10+E16+E35</f>
        <v>3404.4394664664651</v>
      </c>
      <c r="F5" s="634">
        <f>F10+F16+F35</f>
        <v>3643.2487916478262</v>
      </c>
      <c r="H5" s="87">
        <f>H10+H16+H35</f>
        <v>3478.2926169992988</v>
      </c>
      <c r="I5" s="88">
        <f>I10+I16+I35</f>
        <v>1</v>
      </c>
      <c r="K5" s="192">
        <f>I5</f>
        <v>1</v>
      </c>
      <c r="O5" s="40"/>
      <c r="P5" s="76" t="s">
        <v>88</v>
      </c>
      <c r="Q5" s="77">
        <f>K5</f>
        <v>1</v>
      </c>
      <c r="R5" s="188">
        <f>$M$4*Q5</f>
        <v>3048794.1</v>
      </c>
      <c r="S5" s="40"/>
    </row>
    <row r="6" spans="1:19" ht="17.25" x14ac:dyDescent="0.35">
      <c r="A6" s="60"/>
      <c r="B6" s="30"/>
      <c r="C6" s="43"/>
      <c r="D6" s="52"/>
      <c r="E6" s="30"/>
      <c r="F6" s="52"/>
      <c r="H6" s="56"/>
      <c r="I6" s="72"/>
      <c r="K6" s="61"/>
      <c r="O6" s="40"/>
      <c r="P6" s="56"/>
      <c r="Q6" s="100"/>
      <c r="R6" s="37"/>
      <c r="S6" s="40"/>
    </row>
    <row r="7" spans="1:19" x14ac:dyDescent="0.3">
      <c r="A7" s="53" t="s">
        <v>84</v>
      </c>
      <c r="B7" s="26" t="s">
        <v>36</v>
      </c>
      <c r="C7" s="45">
        <f>'DATA- STEMH Awards'!N16</f>
        <v>155.44499752452836</v>
      </c>
      <c r="D7" s="58">
        <f>'DATA- STEMH Awards'!Z16</f>
        <v>174.39086056865517</v>
      </c>
      <c r="E7" s="42">
        <f>'DATA- STEMH Awards'!AL16</f>
        <v>195.17761654113167</v>
      </c>
      <c r="F7" s="58">
        <f>'DATA- STEMH Awards'!AX16</f>
        <v>206.63937566824183</v>
      </c>
      <c r="H7" s="45">
        <f>AVERAGE(D7:F7)</f>
        <v>192.06928425934288</v>
      </c>
      <c r="I7" s="74">
        <f>H7/H$5</f>
        <v>5.5219415215572012E-2</v>
      </c>
      <c r="K7" s="61">
        <f t="shared" ref="K7:K35" si="0">I7</f>
        <v>5.5219415215572012E-2</v>
      </c>
      <c r="O7" s="40"/>
      <c r="P7" s="56" t="s">
        <v>36</v>
      </c>
      <c r="Q7" s="100">
        <f>K7</f>
        <v>5.5219415215572012E-2</v>
      </c>
      <c r="R7" s="37">
        <f>$M$4*Q7</f>
        <v>168352.62731468619</v>
      </c>
      <c r="S7" s="40"/>
    </row>
    <row r="8" spans="1:19" x14ac:dyDescent="0.3">
      <c r="A8" s="53" t="s">
        <v>84</v>
      </c>
      <c r="B8" s="26" t="s">
        <v>38</v>
      </c>
      <c r="C8" s="45">
        <f>'DATA- STEMH Awards'!N26</f>
        <v>603.27662780597814</v>
      </c>
      <c r="D8" s="58">
        <f>'DATA- STEMH Awards'!Z26</f>
        <v>645.64431538372594</v>
      </c>
      <c r="E8" s="42">
        <f>'DATA- STEMH Awards'!AL26</f>
        <v>638.23663401283306</v>
      </c>
      <c r="F8" s="58">
        <f>'DATA- STEMH Awards'!AX26</f>
        <v>676.97954364044097</v>
      </c>
      <c r="H8" s="45">
        <f>AVERAGE(D8:F8)</f>
        <v>653.62016434566669</v>
      </c>
      <c r="I8" s="74">
        <f>H8/H$5</f>
        <v>0.18791408208477317</v>
      </c>
      <c r="K8" s="61">
        <f t="shared" si="0"/>
        <v>0.18791408208477317</v>
      </c>
      <c r="O8" s="40"/>
      <c r="P8" s="56" t="s">
        <v>38</v>
      </c>
      <c r="Q8" s="100">
        <f t="shared" ref="Q8:Q35" si="1">K8</f>
        <v>0.18791408208477317</v>
      </c>
      <c r="R8" s="37">
        <f>$M$4*Q8</f>
        <v>572911.34476697212</v>
      </c>
      <c r="S8" s="40"/>
    </row>
    <row r="9" spans="1:19" ht="17.25" thickBot="1" x14ac:dyDescent="0.35">
      <c r="A9" s="54" t="s">
        <v>84</v>
      </c>
      <c r="B9" s="28" t="s">
        <v>40</v>
      </c>
      <c r="C9" s="47">
        <f>'DATA- STEMH Awards'!N36</f>
        <v>889.26668756657614</v>
      </c>
      <c r="D9" s="603">
        <f>'DATA- STEMH Awards'!Z36</f>
        <v>969.75562952656867</v>
      </c>
      <c r="E9" s="29">
        <f>'DATA- STEMH Awards'!AL36</f>
        <v>985.06785232947675</v>
      </c>
      <c r="F9" s="603">
        <f>'DATA- STEMH Awards'!AX36</f>
        <v>1045.1765181439546</v>
      </c>
      <c r="H9" s="47">
        <f>AVERAGE(D9:F9)</f>
        <v>1000</v>
      </c>
      <c r="I9" s="75">
        <f>H9/H$5</f>
        <v>0.28749737590010288</v>
      </c>
      <c r="K9" s="61">
        <f t="shared" si="0"/>
        <v>0.28749737590010288</v>
      </c>
      <c r="O9" s="40"/>
      <c r="P9" s="56" t="s">
        <v>40</v>
      </c>
      <c r="Q9" s="100">
        <f t="shared" si="1"/>
        <v>0.28749737590010288</v>
      </c>
      <c r="R9" s="37">
        <f>$M$4*Q9</f>
        <v>876520.30340971588</v>
      </c>
      <c r="S9" s="40"/>
    </row>
    <row r="10" spans="1:19" ht="33" customHeight="1" thickBot="1" x14ac:dyDescent="0.4">
      <c r="A10" s="991" t="s">
        <v>230</v>
      </c>
      <c r="B10" s="1010"/>
      <c r="C10" s="81">
        <f>SUM(C7:C9)</f>
        <v>1647.9883128970828</v>
      </c>
      <c r="D10" s="634">
        <f>SUM(D7:D9)</f>
        <v>1789.7908054789498</v>
      </c>
      <c r="E10" s="82">
        <f>SUM(E7:E9)</f>
        <v>1818.4821028834415</v>
      </c>
      <c r="F10" s="634">
        <f>SUM(F7:F9)</f>
        <v>1928.7954374526373</v>
      </c>
      <c r="H10" s="87">
        <f>SUM(H7:H9)</f>
        <v>1845.6894486050096</v>
      </c>
      <c r="I10" s="89">
        <f>SUM(I7:I9)</f>
        <v>0.53063087320044811</v>
      </c>
      <c r="K10" s="192">
        <f t="shared" si="0"/>
        <v>0.53063087320044811</v>
      </c>
      <c r="O10" s="40"/>
      <c r="P10" s="76" t="s">
        <v>232</v>
      </c>
      <c r="Q10" s="77">
        <f t="shared" si="1"/>
        <v>0.53063087320044811</v>
      </c>
      <c r="R10" s="188">
        <f>$M$4*Q10</f>
        <v>1617784.2754913743</v>
      </c>
      <c r="S10" s="40"/>
    </row>
    <row r="11" spans="1:19" x14ac:dyDescent="0.3">
      <c r="A11" s="55"/>
      <c r="C11" s="49"/>
      <c r="D11" s="53"/>
      <c r="E11" s="41"/>
      <c r="F11" s="53"/>
      <c r="H11" s="56"/>
      <c r="I11" s="73"/>
      <c r="K11" s="62"/>
      <c r="O11" s="40"/>
      <c r="P11" s="56"/>
      <c r="Q11" s="100"/>
      <c r="R11" s="37"/>
      <c r="S11" s="40"/>
    </row>
    <row r="12" spans="1:19" x14ac:dyDescent="0.3">
      <c r="A12" s="53" t="s">
        <v>85</v>
      </c>
      <c r="B12" s="26" t="s">
        <v>42</v>
      </c>
      <c r="C12" s="45">
        <f>'DATA- STEMH Awards'!N46</f>
        <v>95.638568355173092</v>
      </c>
      <c r="D12" s="58">
        <f>'DATA- STEMH Awards'!Z46</f>
        <v>126.14903187952279</v>
      </c>
      <c r="E12" s="42">
        <f>'DATA- STEMH Awards'!AL46</f>
        <v>137.29708585957366</v>
      </c>
      <c r="F12" s="58">
        <f>'DATA- STEMH Awards'!AX46</f>
        <v>137.29708585957366</v>
      </c>
      <c r="H12" s="45">
        <f>AVERAGE(D12:F12)</f>
        <v>133.58106786622338</v>
      </c>
      <c r="I12" s="74">
        <f>H12/H$5</f>
        <v>3.8404206481472775E-2</v>
      </c>
      <c r="K12" s="61">
        <f t="shared" si="0"/>
        <v>3.8404206481472775E-2</v>
      </c>
      <c r="O12" s="40"/>
      <c r="P12" s="56" t="s">
        <v>42</v>
      </c>
      <c r="Q12" s="100">
        <f t="shared" si="1"/>
        <v>3.8404206481472775E-2</v>
      </c>
      <c r="R12" s="37">
        <f>$M$4*Q12</f>
        <v>117086.51813589595</v>
      </c>
      <c r="S12" s="40"/>
    </row>
    <row r="13" spans="1:19" x14ac:dyDescent="0.3">
      <c r="A13" s="53" t="s">
        <v>85</v>
      </c>
      <c r="B13" s="26" t="s">
        <v>44</v>
      </c>
      <c r="C13" s="45">
        <f>'DATA- STEMH Awards'!N56</f>
        <v>181.30256209661647</v>
      </c>
      <c r="D13" s="58">
        <f>'DATA- STEMH Awards'!Z56</f>
        <v>178.95560336397421</v>
      </c>
      <c r="E13" s="42">
        <f>'DATA- STEMH Awards'!AL56</f>
        <v>206.53236847252103</v>
      </c>
      <c r="F13" s="58">
        <f>'DATA- STEMH Awards'!AX56</f>
        <v>224.13455896733817</v>
      </c>
      <c r="H13" s="45">
        <f>AVERAGE(D13:F13)</f>
        <v>203.20751026794449</v>
      </c>
      <c r="I13" s="74">
        <f>H13/H$5</f>
        <v>5.842162596522725E-2</v>
      </c>
      <c r="K13" s="61">
        <f t="shared" si="0"/>
        <v>5.842162596522725E-2</v>
      </c>
      <c r="O13" s="40"/>
      <c r="P13" s="56" t="s">
        <v>44</v>
      </c>
      <c r="Q13" s="100">
        <f t="shared" si="1"/>
        <v>5.842162596522725E-2</v>
      </c>
      <c r="R13" s="37">
        <f>$M$4*Q13</f>
        <v>178115.50855519166</v>
      </c>
      <c r="S13" s="40"/>
    </row>
    <row r="14" spans="1:19" x14ac:dyDescent="0.3">
      <c r="A14" s="53" t="s">
        <v>85</v>
      </c>
      <c r="B14" s="26" t="s">
        <v>46</v>
      </c>
      <c r="C14" s="45">
        <f>'DATA- STEMH Awards'!N66</f>
        <v>38.138079405437125</v>
      </c>
      <c r="D14" s="58">
        <f>'DATA- STEMH Awards'!Z66</f>
        <v>46.939174652845686</v>
      </c>
      <c r="E14" s="42">
        <f>'DATA- STEMH Awards'!AL66</f>
        <v>41.071777821239976</v>
      </c>
      <c r="F14" s="58">
        <f>'DATA- STEMH Awards'!AX66</f>
        <v>36.964600039115979</v>
      </c>
      <c r="H14" s="45">
        <f>AVERAGE(D14:F14)</f>
        <v>41.658517504400542</v>
      </c>
      <c r="I14" s="74">
        <f>H14/H$5</f>
        <v>1.1976714466403658E-2</v>
      </c>
      <c r="K14" s="61">
        <f t="shared" si="0"/>
        <v>1.1976714466403658E-2</v>
      </c>
      <c r="O14" s="40"/>
      <c r="P14" s="56" t="s">
        <v>46</v>
      </c>
      <c r="Q14" s="100">
        <f t="shared" si="1"/>
        <v>1.1976714466403658E-2</v>
      </c>
      <c r="R14" s="37">
        <f>$M$4*Q14</f>
        <v>36514.536402556121</v>
      </c>
      <c r="S14" s="40"/>
    </row>
    <row r="15" spans="1:19" ht="17.25" thickBot="1" x14ac:dyDescent="0.35">
      <c r="A15" s="54" t="s">
        <v>85</v>
      </c>
      <c r="B15" s="28" t="s">
        <v>48</v>
      </c>
      <c r="C15" s="47">
        <f>'DATA- STEMH Awards'!N76</f>
        <v>76.862898494034823</v>
      </c>
      <c r="D15" s="603">
        <f>'DATA- STEMH Awards'!Z76</f>
        <v>79.796596909837675</v>
      </c>
      <c r="E15" s="29">
        <f>'DATA- STEMH Awards'!AL76</f>
        <v>99.74574613729709</v>
      </c>
      <c r="F15" s="603">
        <f>'DATA- STEMH Awards'!AX76</f>
        <v>102.67944455309994</v>
      </c>
      <c r="H15" s="47">
        <f>AVERAGE(D15:F15)</f>
        <v>94.073929200078226</v>
      </c>
      <c r="I15" s="75">
        <f>H15/H$5</f>
        <v>2.7046007785634554E-2</v>
      </c>
      <c r="K15" s="61">
        <f t="shared" si="0"/>
        <v>2.7046007785634554E-2</v>
      </c>
      <c r="O15" s="40"/>
      <c r="P15" s="56" t="s">
        <v>48</v>
      </c>
      <c r="Q15" s="100">
        <f t="shared" si="1"/>
        <v>2.7046007785634554E-2</v>
      </c>
      <c r="R15" s="37">
        <f>$M$4*Q15</f>
        <v>82457.708965396698</v>
      </c>
      <c r="S15" s="40"/>
    </row>
    <row r="16" spans="1:19" ht="32.25" customHeight="1" thickBot="1" x14ac:dyDescent="0.4">
      <c r="A16" s="991" t="s">
        <v>231</v>
      </c>
      <c r="B16" s="992"/>
      <c r="C16" s="81">
        <f>SUM(C12:C15)</f>
        <v>391.94210835126148</v>
      </c>
      <c r="D16" s="634">
        <f>SUM(D12:D15)</f>
        <v>431.84040680618034</v>
      </c>
      <c r="E16" s="82">
        <f>SUM(E12:E15)</f>
        <v>484.64697829063169</v>
      </c>
      <c r="F16" s="634">
        <f>SUM(F12:F15)</f>
        <v>501.07568941912768</v>
      </c>
      <c r="H16" s="87">
        <f>SUM(H12:H15)</f>
        <v>472.52102483864667</v>
      </c>
      <c r="I16" s="89">
        <f>SUM(I12:I15)</f>
        <v>0.13584855469873824</v>
      </c>
      <c r="K16" s="192">
        <f t="shared" si="0"/>
        <v>0.13584855469873824</v>
      </c>
      <c r="O16" s="40"/>
      <c r="P16" s="76" t="s">
        <v>233</v>
      </c>
      <c r="Q16" s="77">
        <f t="shared" si="1"/>
        <v>0.13584855469873824</v>
      </c>
      <c r="R16" s="188">
        <f>$M$4*Q16</f>
        <v>414174.27205904044</v>
      </c>
      <c r="S16" s="40"/>
    </row>
    <row r="17" spans="1:19" x14ac:dyDescent="0.3">
      <c r="B17" s="55"/>
      <c r="C17" s="49"/>
      <c r="D17" s="53"/>
      <c r="E17" s="41"/>
      <c r="F17" s="53"/>
      <c r="H17" s="56"/>
      <c r="I17" s="73"/>
      <c r="K17" s="61"/>
      <c r="O17" s="40"/>
      <c r="P17" s="56"/>
      <c r="Q17" s="100"/>
      <c r="R17" s="37"/>
      <c r="S17" s="40"/>
    </row>
    <row r="18" spans="1:19" x14ac:dyDescent="0.3">
      <c r="A18" s="26" t="s">
        <v>87</v>
      </c>
      <c r="B18" s="53" t="s">
        <v>50</v>
      </c>
      <c r="C18" s="45">
        <f>'DATA- STEMH Awards'!N86</f>
        <v>104.43966360258166</v>
      </c>
      <c r="D18" s="58">
        <f>'DATA- STEMH Awards'!Z86</f>
        <v>132.3097985527088</v>
      </c>
      <c r="E18" s="42">
        <f>'DATA- STEMH Awards'!AL86</f>
        <v>89.477801681987103</v>
      </c>
      <c r="F18" s="58">
        <f>'DATA- STEMH Awards'!AX86</f>
        <v>88.304322315665956</v>
      </c>
      <c r="H18" s="45">
        <f t="shared" ref="H18:H34" si="2">AVERAGE(D18:F18)</f>
        <v>103.36397418345395</v>
      </c>
      <c r="I18" s="74">
        <f t="shared" ref="I18:I34" si="3">H18/H$5</f>
        <v>2.9716871340348991E-2</v>
      </c>
      <c r="K18" s="61">
        <f t="shared" si="0"/>
        <v>2.9716871340348991E-2</v>
      </c>
      <c r="O18" s="40"/>
      <c r="P18" s="56" t="s">
        <v>50</v>
      </c>
      <c r="Q18" s="100">
        <f t="shared" si="1"/>
        <v>2.9716871340348991E-2</v>
      </c>
      <c r="R18" s="37">
        <f t="shared" ref="R18:R35" si="4">$M$4*Q18</f>
        <v>90600.622012915104</v>
      </c>
      <c r="S18" s="40"/>
    </row>
    <row r="19" spans="1:19" x14ac:dyDescent="0.3">
      <c r="A19" s="26" t="s">
        <v>87</v>
      </c>
      <c r="B19" s="53" t="s">
        <v>52</v>
      </c>
      <c r="C19" s="45">
        <f>'DATA- STEMH Awards'!N96</f>
        <v>9.0944650889888532</v>
      </c>
      <c r="D19" s="58">
        <f>'DATA- STEMH Awards'!Z96</f>
        <v>9.0944650889888532</v>
      </c>
      <c r="E19" s="42">
        <f>'DATA- STEMH Awards'!AL96</f>
        <v>20.242519069039705</v>
      </c>
      <c r="F19" s="58">
        <f>'DATA- STEMH Awards'!AX96</f>
        <v>12.321533346371993</v>
      </c>
      <c r="H19" s="45">
        <f t="shared" si="2"/>
        <v>13.88617250146685</v>
      </c>
      <c r="I19" s="74">
        <f t="shared" si="3"/>
        <v>3.9922381554678872E-3</v>
      </c>
      <c r="K19" s="61">
        <f t="shared" si="0"/>
        <v>3.9922381554678872E-3</v>
      </c>
      <c r="O19" s="40"/>
      <c r="P19" s="56" t="s">
        <v>52</v>
      </c>
      <c r="Q19" s="100">
        <f t="shared" si="1"/>
        <v>3.9922381554678872E-3</v>
      </c>
      <c r="R19" s="37">
        <f t="shared" si="4"/>
        <v>12171.512134185377</v>
      </c>
      <c r="S19" s="40"/>
    </row>
    <row r="20" spans="1:19" x14ac:dyDescent="0.3">
      <c r="A20" s="26" t="s">
        <v>87</v>
      </c>
      <c r="B20" s="53" t="s">
        <v>54</v>
      </c>
      <c r="C20" s="45">
        <f>'DATA- STEMH Awards'!N106</f>
        <v>14.961861920594563</v>
      </c>
      <c r="D20" s="58">
        <f>'DATA- STEMH Awards'!Z106</f>
        <v>13.495012712693136</v>
      </c>
      <c r="E20" s="42">
        <f>'DATA- STEMH Awards'!AL106</f>
        <v>6.7475063563465678</v>
      </c>
      <c r="F20" s="58">
        <f>'DATA- STEMH Awards'!AX106</f>
        <v>9.9745746137297093</v>
      </c>
      <c r="H20" s="45">
        <f t="shared" si="2"/>
        <v>10.072364560923136</v>
      </c>
      <c r="I20" s="74">
        <f t="shared" si="3"/>
        <v>2.8957783803745937E-3</v>
      </c>
      <c r="K20" s="61">
        <f t="shared" si="0"/>
        <v>2.8957783803745937E-3</v>
      </c>
      <c r="O20" s="40"/>
      <c r="P20" s="56" t="s">
        <v>54</v>
      </c>
      <c r="Q20" s="100">
        <f t="shared" si="1"/>
        <v>2.8957783803745937E-3</v>
      </c>
      <c r="R20" s="37">
        <f t="shared" si="4"/>
        <v>8828.6320409936179</v>
      </c>
      <c r="S20" s="40"/>
    </row>
    <row r="21" spans="1:19" x14ac:dyDescent="0.3">
      <c r="A21" s="26" t="s">
        <v>87</v>
      </c>
      <c r="B21" s="53" t="s">
        <v>56</v>
      </c>
      <c r="C21" s="45">
        <f>'DATA- STEMH Awards'!N116</f>
        <v>10.854684138470565</v>
      </c>
      <c r="D21" s="58">
        <f>'DATA- STEMH Awards'!Z116</f>
        <v>7.0408761979268535</v>
      </c>
      <c r="E21" s="42">
        <f>'DATA- STEMH Awards'!AL116</f>
        <v>6.1607666731859965</v>
      </c>
      <c r="F21" s="58">
        <f>'DATA- STEMH Awards'!AX116</f>
        <v>9.387834930569138</v>
      </c>
      <c r="H21" s="45">
        <f t="shared" si="2"/>
        <v>7.5298259338939957</v>
      </c>
      <c r="I21" s="74">
        <f t="shared" si="3"/>
        <v>2.1648051969790651E-3</v>
      </c>
      <c r="K21" s="61">
        <f t="shared" si="0"/>
        <v>2.1648051969790651E-3</v>
      </c>
      <c r="O21" s="40"/>
      <c r="P21" s="56" t="s">
        <v>56</v>
      </c>
      <c r="Q21" s="100">
        <f t="shared" si="1"/>
        <v>2.1648051969790651E-3</v>
      </c>
      <c r="R21" s="37">
        <f t="shared" si="4"/>
        <v>6600.0453121991113</v>
      </c>
      <c r="S21" s="40"/>
    </row>
    <row r="22" spans="1:19" x14ac:dyDescent="0.3">
      <c r="A22" s="26" t="s">
        <v>87</v>
      </c>
      <c r="B22" s="53" t="s">
        <v>58</v>
      </c>
      <c r="C22" s="45">
        <f>'DATA- STEMH Awards'!N126</f>
        <v>113.8274985331508</v>
      </c>
      <c r="D22" s="58">
        <f>'DATA- STEMH Awards'!Z126</f>
        <v>97.105417563074525</v>
      </c>
      <c r="E22" s="42">
        <f>'DATA- STEMH Awards'!AL126</f>
        <v>99.74574613729709</v>
      </c>
      <c r="F22" s="58">
        <f>'DATA- STEMH Awards'!AX126</f>
        <v>140.23078427537649</v>
      </c>
      <c r="H22" s="45">
        <f t="shared" si="2"/>
        <v>112.36064932524937</v>
      </c>
      <c r="I22" s="74">
        <f t="shared" si="3"/>
        <v>3.2303391835440856E-2</v>
      </c>
      <c r="K22" s="61">
        <f t="shared" si="0"/>
        <v>3.2303391835440856E-2</v>
      </c>
      <c r="O22" s="40"/>
      <c r="P22" s="56" t="s">
        <v>58</v>
      </c>
      <c r="Q22" s="100">
        <f t="shared" si="1"/>
        <v>3.2303391835440856E-2</v>
      </c>
      <c r="R22" s="37">
        <f t="shared" si="4"/>
        <v>98486.390437880254</v>
      </c>
      <c r="S22" s="40"/>
    </row>
    <row r="23" spans="1:19" x14ac:dyDescent="0.3">
      <c r="A23" s="26" t="s">
        <v>87</v>
      </c>
      <c r="B23" s="53" t="s">
        <v>60</v>
      </c>
      <c r="C23" s="45">
        <f>'DATA- STEMH Awards'!N136</f>
        <v>4.1071777821239976</v>
      </c>
      <c r="D23" s="58">
        <f>'DATA- STEMH Awards'!Z136</f>
        <v>12.908273029532564</v>
      </c>
      <c r="E23" s="42">
        <f>'DATA- STEMH Awards'!AL136</f>
        <v>12.028163504791708</v>
      </c>
      <c r="F23" s="58">
        <f>'DATA- STEMH Awards'!AX136</f>
        <v>9.387834930569138</v>
      </c>
      <c r="H23" s="45">
        <f t="shared" si="2"/>
        <v>11.441423821631139</v>
      </c>
      <c r="I23" s="74">
        <f t="shared" si="3"/>
        <v>3.2893793252798792E-3</v>
      </c>
      <c r="K23" s="61">
        <f t="shared" si="0"/>
        <v>3.2893793252798792E-3</v>
      </c>
      <c r="O23" s="40"/>
      <c r="P23" s="56" t="s">
        <v>60</v>
      </c>
      <c r="Q23" s="100">
        <f t="shared" si="1"/>
        <v>3.2893793252798792E-3</v>
      </c>
      <c r="R23" s="37">
        <f t="shared" si="4"/>
        <v>10028.640279575277</v>
      </c>
      <c r="S23" s="40"/>
    </row>
    <row r="24" spans="1:19" x14ac:dyDescent="0.3">
      <c r="A24" s="26" t="s">
        <v>87</v>
      </c>
      <c r="B24" s="53" t="s">
        <v>62</v>
      </c>
      <c r="C24" s="45">
        <f>'DATA- STEMH Awards'!N146</f>
        <v>19.949149227459419</v>
      </c>
      <c r="D24" s="58">
        <f>'DATA- STEMH Awards'!Z146</f>
        <v>18.188930177977706</v>
      </c>
      <c r="E24" s="42">
        <f>'DATA- STEMH Awards'!AL146</f>
        <v>19.655779385879132</v>
      </c>
      <c r="F24" s="58">
        <f>'DATA- STEMH Awards'!AX146</f>
        <v>22.589477801681987</v>
      </c>
      <c r="H24" s="45">
        <f t="shared" si="2"/>
        <v>20.144729121846275</v>
      </c>
      <c r="I24" s="74">
        <f t="shared" si="3"/>
        <v>5.7915567607491883E-3</v>
      </c>
      <c r="K24" s="61">
        <f t="shared" si="0"/>
        <v>5.7915567607491883E-3</v>
      </c>
      <c r="O24" s="40"/>
      <c r="P24" s="56" t="s">
        <v>62</v>
      </c>
      <c r="Q24" s="100">
        <f t="shared" si="1"/>
        <v>5.7915567607491883E-3</v>
      </c>
      <c r="R24" s="37">
        <f t="shared" si="4"/>
        <v>17657.264081987236</v>
      </c>
      <c r="S24" s="40"/>
    </row>
    <row r="25" spans="1:19" x14ac:dyDescent="0.3">
      <c r="A25" s="26" t="s">
        <v>87</v>
      </c>
      <c r="B25" s="53" t="s">
        <v>64</v>
      </c>
      <c r="C25" s="45">
        <f>'DATA- STEMH Awards'!N156</f>
        <v>2.0535888910619988</v>
      </c>
      <c r="D25" s="58">
        <f>'DATA- STEMH Awards'!Z156</f>
        <v>2.0535888910619988</v>
      </c>
      <c r="E25" s="42">
        <f>'DATA- STEMH Awards'!AL156</f>
        <v>6.4541365147662821</v>
      </c>
      <c r="F25" s="58">
        <f>'DATA- STEMH Awards'!AX156</f>
        <v>8.2143555642479953</v>
      </c>
      <c r="H25" s="45">
        <f t="shared" si="2"/>
        <v>5.574026990025426</v>
      </c>
      <c r="I25" s="74">
        <f t="shared" si="3"/>
        <v>1.6025181328286589E-3</v>
      </c>
      <c r="K25" s="61">
        <f t="shared" si="0"/>
        <v>1.6025181328286589E-3</v>
      </c>
      <c r="O25" s="40"/>
      <c r="P25" s="56" t="s">
        <v>64</v>
      </c>
      <c r="Q25" s="100">
        <f t="shared" si="1"/>
        <v>1.6025181328286589E-3</v>
      </c>
      <c r="R25" s="37">
        <f t="shared" si="4"/>
        <v>4885.7478285110319</v>
      </c>
      <c r="S25" s="40"/>
    </row>
    <row r="26" spans="1:19" x14ac:dyDescent="0.3">
      <c r="A26" s="26" t="s">
        <v>87</v>
      </c>
      <c r="B26" s="53" t="s">
        <v>66</v>
      </c>
      <c r="C26" s="45">
        <f>'DATA- STEMH Awards'!N166</f>
        <v>9.6812047721494228</v>
      </c>
      <c r="D26" s="58">
        <f>'DATA- STEMH Awards'!Z166</f>
        <v>12.028163504791708</v>
      </c>
      <c r="E26" s="42">
        <f>'DATA- STEMH Awards'!AL166</f>
        <v>13.788382554273422</v>
      </c>
      <c r="F26" s="58">
        <f>'DATA- STEMH Awards'!AX166</f>
        <v>17.89556033639742</v>
      </c>
      <c r="H26" s="45">
        <f t="shared" si="2"/>
        <v>14.570702131820852</v>
      </c>
      <c r="I26" s="74">
        <f t="shared" si="3"/>
        <v>4.1890386279205298E-3</v>
      </c>
      <c r="K26" s="61">
        <f t="shared" si="0"/>
        <v>4.1890386279205298E-3</v>
      </c>
      <c r="O26" s="40"/>
      <c r="P26" s="56" t="s">
        <v>66</v>
      </c>
      <c r="Q26" s="100">
        <f t="shared" si="1"/>
        <v>4.1890386279205298E-3</v>
      </c>
      <c r="R26" s="37">
        <f t="shared" si="4"/>
        <v>12771.516253476208</v>
      </c>
      <c r="S26" s="40"/>
    </row>
    <row r="27" spans="1:19" x14ac:dyDescent="0.3">
      <c r="A27" s="26" t="s">
        <v>87</v>
      </c>
      <c r="B27" s="53" t="s">
        <v>68</v>
      </c>
      <c r="C27" s="45">
        <f>'DATA- STEMH Awards'!N176</f>
        <v>14.961861920594563</v>
      </c>
      <c r="D27" s="58">
        <f>'DATA- STEMH Awards'!Z176</f>
        <v>33.444161940152554</v>
      </c>
      <c r="E27" s="42">
        <f>'DATA- STEMH Awards'!AL176</f>
        <v>29.923723841189126</v>
      </c>
      <c r="F27" s="58">
        <f>'DATA- STEMH Awards'!AX176</f>
        <v>31.683942890670842</v>
      </c>
      <c r="H27" s="45">
        <f t="shared" si="2"/>
        <v>31.683942890670846</v>
      </c>
      <c r="I27" s="74">
        <f t="shared" si="3"/>
        <v>9.1090504392365886E-3</v>
      </c>
      <c r="K27" s="61">
        <f t="shared" si="0"/>
        <v>9.1090504392365886E-3</v>
      </c>
      <c r="O27" s="40"/>
      <c r="P27" s="56" t="s">
        <v>68</v>
      </c>
      <c r="Q27" s="100">
        <f t="shared" si="1"/>
        <v>9.1090504392365886E-3</v>
      </c>
      <c r="R27" s="37">
        <f t="shared" si="4"/>
        <v>27771.619235746919</v>
      </c>
      <c r="S27" s="40"/>
    </row>
    <row r="28" spans="1:19" x14ac:dyDescent="0.3">
      <c r="A28" s="26" t="s">
        <v>86</v>
      </c>
      <c r="B28" s="53" t="s">
        <v>70</v>
      </c>
      <c r="C28" s="45">
        <f>'DATA- STEMH Awards'!N186</f>
        <v>645.70702131820849</v>
      </c>
      <c r="D28" s="58">
        <f>'DATA- STEMH Awards'!Z186</f>
        <v>461.47076080578921</v>
      </c>
      <c r="E28" s="42">
        <f>'DATA- STEMH Awards'!AL186</f>
        <v>438.29454332094662</v>
      </c>
      <c r="F28" s="58">
        <f>'DATA- STEMH Awards'!AX186</f>
        <v>427.14648934089576</v>
      </c>
      <c r="H28" s="45">
        <f t="shared" si="2"/>
        <v>442.30393115587714</v>
      </c>
      <c r="I28" s="74">
        <f t="shared" si="3"/>
        <v>0.12716121955761445</v>
      </c>
      <c r="K28" s="61">
        <f t="shared" si="0"/>
        <v>0.12716121955761445</v>
      </c>
      <c r="O28" s="40"/>
      <c r="P28" s="56" t="s">
        <v>70</v>
      </c>
      <c r="Q28" s="100">
        <f t="shared" si="1"/>
        <v>0.12716121955761445</v>
      </c>
      <c r="R28" s="37">
        <f t="shared" si="4"/>
        <v>387688.37593605957</v>
      </c>
      <c r="S28" s="40"/>
    </row>
    <row r="29" spans="1:19" x14ac:dyDescent="0.3">
      <c r="A29" s="26" t="s">
        <v>86</v>
      </c>
      <c r="B29" s="53" t="s">
        <v>72</v>
      </c>
      <c r="C29" s="45">
        <f>'DATA- STEMH Awards'!N196</f>
        <v>102.67944455309994</v>
      </c>
      <c r="D29" s="58">
        <f>'DATA- STEMH Awards'!Z196</f>
        <v>123.8020731468805</v>
      </c>
      <c r="E29" s="42">
        <f>'DATA- STEMH Awards'!AL196</f>
        <v>92.411500097789954</v>
      </c>
      <c r="F29" s="58">
        <f>'DATA- STEMH Awards'!AX196</f>
        <v>62.487776256600824</v>
      </c>
      <c r="H29" s="45">
        <f t="shared" si="2"/>
        <v>92.900449833757079</v>
      </c>
      <c r="I29" s="74">
        <f t="shared" si="3"/>
        <v>2.670863554714431E-2</v>
      </c>
      <c r="K29" s="61">
        <f t="shared" si="0"/>
        <v>2.670863554714431E-2</v>
      </c>
      <c r="O29" s="40"/>
      <c r="P29" s="56" t="s">
        <v>72</v>
      </c>
      <c r="Q29" s="100">
        <f t="shared" si="1"/>
        <v>2.670863554714431E-2</v>
      </c>
      <c r="R29" s="37">
        <f t="shared" si="4"/>
        <v>81429.130475183847</v>
      </c>
      <c r="S29" s="40"/>
    </row>
    <row r="30" spans="1:19" x14ac:dyDescent="0.3">
      <c r="A30" s="26" t="s">
        <v>86</v>
      </c>
      <c r="B30" s="53" t="s">
        <v>74</v>
      </c>
      <c r="C30" s="45">
        <f>'DATA- STEMH Awards'!N206</f>
        <v>27.283395266966558</v>
      </c>
      <c r="D30" s="58">
        <f>'DATA- STEMH Awards'!Z206</f>
        <v>27.283395266966558</v>
      </c>
      <c r="E30" s="42">
        <f>'DATA- STEMH Awards'!AL206</f>
        <v>17.602190494817133</v>
      </c>
      <c r="F30" s="58">
        <f>'DATA- STEMH Awards'!AX206</f>
        <v>18.482300019557989</v>
      </c>
      <c r="H30" s="45">
        <f t="shared" si="2"/>
        <v>21.122628593780558</v>
      </c>
      <c r="I30" s="74">
        <f t="shared" si="3"/>
        <v>6.0727002928243909E-3</v>
      </c>
      <c r="K30" s="61">
        <f t="shared" si="0"/>
        <v>6.0727002928243909E-3</v>
      </c>
      <c r="O30" s="40"/>
      <c r="P30" s="56" t="s">
        <v>74</v>
      </c>
      <c r="Q30" s="100">
        <f t="shared" si="1"/>
        <v>6.0727002928243909E-3</v>
      </c>
      <c r="R30" s="37">
        <f t="shared" si="4"/>
        <v>18514.412823831277</v>
      </c>
      <c r="S30" s="40"/>
    </row>
    <row r="31" spans="1:19" x14ac:dyDescent="0.3">
      <c r="A31" s="26" t="s">
        <v>86</v>
      </c>
      <c r="B31" s="53" t="s">
        <v>76</v>
      </c>
      <c r="C31" s="45">
        <f>'DATA- STEMH Awards'!N216</f>
        <v>39.018188930177978</v>
      </c>
      <c r="D31" s="58">
        <f>'DATA- STEMH Awards'!Z216</f>
        <v>25.523176217484842</v>
      </c>
      <c r="E31" s="42">
        <f>'DATA- STEMH Awards'!AL216</f>
        <v>22.882847643262274</v>
      </c>
      <c r="F31" s="58">
        <f>'DATA- STEMH Awards'!AX216</f>
        <v>25.229806375904559</v>
      </c>
      <c r="H31" s="45">
        <f t="shared" si="2"/>
        <v>24.545276745550556</v>
      </c>
      <c r="I31" s="74">
        <f t="shared" si="3"/>
        <v>7.056702655087602E-3</v>
      </c>
      <c r="K31" s="61">
        <f t="shared" si="0"/>
        <v>7.056702655087602E-3</v>
      </c>
      <c r="O31" s="40"/>
      <c r="P31" s="56" t="s">
        <v>76</v>
      </c>
      <c r="Q31" s="100">
        <f t="shared" si="1"/>
        <v>7.056702655087602E-3</v>
      </c>
      <c r="R31" s="37">
        <f t="shared" si="4"/>
        <v>21514.433420285415</v>
      </c>
      <c r="S31" s="40"/>
    </row>
    <row r="32" spans="1:19" x14ac:dyDescent="0.3">
      <c r="A32" s="26" t="s">
        <v>86</v>
      </c>
      <c r="B32" s="53" t="s">
        <v>78</v>
      </c>
      <c r="C32" s="45">
        <f>'DATA- STEMH Awards'!N226</f>
        <v>15.841971445335421</v>
      </c>
      <c r="D32" s="58">
        <f>'DATA- STEMH Awards'!Z226</f>
        <v>12.908273029532564</v>
      </c>
      <c r="E32" s="42">
        <f>'DATA- STEMH Awards'!AL226</f>
        <v>8.8010952474085666</v>
      </c>
      <c r="F32" s="58">
        <f>'DATA- STEMH Awards'!AX226</f>
        <v>7.3342460395071392</v>
      </c>
      <c r="H32" s="45">
        <f t="shared" si="2"/>
        <v>9.6812047721494228</v>
      </c>
      <c r="I32" s="74">
        <f t="shared" si="3"/>
        <v>2.7833209675445125E-3</v>
      </c>
      <c r="K32" s="61">
        <f t="shared" si="0"/>
        <v>2.7833209675445125E-3</v>
      </c>
      <c r="O32" s="40"/>
      <c r="P32" s="56" t="s">
        <v>78</v>
      </c>
      <c r="Q32" s="100">
        <f t="shared" si="1"/>
        <v>2.7833209675445125E-3</v>
      </c>
      <c r="R32" s="37">
        <f t="shared" si="4"/>
        <v>8485.7725442560022</v>
      </c>
      <c r="S32" s="40"/>
    </row>
    <row r="33" spans="1:19" x14ac:dyDescent="0.3">
      <c r="A33" s="26" t="s">
        <v>86</v>
      </c>
      <c r="B33" s="53" t="s">
        <v>80</v>
      </c>
      <c r="C33" s="45">
        <f>'DATA- STEMH Awards'!N236</f>
        <v>97.398787404654811</v>
      </c>
      <c r="D33" s="58">
        <f>'DATA- STEMH Awards'!Z236</f>
        <v>103.26618423626051</v>
      </c>
      <c r="E33" s="42">
        <f>'DATA- STEMH Awards'!AL236</f>
        <v>117.34793663211423</v>
      </c>
      <c r="F33" s="58">
        <f>'DATA- STEMH Awards'!AX236</f>
        <v>229.7085859573636</v>
      </c>
      <c r="H33" s="45">
        <f t="shared" si="2"/>
        <v>150.10756894191277</v>
      </c>
      <c r="I33" s="74">
        <f t="shared" si="3"/>
        <v>4.3155532173543704E-2</v>
      </c>
      <c r="K33" s="61">
        <f t="shared" si="0"/>
        <v>4.3155532173543704E-2</v>
      </c>
      <c r="O33" s="40"/>
      <c r="P33" s="56" t="s">
        <v>80</v>
      </c>
      <c r="Q33" s="100">
        <f t="shared" si="1"/>
        <v>4.3155532173543704E-2</v>
      </c>
      <c r="R33" s="37">
        <f t="shared" si="4"/>
        <v>131572.33187306023</v>
      </c>
      <c r="S33" s="40"/>
    </row>
    <row r="34" spans="1:19" ht="17.25" thickBot="1" x14ac:dyDescent="0.35">
      <c r="A34" s="28" t="s">
        <v>86</v>
      </c>
      <c r="B34" s="54" t="s">
        <v>82</v>
      </c>
      <c r="C34" s="47">
        <f>'DATA- STEMH Awards'!N246</f>
        <v>67.181693721885395</v>
      </c>
      <c r="D34" s="603">
        <f>'DATA- STEMH Awards'!Z246</f>
        <v>73.635830236651671</v>
      </c>
      <c r="E34" s="29">
        <f>'DATA- STEMH Awards'!AL246</f>
        <v>99.74574613729709</v>
      </c>
      <c r="F34" s="603">
        <f>'DATA- STEMH Awards'!AX246</f>
        <v>92.998239780950527</v>
      </c>
      <c r="H34" s="47">
        <f t="shared" si="2"/>
        <v>88.793272051633096</v>
      </c>
      <c r="I34" s="75">
        <f t="shared" si="3"/>
        <v>2.552783271242846E-2</v>
      </c>
      <c r="K34" s="61">
        <f t="shared" si="0"/>
        <v>2.552783271242846E-2</v>
      </c>
      <c r="O34" s="40"/>
      <c r="P34" s="56" t="s">
        <v>82</v>
      </c>
      <c r="Q34" s="100">
        <f t="shared" si="1"/>
        <v>2.552783271242846E-2</v>
      </c>
      <c r="R34" s="37">
        <f t="shared" si="4"/>
        <v>77829.105759438884</v>
      </c>
      <c r="S34" s="40"/>
    </row>
    <row r="35" spans="1:19" ht="32.25" customHeight="1" thickBot="1" x14ac:dyDescent="0.4">
      <c r="A35" s="991" t="s">
        <v>226</v>
      </c>
      <c r="B35" s="992"/>
      <c r="C35" s="84">
        <f>SUM(C18:C34)</f>
        <v>1299.0416585175046</v>
      </c>
      <c r="D35" s="635">
        <f>SUM(D18:D34)</f>
        <v>1165.5583805984743</v>
      </c>
      <c r="E35" s="85">
        <f>SUM(E18:E34)</f>
        <v>1101.3103852923921</v>
      </c>
      <c r="F35" s="635">
        <f>SUM(F18:F34)</f>
        <v>1213.377664776061</v>
      </c>
      <c r="H35" s="90">
        <f>SUM(H18:H34)</f>
        <v>1160.0821435556425</v>
      </c>
      <c r="I35" s="91">
        <f>SUM(I18:I34)</f>
        <v>0.33352057210081371</v>
      </c>
      <c r="K35" s="192">
        <f t="shared" si="0"/>
        <v>0.33352057210081371</v>
      </c>
      <c r="O35" s="40"/>
      <c r="P35" s="76" t="s">
        <v>234</v>
      </c>
      <c r="Q35" s="77">
        <f t="shared" si="1"/>
        <v>0.33352057210081371</v>
      </c>
      <c r="R35" s="188">
        <f t="shared" si="4"/>
        <v>1016835.5524495855</v>
      </c>
      <c r="S35" s="40"/>
    </row>
    <row r="36" spans="1:19" x14ac:dyDescent="0.3">
      <c r="A36" s="34"/>
    </row>
  </sheetData>
  <mergeCells count="9">
    <mergeCell ref="A10:B10"/>
    <mergeCell ref="A16:B16"/>
    <mergeCell ref="A35:B35"/>
    <mergeCell ref="C3:F3"/>
    <mergeCell ref="H3:I3"/>
    <mergeCell ref="M3:N3"/>
    <mergeCell ref="M4:N4"/>
    <mergeCell ref="P4:R4"/>
    <mergeCell ref="A5:B5"/>
  </mergeCells>
  <pageMargins left="0.7" right="0.7" top="0.75" bottom="0.75" header="0.3" footer="0.3"/>
  <pageSetup paperSize="5" scale="64" orientation="landscape" r:id="rId1"/>
  <headerFooter>
    <oddFooter>&amp;LPage &amp;P of &amp;N&amp;R&amp;F:&amp;A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S40"/>
  <sheetViews>
    <sheetView zoomScale="80" zoomScaleNormal="80" workbookViewId="0">
      <selection activeCell="A2" sqref="A2"/>
    </sheetView>
  </sheetViews>
  <sheetFormatPr defaultColWidth="9.140625" defaultRowHeight="16.5" x14ac:dyDescent="0.3"/>
  <cols>
    <col min="1" max="1" width="19.7109375" style="26" customWidth="1"/>
    <col min="2" max="6" width="11.7109375" style="26" customWidth="1"/>
    <col min="7" max="7" width="2.7109375" style="19" customWidth="1"/>
    <col min="8" max="8" width="20.5703125" style="19" customWidth="1"/>
    <col min="9" max="9" width="21.140625" style="19" customWidth="1"/>
    <col min="10" max="10" width="3" style="19" customWidth="1"/>
    <col min="11" max="11" width="17" style="19" customWidth="1"/>
    <col min="12" max="12" width="8.5703125" style="19" customWidth="1"/>
    <col min="13" max="13" width="12.140625" style="19" customWidth="1"/>
    <col min="14" max="14" width="14" style="19" customWidth="1"/>
    <col min="15" max="15" width="9.140625" style="19"/>
    <col min="16" max="16" width="16.28515625" style="19" customWidth="1"/>
    <col min="17" max="17" width="12.42578125" style="19" customWidth="1"/>
    <col min="18" max="18" width="16.42578125" style="19" customWidth="1"/>
    <col min="19" max="16384" width="9.140625" style="19"/>
  </cols>
  <sheetData>
    <row r="1" spans="1:19" ht="22.5" x14ac:dyDescent="0.4">
      <c r="A1" s="59" t="s">
        <v>269</v>
      </c>
    </row>
    <row r="2" spans="1:19" ht="25.5" customHeight="1" thickBot="1" x14ac:dyDescent="0.4">
      <c r="A2" s="27"/>
      <c r="F2" s="27"/>
    </row>
    <row r="3" spans="1:19" ht="77.25" customHeight="1" thickBot="1" x14ac:dyDescent="0.4">
      <c r="A3" s="27"/>
      <c r="B3" s="33"/>
      <c r="C3" s="999" t="s">
        <v>247</v>
      </c>
      <c r="D3" s="1000"/>
      <c r="E3" s="1000"/>
      <c r="F3" s="1001"/>
      <c r="G3" s="31"/>
      <c r="H3" s="1004" t="s">
        <v>239</v>
      </c>
      <c r="I3" s="1005"/>
      <c r="J3" s="31"/>
      <c r="M3" s="995" t="s">
        <v>241</v>
      </c>
      <c r="N3" s="996"/>
    </row>
    <row r="4" spans="1:19" ht="79.5" customHeight="1" thickBot="1" x14ac:dyDescent="0.4">
      <c r="A4" s="78" t="s">
        <v>89</v>
      </c>
      <c r="B4" s="94" t="s">
        <v>0</v>
      </c>
      <c r="C4" s="636" t="s">
        <v>91</v>
      </c>
      <c r="D4" s="92" t="s">
        <v>90</v>
      </c>
      <c r="E4" s="93" t="s">
        <v>317</v>
      </c>
      <c r="F4" s="549" t="s">
        <v>387</v>
      </c>
      <c r="H4" s="716" t="s">
        <v>392</v>
      </c>
      <c r="I4" s="708" t="s">
        <v>240</v>
      </c>
      <c r="J4" s="153"/>
      <c r="K4" s="717" t="s">
        <v>393</v>
      </c>
      <c r="M4" s="997">
        <f>'Step3- $ for Outcome Measures'!E17</f>
        <v>3048794.1</v>
      </c>
      <c r="N4" s="998"/>
      <c r="P4" s="1006" t="s">
        <v>249</v>
      </c>
      <c r="Q4" s="1007"/>
      <c r="R4" s="1008"/>
    </row>
    <row r="5" spans="1:19" ht="33" customHeight="1" thickBot="1" x14ac:dyDescent="0.4">
      <c r="A5" s="993" t="s">
        <v>88</v>
      </c>
      <c r="B5" s="1009"/>
      <c r="C5" s="81">
        <f>C10+C16+C35</f>
        <v>2978.7147408678647</v>
      </c>
      <c r="D5" s="634">
        <f>D10+D16+D35</f>
        <v>3074.2009179922975</v>
      </c>
      <c r="E5" s="82">
        <f>E10+E16+E35</f>
        <v>3188.948930676725</v>
      </c>
      <c r="F5" s="634">
        <f>F10+F16+F35</f>
        <v>3102.6543734827774</v>
      </c>
      <c r="H5" s="95">
        <f>H10+H16+H35</f>
        <v>3121.9347407172663</v>
      </c>
      <c r="I5" s="96">
        <f>I10+I16+I35</f>
        <v>1</v>
      </c>
      <c r="K5" s="89">
        <f>I5</f>
        <v>1</v>
      </c>
      <c r="P5" s="76" t="s">
        <v>88</v>
      </c>
      <c r="Q5" s="622">
        <f>K5</f>
        <v>1</v>
      </c>
      <c r="R5" s="188">
        <f>$M$4*Q5</f>
        <v>3048794.1</v>
      </c>
      <c r="S5" s="40"/>
    </row>
    <row r="6" spans="1:19" x14ac:dyDescent="0.3">
      <c r="A6" s="639"/>
      <c r="B6" s="640"/>
      <c r="C6" s="641"/>
      <c r="D6" s="642"/>
      <c r="E6" s="640"/>
      <c r="F6" s="642"/>
      <c r="H6" s="36"/>
      <c r="I6" s="643"/>
      <c r="K6" s="74"/>
      <c r="P6" s="56"/>
      <c r="Q6" s="626"/>
      <c r="R6" s="37"/>
      <c r="S6" s="40"/>
    </row>
    <row r="7" spans="1:19" x14ac:dyDescent="0.3">
      <c r="A7" s="53" t="s">
        <v>84</v>
      </c>
      <c r="B7" s="26" t="s">
        <v>36</v>
      </c>
      <c r="C7" s="45">
        <f>'DATA- At-Risk Awards'!N16</f>
        <v>42.698557833335791</v>
      </c>
      <c r="D7" s="58">
        <f>'DATA- At-Risk Awards'!Z16</f>
        <v>52.194944076416846</v>
      </c>
      <c r="E7" s="42">
        <f>'DATA- At-Risk Awards'!AL16</f>
        <v>64.32429700772613</v>
      </c>
      <c r="F7" s="58">
        <f>'DATA- At-Risk Awards'!AX16</f>
        <v>65.847198544718069</v>
      </c>
      <c r="H7" s="58">
        <f>AVERAGE(D7:F7)</f>
        <v>60.788813209620344</v>
      </c>
      <c r="I7" s="64">
        <f>H7/H$5</f>
        <v>1.947151950897413E-2</v>
      </c>
      <c r="K7" s="74">
        <f t="shared" ref="K7:K35" si="0">I7</f>
        <v>1.947151950897413E-2</v>
      </c>
      <c r="P7" s="56" t="s">
        <v>36</v>
      </c>
      <c r="Q7" s="626">
        <f t="shared" ref="Q7:Q35" si="1">K7</f>
        <v>1.947151950897413E-2</v>
      </c>
      <c r="R7" s="37">
        <f>$M$4*Q7</f>
        <v>59364.653796995226</v>
      </c>
      <c r="S7" s="40"/>
    </row>
    <row r="8" spans="1:19" x14ac:dyDescent="0.3">
      <c r="A8" s="53" t="s">
        <v>84</v>
      </c>
      <c r="B8" s="26" t="s">
        <v>38</v>
      </c>
      <c r="C8" s="45">
        <f>'DATA- At-Risk Awards'!N26</f>
        <v>526.89908489374261</v>
      </c>
      <c r="D8" s="58">
        <f>'DATA- At-Risk Awards'!Z26</f>
        <v>579.59647966642069</v>
      </c>
      <c r="E8" s="42">
        <f>'DATA- At-Risk Awards'!AL26</f>
        <v>563.13538283016021</v>
      </c>
      <c r="F8" s="58">
        <f>'DATA- At-Risk Awards'!AX26</f>
        <v>548.53259879223685</v>
      </c>
      <c r="H8" s="58">
        <f>AVERAGE(D8:F8)</f>
        <v>563.75482042960596</v>
      </c>
      <c r="I8" s="64">
        <f>H8/H$5</f>
        <v>0.18057866907880429</v>
      </c>
      <c r="K8" s="74">
        <f t="shared" si="0"/>
        <v>0.18057866907880429</v>
      </c>
      <c r="P8" s="56" t="s">
        <v>38</v>
      </c>
      <c r="Q8" s="626">
        <f t="shared" si="1"/>
        <v>0.18057866907880429</v>
      </c>
      <c r="R8" s="37">
        <f>$M$4*Q8</f>
        <v>550547.18087331101</v>
      </c>
      <c r="S8" s="40"/>
    </row>
    <row r="9" spans="1:19" ht="17.25" thickBot="1" x14ac:dyDescent="0.35">
      <c r="A9" s="54" t="s">
        <v>84</v>
      </c>
      <c r="B9" s="28" t="s">
        <v>40</v>
      </c>
      <c r="C9" s="47">
        <f>'DATA- At-Risk Awards'!N36</f>
        <v>956.92789668888054</v>
      </c>
      <c r="D9" s="603">
        <f>'DATA- At-Risk Awards'!Z36</f>
        <v>997.19624561062108</v>
      </c>
      <c r="E9" s="29">
        <f>'DATA- At-Risk Awards'!AL36</f>
        <v>1002.4488697136113</v>
      </c>
      <c r="F9" s="603">
        <f>'DATA- At-Risk Awards'!AX36</f>
        <v>1000.3548846757677</v>
      </c>
      <c r="H9" s="603">
        <f>AVERAGE(D9:F9)</f>
        <v>1000</v>
      </c>
      <c r="I9" s="65">
        <f>H9/H$5</f>
        <v>0.32031419073489326</v>
      </c>
      <c r="K9" s="74">
        <f t="shared" si="0"/>
        <v>0.32031419073489326</v>
      </c>
      <c r="P9" s="56" t="s">
        <v>40</v>
      </c>
      <c r="Q9" s="626">
        <f t="shared" si="1"/>
        <v>0.32031419073489326</v>
      </c>
      <c r="R9" s="37">
        <f>$M$4*Q9</f>
        <v>976572.01485881722</v>
      </c>
      <c r="S9" s="40"/>
    </row>
    <row r="10" spans="1:19" ht="35.25" customHeight="1" thickBot="1" x14ac:dyDescent="0.4">
      <c r="A10" s="991" t="s">
        <v>224</v>
      </c>
      <c r="B10" s="1010"/>
      <c r="C10" s="81">
        <f>SUM(C7:C9)</f>
        <v>1526.525539415959</v>
      </c>
      <c r="D10" s="634">
        <f>SUM(D7:D9)</f>
        <v>1628.9876693534586</v>
      </c>
      <c r="E10" s="82">
        <f>SUM(E7:E9)</f>
        <v>1629.9085495514978</v>
      </c>
      <c r="F10" s="634">
        <f>SUM(F7:F9)</f>
        <v>1614.7346820127227</v>
      </c>
      <c r="H10" s="95">
        <f>SUM(H7:H9)</f>
        <v>1624.5436336392263</v>
      </c>
      <c r="I10" s="97">
        <f>SUM(I7:I9)</f>
        <v>0.52036437932267166</v>
      </c>
      <c r="K10" s="89">
        <f t="shared" si="0"/>
        <v>0.52036437932267166</v>
      </c>
      <c r="P10" s="76" t="s">
        <v>232</v>
      </c>
      <c r="Q10" s="622">
        <f t="shared" si="1"/>
        <v>0.52036437932267166</v>
      </c>
      <c r="R10" s="188">
        <f>$M$4*Q10</f>
        <v>1586483.8495291234</v>
      </c>
      <c r="S10" s="40"/>
    </row>
    <row r="11" spans="1:19" ht="17.25" customHeight="1" x14ac:dyDescent="0.3">
      <c r="A11" s="55"/>
      <c r="C11" s="49"/>
      <c r="D11" s="53"/>
      <c r="E11" s="41"/>
      <c r="F11" s="53"/>
      <c r="H11" s="36"/>
      <c r="I11" s="67"/>
      <c r="K11" s="74"/>
      <c r="P11" s="56"/>
      <c r="Q11" s="626"/>
      <c r="R11" s="37"/>
      <c r="S11" s="40"/>
    </row>
    <row r="12" spans="1:19" x14ac:dyDescent="0.3">
      <c r="A12" s="53" t="s">
        <v>85</v>
      </c>
      <c r="B12" s="26" t="s">
        <v>42</v>
      </c>
      <c r="C12" s="45">
        <f>'DATA- At-Risk Awards'!N46</f>
        <v>155.85299455535392</v>
      </c>
      <c r="D12" s="58">
        <f>'DATA- At-Risk Awards'!Z46</f>
        <v>179.67332123411981</v>
      </c>
      <c r="E12" s="42">
        <f>'DATA- At-Risk Awards'!AL46</f>
        <v>187.15970961887479</v>
      </c>
      <c r="F12" s="58">
        <f>'DATA- At-Risk Awards'!AX46</f>
        <v>193.96551724137933</v>
      </c>
      <c r="H12" s="58">
        <f>AVERAGE(D12:F12)</f>
        <v>186.93284936479131</v>
      </c>
      <c r="I12" s="64">
        <f>H12/H$5</f>
        <v>5.9877244366050832E-2</v>
      </c>
      <c r="K12" s="74">
        <f t="shared" si="0"/>
        <v>5.9877244366050832E-2</v>
      </c>
      <c r="P12" s="56" t="s">
        <v>42</v>
      </c>
      <c r="Q12" s="626">
        <f t="shared" si="1"/>
        <v>5.9877244366050832E-2</v>
      </c>
      <c r="R12" s="37">
        <f>$M$4*Q12</f>
        <v>182553.38934747403</v>
      </c>
      <c r="S12" s="40"/>
    </row>
    <row r="13" spans="1:19" x14ac:dyDescent="0.3">
      <c r="A13" s="53" t="s">
        <v>85</v>
      </c>
      <c r="B13" s="26" t="s">
        <v>44</v>
      </c>
      <c r="C13" s="45">
        <f>'DATA- At-Risk Awards'!N56</f>
        <v>165.38112522686026</v>
      </c>
      <c r="D13" s="58">
        <f>'DATA- At-Risk Awards'!Z56</f>
        <v>189.54174228675137</v>
      </c>
      <c r="E13" s="42">
        <f>'DATA- At-Risk Awards'!AL56</f>
        <v>198.38929219600729</v>
      </c>
      <c r="F13" s="58">
        <f>'DATA- At-Risk Awards'!AX56</f>
        <v>201.45190562613433</v>
      </c>
      <c r="H13" s="58">
        <f>AVERAGE(D13:F13)</f>
        <v>196.46098003629766</v>
      </c>
      <c r="I13" s="64">
        <f>H13/H$5</f>
        <v>6.2929239831310699E-2</v>
      </c>
      <c r="K13" s="74">
        <f t="shared" si="0"/>
        <v>6.2929239831310699E-2</v>
      </c>
      <c r="P13" s="56" t="s">
        <v>44</v>
      </c>
      <c r="Q13" s="626">
        <f t="shared" si="1"/>
        <v>6.2929239831310699E-2</v>
      </c>
      <c r="R13" s="37">
        <f>$M$4*Q13</f>
        <v>191858.29511518506</v>
      </c>
      <c r="S13" s="40"/>
    </row>
    <row r="14" spans="1:19" x14ac:dyDescent="0.3">
      <c r="A14" s="53" t="s">
        <v>85</v>
      </c>
      <c r="B14" s="26" t="s">
        <v>46</v>
      </c>
      <c r="C14" s="45">
        <f>'DATA- At-Risk Awards'!N66</f>
        <v>38.112522686025414</v>
      </c>
      <c r="D14" s="58">
        <f>'DATA- At-Risk Awards'!Z66</f>
        <v>44.578039927404724</v>
      </c>
      <c r="E14" s="42">
        <f>'DATA- At-Risk Awards'!AL66</f>
        <v>46.619782214156089</v>
      </c>
      <c r="F14" s="58">
        <f>'DATA- At-Risk Awards'!AX66</f>
        <v>34.709618874773142</v>
      </c>
      <c r="H14" s="58">
        <f>AVERAGE(D14:F14)</f>
        <v>41.969147005444647</v>
      </c>
      <c r="I14" s="64">
        <f>H14/H$5</f>
        <v>1.3443313358882771E-2</v>
      </c>
      <c r="K14" s="74">
        <f t="shared" si="0"/>
        <v>1.3443313358882771E-2</v>
      </c>
      <c r="P14" s="56" t="s">
        <v>46</v>
      </c>
      <c r="Q14" s="626">
        <f t="shared" si="1"/>
        <v>1.3443313358882771E-2</v>
      </c>
      <c r="R14" s="37">
        <f>$M$4*Q14</f>
        <v>40985.894453012974</v>
      </c>
      <c r="S14" s="40"/>
    </row>
    <row r="15" spans="1:19" ht="17.25" thickBot="1" x14ac:dyDescent="0.35">
      <c r="A15" s="54" t="s">
        <v>85</v>
      </c>
      <c r="B15" s="28" t="s">
        <v>48</v>
      </c>
      <c r="C15" s="47">
        <f>'DATA- At-Risk Awards'!N76</f>
        <v>106.51088929219603</v>
      </c>
      <c r="D15" s="603">
        <f>'DATA- At-Risk Awards'!Z76</f>
        <v>97.663339382940123</v>
      </c>
      <c r="E15" s="29">
        <f>'DATA- At-Risk Awards'!AL76</f>
        <v>110.59437386569874</v>
      </c>
      <c r="F15" s="603">
        <f>'DATA- At-Risk Awards'!AX76</f>
        <v>116.71960072595283</v>
      </c>
      <c r="H15" s="603">
        <f>AVERAGE(D15:F15)</f>
        <v>108.32577132486391</v>
      </c>
      <c r="I15" s="65">
        <f>H15/H$5</f>
        <v>3.4698281777656888E-2</v>
      </c>
      <c r="K15" s="74">
        <f t="shared" si="0"/>
        <v>3.4698281777656888E-2</v>
      </c>
      <c r="P15" s="56" t="s">
        <v>48</v>
      </c>
      <c r="Q15" s="626">
        <f t="shared" si="1"/>
        <v>3.4698281777656888E-2</v>
      </c>
      <c r="R15" s="37">
        <f>$M$4*Q15</f>
        <v>105787.91676385784</v>
      </c>
      <c r="S15" s="40"/>
    </row>
    <row r="16" spans="1:19" ht="31.5" customHeight="1" thickBot="1" x14ac:dyDescent="0.4">
      <c r="A16" s="991" t="s">
        <v>231</v>
      </c>
      <c r="B16" s="1010"/>
      <c r="C16" s="81">
        <f>SUM(C12:C15)</f>
        <v>465.85753176043556</v>
      </c>
      <c r="D16" s="634">
        <f>SUM(D12:D15)</f>
        <v>511.45644283121607</v>
      </c>
      <c r="E16" s="82">
        <f>SUM(E12:E15)</f>
        <v>542.76315789473688</v>
      </c>
      <c r="F16" s="634">
        <f>SUM(F12:F15)</f>
        <v>546.84664246823968</v>
      </c>
      <c r="H16" s="95">
        <f>SUM(H12:H15)</f>
        <v>533.68874773139748</v>
      </c>
      <c r="I16" s="97">
        <f>SUM(I12:I15)</f>
        <v>0.17094807933390119</v>
      </c>
      <c r="K16" s="89">
        <f t="shared" si="0"/>
        <v>0.17094807933390119</v>
      </c>
      <c r="P16" s="76" t="s">
        <v>233</v>
      </c>
      <c r="Q16" s="622">
        <f t="shared" si="1"/>
        <v>0.17094807933390119</v>
      </c>
      <c r="R16" s="188">
        <f>$M$4*Q16</f>
        <v>521185.49567952991</v>
      </c>
      <c r="S16" s="40"/>
    </row>
    <row r="17" spans="1:19" x14ac:dyDescent="0.3">
      <c r="A17" s="55"/>
      <c r="C17" s="49"/>
      <c r="D17" s="53"/>
      <c r="E17" s="41"/>
      <c r="F17" s="53"/>
      <c r="H17" s="36"/>
      <c r="I17" s="67"/>
      <c r="K17" s="74"/>
      <c r="P17" s="56"/>
      <c r="Q17" s="626"/>
      <c r="R17" s="37"/>
      <c r="S17" s="40"/>
    </row>
    <row r="18" spans="1:19" x14ac:dyDescent="0.3">
      <c r="A18" s="53" t="s">
        <v>87</v>
      </c>
      <c r="B18" s="26" t="s">
        <v>50</v>
      </c>
      <c r="C18" s="45">
        <f>'DATA- At-Risk Awards'!N86</f>
        <v>45.088475499092567</v>
      </c>
      <c r="D18" s="58">
        <f>'DATA- At-Risk Awards'!Z86</f>
        <v>48.661524500907447</v>
      </c>
      <c r="E18" s="42">
        <f>'DATA- At-Risk Awards'!AL86</f>
        <v>37.261796733212343</v>
      </c>
      <c r="F18" s="58">
        <f>'DATA- At-Risk Awards'!AX86</f>
        <v>34.36932849364792</v>
      </c>
      <c r="H18" s="58">
        <f t="shared" ref="H18:H34" si="2">AVERAGE(D18:F18)</f>
        <v>40.097549909255896</v>
      </c>
      <c r="I18" s="64">
        <f t="shared" ref="I18:I34" si="3">H18/H$5</f>
        <v>1.2843814249635295E-2</v>
      </c>
      <c r="K18" s="74">
        <f t="shared" si="0"/>
        <v>1.2843814249635295E-2</v>
      </c>
      <c r="P18" s="56" t="s">
        <v>50</v>
      </c>
      <c r="Q18" s="626">
        <f t="shared" si="1"/>
        <v>1.2843814249635295E-2</v>
      </c>
      <c r="R18" s="37">
        <f t="shared" ref="R18:R35" si="4">$M$4*Q18</f>
        <v>39158.145105784017</v>
      </c>
      <c r="S18" s="40"/>
    </row>
    <row r="19" spans="1:19" x14ac:dyDescent="0.3">
      <c r="A19" s="53" t="s">
        <v>87</v>
      </c>
      <c r="B19" s="26" t="s">
        <v>52</v>
      </c>
      <c r="C19" s="45">
        <f>'DATA- At-Risk Awards'!N96</f>
        <v>5.2745009074410172</v>
      </c>
      <c r="D19" s="58">
        <f>'DATA- At-Risk Awards'!Z96</f>
        <v>6.2953720508166979</v>
      </c>
      <c r="E19" s="42">
        <f>'DATA- At-Risk Awards'!AL96</f>
        <v>8.5072595281306729</v>
      </c>
      <c r="F19" s="58">
        <f>'DATA- At-Risk Awards'!AX96</f>
        <v>5.955081669691471</v>
      </c>
      <c r="H19" s="58">
        <f t="shared" si="2"/>
        <v>6.91923774954628</v>
      </c>
      <c r="I19" s="64">
        <f t="shared" si="3"/>
        <v>2.2163300402482408E-3</v>
      </c>
      <c r="K19" s="74">
        <f t="shared" si="0"/>
        <v>2.2163300402482408E-3</v>
      </c>
      <c r="P19" s="56" t="s">
        <v>52</v>
      </c>
      <c r="Q19" s="626">
        <f t="shared" si="1"/>
        <v>2.2163300402482408E-3</v>
      </c>
      <c r="R19" s="37">
        <f t="shared" si="4"/>
        <v>6757.1339503615991</v>
      </c>
      <c r="S19" s="40"/>
    </row>
    <row r="20" spans="1:19" x14ac:dyDescent="0.3">
      <c r="A20" s="53" t="s">
        <v>87</v>
      </c>
      <c r="B20" s="26" t="s">
        <v>54</v>
      </c>
      <c r="C20" s="45">
        <f>'DATA- At-Risk Awards'!N106</f>
        <v>29.0948275862069</v>
      </c>
      <c r="D20" s="58">
        <f>'DATA- At-Risk Awards'!Z106</f>
        <v>20.927858439201454</v>
      </c>
      <c r="E20" s="42">
        <f>'DATA- At-Risk Awards'!AL106</f>
        <v>17.524954627949185</v>
      </c>
      <c r="F20" s="58">
        <f>'DATA- At-Risk Awards'!AX106</f>
        <v>17.354809437386571</v>
      </c>
      <c r="H20" s="58">
        <f t="shared" si="2"/>
        <v>18.602540834845737</v>
      </c>
      <c r="I20" s="64">
        <f t="shared" si="3"/>
        <v>5.9586578131264178E-3</v>
      </c>
      <c r="K20" s="74">
        <f t="shared" si="0"/>
        <v>5.9586578131264178E-3</v>
      </c>
      <c r="P20" s="56" t="s">
        <v>54</v>
      </c>
      <c r="Q20" s="626">
        <f t="shared" si="1"/>
        <v>5.9586578131264178E-3</v>
      </c>
      <c r="R20" s="37">
        <f t="shared" si="4"/>
        <v>18166.720784578727</v>
      </c>
      <c r="S20" s="40"/>
    </row>
    <row r="21" spans="1:19" x14ac:dyDescent="0.3">
      <c r="A21" s="53" t="s">
        <v>87</v>
      </c>
      <c r="B21" s="26" t="s">
        <v>56</v>
      </c>
      <c r="C21" s="45">
        <f>'DATA- At-Risk Awards'!N116</f>
        <v>11.399727767695101</v>
      </c>
      <c r="D21" s="58">
        <f>'DATA- At-Risk Awards'!Z116</f>
        <v>8.6774047186932854</v>
      </c>
      <c r="E21" s="42">
        <f>'DATA- At-Risk Awards'!AL116</f>
        <v>10.37885662431942</v>
      </c>
      <c r="F21" s="58">
        <f>'DATA- At-Risk Awards'!AX116</f>
        <v>10.038566243194193</v>
      </c>
      <c r="H21" s="58">
        <f t="shared" si="2"/>
        <v>9.6982758620689662</v>
      </c>
      <c r="I21" s="64">
        <f t="shared" si="3"/>
        <v>3.1064953842823702E-3</v>
      </c>
      <c r="K21" s="74">
        <f t="shared" si="0"/>
        <v>3.1064953842823702E-3</v>
      </c>
      <c r="P21" s="56" t="s">
        <v>56</v>
      </c>
      <c r="Q21" s="626">
        <f t="shared" si="1"/>
        <v>3.1064953842823702E-3</v>
      </c>
      <c r="R21" s="37">
        <f t="shared" si="4"/>
        <v>9471.0647992773229</v>
      </c>
      <c r="S21" s="40"/>
    </row>
    <row r="22" spans="1:19" x14ac:dyDescent="0.3">
      <c r="A22" s="53" t="s">
        <v>87</v>
      </c>
      <c r="B22" s="26" t="s">
        <v>58</v>
      </c>
      <c r="C22" s="45">
        <f>'DATA- At-Risk Awards'!N126</f>
        <v>139.0086206896552</v>
      </c>
      <c r="D22" s="58">
        <f>'DATA- At-Risk Awards'!Z126</f>
        <v>139.34891107078042</v>
      </c>
      <c r="E22" s="42">
        <f>'DATA- At-Risk Awards'!AL126</f>
        <v>127.09845735027224</v>
      </c>
      <c r="F22" s="58">
        <f>'DATA- At-Risk Awards'!AX126</f>
        <v>152.10980036297642</v>
      </c>
      <c r="H22" s="58">
        <f t="shared" si="2"/>
        <v>139.51905626134302</v>
      </c>
      <c r="I22" s="64">
        <f t="shared" si="3"/>
        <v>4.4689933598448132E-2</v>
      </c>
      <c r="K22" s="74">
        <f t="shared" si="0"/>
        <v>4.4689933598448132E-2</v>
      </c>
      <c r="P22" s="56" t="s">
        <v>58</v>
      </c>
      <c r="Q22" s="626">
        <f t="shared" si="1"/>
        <v>4.4689933598448132E-2</v>
      </c>
      <c r="R22" s="37">
        <f t="shared" si="4"/>
        <v>136250.40588434043</v>
      </c>
      <c r="S22" s="40"/>
    </row>
    <row r="23" spans="1:19" x14ac:dyDescent="0.3">
      <c r="A23" s="53" t="s">
        <v>87</v>
      </c>
      <c r="B23" s="26" t="s">
        <v>60</v>
      </c>
      <c r="C23" s="45">
        <f>'DATA- At-Risk Awards'!N136</f>
        <v>17.014519056261346</v>
      </c>
      <c r="D23" s="58">
        <f>'DATA- At-Risk Awards'!Z136</f>
        <v>14.29219600725953</v>
      </c>
      <c r="E23" s="42">
        <f>'DATA- At-Risk Awards'!AL136</f>
        <v>13.27132486388385</v>
      </c>
      <c r="F23" s="58">
        <f>'DATA- At-Risk Awards'!AX136</f>
        <v>10.719147005444647</v>
      </c>
      <c r="H23" s="58">
        <f t="shared" si="2"/>
        <v>12.76088929219601</v>
      </c>
      <c r="I23" s="64">
        <f t="shared" si="3"/>
        <v>4.0874939266873304E-3</v>
      </c>
      <c r="K23" s="74">
        <f t="shared" si="0"/>
        <v>4.0874939266873304E-3</v>
      </c>
      <c r="P23" s="56" t="s">
        <v>60</v>
      </c>
      <c r="Q23" s="626">
        <f t="shared" si="1"/>
        <v>4.0874939266873304E-3</v>
      </c>
      <c r="R23" s="37">
        <f t="shared" si="4"/>
        <v>12461.927367470165</v>
      </c>
      <c r="S23" s="40"/>
    </row>
    <row r="24" spans="1:19" x14ac:dyDescent="0.3">
      <c r="A24" s="53" t="s">
        <v>87</v>
      </c>
      <c r="B24" s="26" t="s">
        <v>62</v>
      </c>
      <c r="C24" s="45">
        <f>'DATA- At-Risk Awards'!N146</f>
        <v>32.838021778584398</v>
      </c>
      <c r="D24" s="58">
        <f>'DATA- At-Risk Awards'!Z146</f>
        <v>31.817150635208716</v>
      </c>
      <c r="E24" s="42">
        <f>'DATA- At-Risk Awards'!AL146</f>
        <v>28.073956442831218</v>
      </c>
      <c r="F24" s="58">
        <f>'DATA- At-Risk Awards'!AX146</f>
        <v>28.244101633393832</v>
      </c>
      <c r="H24" s="58">
        <f t="shared" si="2"/>
        <v>29.378402903811253</v>
      </c>
      <c r="I24" s="64">
        <f t="shared" si="3"/>
        <v>9.4103193512179405E-3</v>
      </c>
      <c r="K24" s="74">
        <f t="shared" si="0"/>
        <v>9.4103193512179405E-3</v>
      </c>
      <c r="P24" s="56" t="s">
        <v>62</v>
      </c>
      <c r="Q24" s="626">
        <f t="shared" si="1"/>
        <v>9.4103193512179405E-3</v>
      </c>
      <c r="R24" s="37">
        <f t="shared" si="4"/>
        <v>28690.126117109085</v>
      </c>
      <c r="S24" s="40"/>
    </row>
    <row r="25" spans="1:19" x14ac:dyDescent="0.3">
      <c r="A25" s="53" t="s">
        <v>87</v>
      </c>
      <c r="B25" s="26" t="s">
        <v>64</v>
      </c>
      <c r="C25" s="45">
        <f>'DATA- At-Risk Awards'!N156</f>
        <v>4.5939201451905634</v>
      </c>
      <c r="D25" s="58">
        <f>'DATA- At-Risk Awards'!Z156</f>
        <v>2.0417422867513615</v>
      </c>
      <c r="E25" s="42">
        <f>'DATA- At-Risk Awards'!AL156</f>
        <v>2.8924682395644288</v>
      </c>
      <c r="F25" s="58">
        <f>'DATA- At-Risk Awards'!AX156</f>
        <v>4.4237749546279499</v>
      </c>
      <c r="H25" s="58">
        <f t="shared" si="2"/>
        <v>3.1193284936479131</v>
      </c>
      <c r="I25" s="64">
        <f t="shared" si="3"/>
        <v>9.9916518207912499E-4</v>
      </c>
      <c r="K25" s="74">
        <f t="shared" si="0"/>
        <v>9.9916518207912499E-4</v>
      </c>
      <c r="P25" s="56" t="s">
        <v>64</v>
      </c>
      <c r="Q25" s="626">
        <f t="shared" si="1"/>
        <v>9.9916518207912499E-4</v>
      </c>
      <c r="R25" s="37">
        <f t="shared" si="4"/>
        <v>3046.2489120482619</v>
      </c>
      <c r="S25" s="40"/>
    </row>
    <row r="26" spans="1:19" x14ac:dyDescent="0.3">
      <c r="A26" s="53" t="s">
        <v>87</v>
      </c>
      <c r="B26" s="26" t="s">
        <v>66</v>
      </c>
      <c r="C26" s="45">
        <f>'DATA- At-Risk Awards'!N166</f>
        <v>11.059437386569874</v>
      </c>
      <c r="D26" s="58">
        <f>'DATA- At-Risk Awards'!Z166</f>
        <v>13.781760435571689</v>
      </c>
      <c r="E26" s="42">
        <f>'DATA- At-Risk Awards'!AL166</f>
        <v>17.18466424682396</v>
      </c>
      <c r="F26" s="58">
        <f>'DATA- At-Risk Awards'!AX166</f>
        <v>19.736842105263161</v>
      </c>
      <c r="H26" s="58">
        <f t="shared" si="2"/>
        <v>16.9010889292196</v>
      </c>
      <c r="I26" s="64">
        <f t="shared" si="3"/>
        <v>5.4136586229014405E-3</v>
      </c>
      <c r="K26" s="74">
        <f t="shared" si="0"/>
        <v>5.4136586229014405E-3</v>
      </c>
      <c r="P26" s="56" t="s">
        <v>66</v>
      </c>
      <c r="Q26" s="626">
        <f t="shared" si="1"/>
        <v>5.4136586229014405E-3</v>
      </c>
      <c r="R26" s="37">
        <f t="shared" si="4"/>
        <v>16505.130468916039</v>
      </c>
      <c r="S26" s="40"/>
    </row>
    <row r="27" spans="1:19" x14ac:dyDescent="0.3">
      <c r="A27" s="53" t="s">
        <v>87</v>
      </c>
      <c r="B27" s="26" t="s">
        <v>68</v>
      </c>
      <c r="C27" s="45">
        <f>'DATA- At-Risk Awards'!N176</f>
        <v>25.862068965517246</v>
      </c>
      <c r="D27" s="58">
        <f>'DATA- At-Risk Awards'!Z176</f>
        <v>32.49773139745917</v>
      </c>
      <c r="E27" s="42">
        <f>'DATA- At-Risk Awards'!AL176</f>
        <v>25.862068965517246</v>
      </c>
      <c r="F27" s="58">
        <f>'DATA- At-Risk Awards'!AX176</f>
        <v>26.032214156079856</v>
      </c>
      <c r="H27" s="58">
        <f t="shared" si="2"/>
        <v>28.13067150635209</v>
      </c>
      <c r="I27" s="64">
        <f t="shared" si="3"/>
        <v>9.0106532783862901E-3</v>
      </c>
      <c r="K27" s="74">
        <f t="shared" si="0"/>
        <v>9.0106532783862901E-3</v>
      </c>
      <c r="P27" s="56" t="s">
        <v>68</v>
      </c>
      <c r="Q27" s="626">
        <f t="shared" si="1"/>
        <v>9.0106532783862901E-3</v>
      </c>
      <c r="R27" s="37">
        <f t="shared" si="4"/>
        <v>27471.626552289781</v>
      </c>
      <c r="S27" s="40"/>
    </row>
    <row r="28" spans="1:19" x14ac:dyDescent="0.3">
      <c r="A28" s="53" t="s">
        <v>86</v>
      </c>
      <c r="B28" s="26" t="s">
        <v>70</v>
      </c>
      <c r="C28" s="45">
        <f>'DATA- At-Risk Awards'!N186</f>
        <v>437.7835753176044</v>
      </c>
      <c r="D28" s="58">
        <f>'DATA- At-Risk Awards'!Z186</f>
        <v>381.80580762250457</v>
      </c>
      <c r="E28" s="42">
        <f>'DATA- At-Risk Awards'!AL186</f>
        <v>505.16107078039931</v>
      </c>
      <c r="F28" s="58">
        <f>'DATA- At-Risk Awards'!AX186</f>
        <v>414.30353901996375</v>
      </c>
      <c r="H28" s="58">
        <f t="shared" si="2"/>
        <v>433.75680580762247</v>
      </c>
      <c r="I28" s="64">
        <f t="shared" si="3"/>
        <v>0.13893846022802084</v>
      </c>
      <c r="K28" s="74">
        <f t="shared" si="0"/>
        <v>0.13893846022802084</v>
      </c>
      <c r="P28" s="56" t="s">
        <v>70</v>
      </c>
      <c r="Q28" s="626">
        <f t="shared" si="1"/>
        <v>0.13893846022802084</v>
      </c>
      <c r="R28" s="37">
        <f t="shared" si="4"/>
        <v>423594.75780627457</v>
      </c>
      <c r="S28" s="40"/>
    </row>
    <row r="29" spans="1:19" x14ac:dyDescent="0.3">
      <c r="A29" s="53" t="s">
        <v>86</v>
      </c>
      <c r="B29" s="26" t="s">
        <v>72</v>
      </c>
      <c r="C29" s="45">
        <f>'DATA- At-Risk Awards'!N196</f>
        <v>56.488203266787664</v>
      </c>
      <c r="D29" s="58">
        <f>'DATA- At-Risk Awards'!Z196</f>
        <v>62.953720508166974</v>
      </c>
      <c r="E29" s="42">
        <f>'DATA- At-Risk Awards'!AL196</f>
        <v>39.813974591651551</v>
      </c>
      <c r="F29" s="58">
        <f>'DATA- At-Risk Awards'!AX196</f>
        <v>29.0948275862069</v>
      </c>
      <c r="H29" s="58">
        <f t="shared" si="2"/>
        <v>43.954174228675136</v>
      </c>
      <c r="I29" s="64">
        <f t="shared" si="3"/>
        <v>1.4079145747478577E-2</v>
      </c>
      <c r="K29" s="74">
        <f t="shared" si="0"/>
        <v>1.4079145747478577E-2</v>
      </c>
      <c r="P29" s="56" t="s">
        <v>72</v>
      </c>
      <c r="Q29" s="626">
        <f t="shared" si="1"/>
        <v>1.4079145747478577E-2</v>
      </c>
      <c r="R29" s="37">
        <f t="shared" si="4"/>
        <v>42924.416487952774</v>
      </c>
      <c r="S29" s="40"/>
    </row>
    <row r="30" spans="1:19" x14ac:dyDescent="0.3">
      <c r="A30" s="53" t="s">
        <v>86</v>
      </c>
      <c r="B30" s="26" t="s">
        <v>74</v>
      </c>
      <c r="C30" s="45">
        <f>'DATA- At-Risk Awards'!N206</f>
        <v>22.799455535390202</v>
      </c>
      <c r="D30" s="58">
        <f>'DATA- At-Risk Awards'!Z206</f>
        <v>22.459165154264976</v>
      </c>
      <c r="E30" s="42">
        <f>'DATA- At-Risk Awards'!AL206</f>
        <v>17.524954627949185</v>
      </c>
      <c r="F30" s="58">
        <f>'DATA- At-Risk Awards'!AX206</f>
        <v>20.927858439201454</v>
      </c>
      <c r="H30" s="58">
        <f t="shared" si="2"/>
        <v>20.303992740471873</v>
      </c>
      <c r="I30" s="64">
        <f t="shared" si="3"/>
        <v>6.5036570033513959E-3</v>
      </c>
      <c r="K30" s="74">
        <f t="shared" si="0"/>
        <v>6.5036570033513959E-3</v>
      </c>
      <c r="P30" s="56" t="s">
        <v>74</v>
      </c>
      <c r="Q30" s="626">
        <f t="shared" si="1"/>
        <v>6.5036570033513959E-3</v>
      </c>
      <c r="R30" s="37">
        <f t="shared" si="4"/>
        <v>19828.311100241415</v>
      </c>
      <c r="S30" s="40"/>
    </row>
    <row r="31" spans="1:19" x14ac:dyDescent="0.3">
      <c r="A31" s="53" t="s">
        <v>86</v>
      </c>
      <c r="B31" s="26" t="s">
        <v>76</v>
      </c>
      <c r="C31" s="45">
        <f>'DATA- At-Risk Awards'!N216</f>
        <v>9.1878402903811267</v>
      </c>
      <c r="D31" s="58">
        <f>'DATA- At-Risk Awards'!Z216</f>
        <v>5.4446460980036306</v>
      </c>
      <c r="E31" s="42">
        <f>'DATA- At-Risk Awards'!AL216</f>
        <v>3.5730490018148826</v>
      </c>
      <c r="F31" s="58">
        <f>'DATA- At-Risk Awards'!AX216</f>
        <v>7.9968239564428325</v>
      </c>
      <c r="H31" s="58">
        <f t="shared" si="2"/>
        <v>5.671506352087115</v>
      </c>
      <c r="I31" s="64">
        <f t="shared" si="3"/>
        <v>1.8166639674165909E-3</v>
      </c>
      <c r="K31" s="74">
        <f t="shared" si="0"/>
        <v>1.8166639674165909E-3</v>
      </c>
      <c r="P31" s="56" t="s">
        <v>76</v>
      </c>
      <c r="Q31" s="626">
        <f t="shared" si="1"/>
        <v>1.8166639674165909E-3</v>
      </c>
      <c r="R31" s="37">
        <f t="shared" si="4"/>
        <v>5538.6343855422947</v>
      </c>
      <c r="S31" s="40"/>
    </row>
    <row r="32" spans="1:19" x14ac:dyDescent="0.3">
      <c r="A32" s="53" t="s">
        <v>86</v>
      </c>
      <c r="B32" s="26" t="s">
        <v>78</v>
      </c>
      <c r="C32" s="45">
        <f>'DATA- At-Risk Awards'!N226</f>
        <v>20.077132486388386</v>
      </c>
      <c r="D32" s="58">
        <f>'DATA- At-Risk Awards'!Z226</f>
        <v>19.056261343012707</v>
      </c>
      <c r="E32" s="42">
        <f>'DATA- At-Risk Awards'!AL226</f>
        <v>21.098003629764069</v>
      </c>
      <c r="F32" s="58">
        <f>'DATA- At-Risk Awards'!AX226</f>
        <v>18.545825771324868</v>
      </c>
      <c r="H32" s="58">
        <f t="shared" si="2"/>
        <v>19.566696914700547</v>
      </c>
      <c r="I32" s="64">
        <f t="shared" si="3"/>
        <v>6.2674906875872386E-3</v>
      </c>
      <c r="K32" s="74">
        <f t="shared" si="0"/>
        <v>6.2674906875872386E-3</v>
      </c>
      <c r="P32" s="56" t="s">
        <v>78</v>
      </c>
      <c r="Q32" s="626">
        <f t="shared" si="1"/>
        <v>6.2674906875872386E-3</v>
      </c>
      <c r="R32" s="37">
        <f t="shared" si="4"/>
        <v>19108.288630120918</v>
      </c>
      <c r="S32" s="40"/>
    </row>
    <row r="33" spans="1:19" x14ac:dyDescent="0.3">
      <c r="A33" s="53" t="s">
        <v>86</v>
      </c>
      <c r="B33" s="26" t="s">
        <v>80</v>
      </c>
      <c r="C33" s="45">
        <f>'DATA- At-Risk Awards'!N236</f>
        <v>66.526769509981861</v>
      </c>
      <c r="D33" s="58">
        <f>'DATA- At-Risk Awards'!Z236</f>
        <v>67.547640653357547</v>
      </c>
      <c r="E33" s="42">
        <f>'DATA- At-Risk Awards'!AL236</f>
        <v>75.544464609800372</v>
      </c>
      <c r="F33" s="58">
        <f>'DATA- At-Risk Awards'!AX236</f>
        <v>85.24274047186934</v>
      </c>
      <c r="H33" s="58">
        <f t="shared" si="2"/>
        <v>76.111615245009091</v>
      </c>
      <c r="I33" s="64">
        <f t="shared" si="3"/>
        <v>2.4379630442730654E-2</v>
      </c>
      <c r="K33" s="74">
        <f t="shared" si="0"/>
        <v>2.4379630442730654E-2</v>
      </c>
      <c r="P33" s="56" t="s">
        <v>80</v>
      </c>
      <c r="Q33" s="626">
        <f t="shared" si="1"/>
        <v>2.4379630442730654E-2</v>
      </c>
      <c r="R33" s="37">
        <f t="shared" si="4"/>
        <v>74328.473453977611</v>
      </c>
      <c r="S33" s="40"/>
    </row>
    <row r="34" spans="1:19" ht="17.25" thickBot="1" x14ac:dyDescent="0.35">
      <c r="A34" s="54" t="s">
        <v>86</v>
      </c>
      <c r="B34" s="28" t="s">
        <v>82</v>
      </c>
      <c r="C34" s="47">
        <f>'DATA- At-Risk Awards'!N246</f>
        <v>52.234573502722327</v>
      </c>
      <c r="D34" s="603">
        <f>'DATA- At-Risk Awards'!Z246</f>
        <v>56.147912885662436</v>
      </c>
      <c r="E34" s="29">
        <f>'DATA- At-Risk Awards'!AL246</f>
        <v>65.505898366606175</v>
      </c>
      <c r="F34" s="603">
        <f>'DATA- At-Risk Awards'!AX246</f>
        <v>55.977767695099828</v>
      </c>
      <c r="H34" s="603">
        <f t="shared" si="2"/>
        <v>59.21052631578948</v>
      </c>
      <c r="I34" s="65">
        <f t="shared" si="3"/>
        <v>1.896597181982921E-2</v>
      </c>
      <c r="K34" s="74">
        <f t="shared" si="0"/>
        <v>1.896597181982921E-2</v>
      </c>
      <c r="P34" s="56" t="s">
        <v>82</v>
      </c>
      <c r="Q34" s="626">
        <f t="shared" si="1"/>
        <v>1.896597181982921E-2</v>
      </c>
      <c r="R34" s="37">
        <f t="shared" si="4"/>
        <v>57823.342985061558</v>
      </c>
      <c r="S34" s="40"/>
    </row>
    <row r="35" spans="1:19" ht="32.25" customHeight="1" thickBot="1" x14ac:dyDescent="0.4">
      <c r="A35" s="991" t="s">
        <v>238</v>
      </c>
      <c r="B35" s="992"/>
      <c r="C35" s="84">
        <f>SUM(C18:C34)</f>
        <v>986.3316696914701</v>
      </c>
      <c r="D35" s="635">
        <f>SUM(D18:D34)</f>
        <v>933.75680580762253</v>
      </c>
      <c r="E35" s="85">
        <f>SUM(E18:E34)</f>
        <v>1016.2772232304902</v>
      </c>
      <c r="F35" s="635">
        <f>SUM(F18:F34)</f>
        <v>941.07304900181498</v>
      </c>
      <c r="H35" s="98">
        <f>SUM(H18:H34)</f>
        <v>963.70235934664254</v>
      </c>
      <c r="I35" s="99">
        <f>SUM(I18:I34)</f>
        <v>0.30868754134342713</v>
      </c>
      <c r="K35" s="89">
        <f t="shared" si="0"/>
        <v>0.30868754134342713</v>
      </c>
      <c r="P35" s="76" t="s">
        <v>234</v>
      </c>
      <c r="Q35" s="622">
        <f t="shared" si="1"/>
        <v>0.30868754134342713</v>
      </c>
      <c r="R35" s="188">
        <f t="shared" si="4"/>
        <v>941124.75479134673</v>
      </c>
      <c r="S35" s="40"/>
    </row>
    <row r="36" spans="1:19" x14ac:dyDescent="0.3">
      <c r="A36" s="34"/>
    </row>
    <row r="39" spans="1:19" ht="17.25" x14ac:dyDescent="0.35">
      <c r="A39" s="27"/>
    </row>
    <row r="40" spans="1:19" ht="17.25" x14ac:dyDescent="0.35">
      <c r="A40" s="27"/>
    </row>
  </sheetData>
  <mergeCells count="9">
    <mergeCell ref="C3:F3"/>
    <mergeCell ref="H3:I3"/>
    <mergeCell ref="M3:N3"/>
    <mergeCell ref="M4:N4"/>
    <mergeCell ref="P4:R4"/>
    <mergeCell ref="A5:B5"/>
    <mergeCell ref="A10:B10"/>
    <mergeCell ref="A16:B16"/>
    <mergeCell ref="A35:B35"/>
  </mergeCells>
  <pageMargins left="0.7" right="0.7" top="0.75" bottom="0.75" header="0.3" footer="0.3"/>
  <pageSetup paperSize="5" scale="66" orientation="landscape" r:id="rId1"/>
  <headerFooter>
    <oddFooter>&amp;LPage &amp;P of &amp;N&amp;R&amp;F:&amp;A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T70"/>
  <sheetViews>
    <sheetView zoomScale="80" zoomScaleNormal="80" workbookViewId="0">
      <pane xSplit="2" ySplit="7" topLeftCell="C8" activePane="bottomRight" state="frozen"/>
      <selection activeCell="B6" sqref="B6:E6"/>
      <selection pane="topRight" activeCell="B6" sqref="B6:E6"/>
      <selection pane="bottomLeft" activeCell="B6" sqref="B6:E6"/>
      <selection pane="bottomRight" activeCell="A2" sqref="A2"/>
    </sheetView>
  </sheetViews>
  <sheetFormatPr defaultColWidth="9.140625" defaultRowHeight="16.5" x14ac:dyDescent="0.3"/>
  <cols>
    <col min="1" max="1" width="20.85546875" style="19" customWidth="1"/>
    <col min="2" max="2" width="22.7109375" style="19" customWidth="1"/>
    <col min="3" max="3" width="22.7109375" style="20" customWidth="1"/>
    <col min="4" max="4" width="24.42578125" style="20" customWidth="1"/>
    <col min="5" max="7" width="24.28515625" style="20" customWidth="1"/>
    <col min="8" max="8" width="2.7109375" style="19" customWidth="1"/>
    <col min="9" max="9" width="27.140625" style="20" customWidth="1"/>
    <col min="10" max="10" width="23.42578125" style="19" customWidth="1"/>
    <col min="11" max="11" width="5.42578125" style="104" customWidth="1"/>
    <col min="12" max="12" width="24.5703125" style="19" customWidth="1"/>
    <col min="13" max="13" width="3.7109375" style="19" customWidth="1"/>
    <col min="14" max="14" width="28.42578125" style="19" customWidth="1"/>
    <col min="15" max="15" width="4.5703125" style="19" customWidth="1"/>
    <col min="16" max="16" width="15.85546875" style="19" customWidth="1"/>
    <col min="17" max="17" width="16" style="19" customWidth="1"/>
    <col min="18" max="18" width="17" style="19" customWidth="1"/>
    <col min="19" max="16384" width="9.140625" style="19"/>
  </cols>
  <sheetData>
    <row r="1" spans="1:20" ht="37.5" customHeight="1" x14ac:dyDescent="0.4">
      <c r="A1" s="59" t="s">
        <v>268</v>
      </c>
      <c r="B1" s="59"/>
      <c r="C1" s="26"/>
      <c r="D1" s="26"/>
      <c r="E1" s="19"/>
      <c r="F1" s="19"/>
      <c r="G1" s="19"/>
      <c r="I1" s="19"/>
      <c r="K1" s="19"/>
    </row>
    <row r="2" spans="1:20" ht="18" x14ac:dyDescent="0.35">
      <c r="B2" s="102"/>
      <c r="C2" s="26"/>
      <c r="D2" s="26"/>
      <c r="E2" s="19"/>
      <c r="F2" s="19"/>
      <c r="G2" s="19"/>
      <c r="I2" s="19"/>
      <c r="K2" s="19"/>
    </row>
    <row r="3" spans="1:20" ht="18" thickBot="1" x14ac:dyDescent="0.4">
      <c r="B3" s="32"/>
      <c r="C3" s="26"/>
      <c r="D3" s="26"/>
      <c r="E3" s="19"/>
      <c r="F3" s="19"/>
      <c r="G3" s="19"/>
      <c r="I3" s="19"/>
      <c r="K3" s="19"/>
    </row>
    <row r="4" spans="1:20" ht="17.25" customHeight="1" x14ac:dyDescent="0.3">
      <c r="B4" s="26"/>
      <c r="C4" s="1019" t="s">
        <v>413</v>
      </c>
      <c r="D4" s="1020"/>
      <c r="E4" s="1020"/>
      <c r="F4" s="1020"/>
      <c r="G4" s="1021"/>
      <c r="I4" s="1013" t="s">
        <v>245</v>
      </c>
      <c r="J4" s="1014"/>
      <c r="K4" s="19"/>
    </row>
    <row r="5" spans="1:20" ht="40.5" customHeight="1" thickBot="1" x14ac:dyDescent="0.4">
      <c r="B5" s="103"/>
      <c r="C5" s="1022"/>
      <c r="D5" s="1023"/>
      <c r="E5" s="1023"/>
      <c r="F5" s="1023"/>
      <c r="G5" s="1024"/>
      <c r="I5" s="1015"/>
      <c r="J5" s="1016"/>
      <c r="K5" s="106"/>
    </row>
    <row r="6" spans="1:20" ht="17.25" thickBot="1" x14ac:dyDescent="0.35">
      <c r="G6" s="750"/>
      <c r="K6" s="106"/>
    </row>
    <row r="7" spans="1:20" ht="69.75" thickBot="1" x14ac:dyDescent="0.4">
      <c r="A7" s="182" t="s">
        <v>252</v>
      </c>
      <c r="B7" s="186" t="s">
        <v>0</v>
      </c>
      <c r="C7" s="154" t="s">
        <v>327</v>
      </c>
      <c r="D7" s="154" t="s">
        <v>328</v>
      </c>
      <c r="E7" s="154" t="s">
        <v>329</v>
      </c>
      <c r="F7" s="154" t="s">
        <v>394</v>
      </c>
      <c r="G7" s="154" t="s">
        <v>395</v>
      </c>
      <c r="H7" s="153"/>
      <c r="I7" s="178" t="s">
        <v>396</v>
      </c>
      <c r="J7" s="179" t="s">
        <v>244</v>
      </c>
      <c r="K7" s="107"/>
      <c r="L7" s="716" t="s">
        <v>397</v>
      </c>
      <c r="N7" s="155" t="s">
        <v>246</v>
      </c>
      <c r="P7" s="988" t="s">
        <v>251</v>
      </c>
      <c r="Q7" s="989"/>
      <c r="R7" s="990"/>
    </row>
    <row r="8" spans="1:20" ht="38.25" customHeight="1" thickBot="1" x14ac:dyDescent="0.4">
      <c r="A8" s="1017" t="s">
        <v>88</v>
      </c>
      <c r="B8" s="1018"/>
      <c r="C8" s="156">
        <f>C13+C19+C38</f>
        <v>722348643</v>
      </c>
      <c r="D8" s="156">
        <f>D13+D19+D38</f>
        <v>715030346</v>
      </c>
      <c r="E8" s="157">
        <f>E13+E19+E38</f>
        <v>703957928</v>
      </c>
      <c r="F8" s="157">
        <f>F13+F19+F38</f>
        <v>685266896</v>
      </c>
      <c r="G8" s="157">
        <f>G13+G19+G38</f>
        <v>680519969</v>
      </c>
      <c r="I8" s="180">
        <f>I13+I19+I38</f>
        <v>689914930.99999988</v>
      </c>
      <c r="J8" s="181">
        <f>J13+J19+J38</f>
        <v>1</v>
      </c>
      <c r="K8" s="105"/>
      <c r="L8" s="795">
        <f>J8</f>
        <v>1</v>
      </c>
      <c r="N8" s="184">
        <f>'Step3- $ for Outcome Measures'!E18</f>
        <v>5645915</v>
      </c>
      <c r="P8" s="76" t="s">
        <v>88</v>
      </c>
      <c r="Q8" s="797">
        <f>L8</f>
        <v>1</v>
      </c>
      <c r="R8" s="188">
        <f>$N$8*Q8</f>
        <v>5645915</v>
      </c>
    </row>
    <row r="9" spans="1:20" ht="12" customHeight="1" x14ac:dyDescent="0.35">
      <c r="B9" s="166"/>
      <c r="C9" s="159"/>
      <c r="D9" s="159"/>
      <c r="E9" s="159"/>
      <c r="F9" s="159"/>
      <c r="G9" s="159"/>
      <c r="H9" s="160"/>
      <c r="I9" s="159"/>
      <c r="J9" s="161"/>
      <c r="K9" s="162"/>
      <c r="L9" s="798"/>
      <c r="M9" s="108"/>
      <c r="N9" s="108"/>
      <c r="O9" s="108"/>
      <c r="P9" s="163"/>
      <c r="Q9" s="796"/>
      <c r="R9" s="165"/>
      <c r="S9" s="108"/>
      <c r="T9" s="108"/>
    </row>
    <row r="10" spans="1:20" x14ac:dyDescent="0.3">
      <c r="A10" s="19" t="s">
        <v>84</v>
      </c>
      <c r="B10" s="166" t="str">
        <f>'DATA-FY16 EOC SCH Calc Sheet'!A12</f>
        <v>NMT</v>
      </c>
      <c r="C10" s="167">
        <f>'DATA-FY16 EOC SCH Calc Sheet'!L18</f>
        <v>21879988</v>
      </c>
      <c r="D10" s="167">
        <f>'DATA-FY16 EOC SCH Calc Sheet'!W18</f>
        <v>22942072</v>
      </c>
      <c r="E10" s="167">
        <f>'DATA-FY16 EOC SCH Calc Sheet'!AH18</f>
        <v>23699596</v>
      </c>
      <c r="F10" s="167">
        <f>'DATA-FY16 EOC SCH Calc Sheet'!AS18</f>
        <v>23457045</v>
      </c>
      <c r="G10" s="167">
        <f>'DATA-FY16 EOC SCH Calc Sheet'!BD18</f>
        <v>24007572</v>
      </c>
      <c r="H10" s="160"/>
      <c r="I10" s="167">
        <f>AVERAGE(E10:G10)</f>
        <v>23721404.333333332</v>
      </c>
      <c r="J10" s="168">
        <f>I10/I$8</f>
        <v>3.4383085895749857E-2</v>
      </c>
      <c r="K10" s="169"/>
      <c r="L10" s="822">
        <f>J10</f>
        <v>3.4383085895749857E-2</v>
      </c>
      <c r="M10" s="108"/>
      <c r="N10" s="108"/>
      <c r="O10" s="108"/>
      <c r="P10" s="163" t="s">
        <v>36</v>
      </c>
      <c r="Q10" s="796">
        <f>L10</f>
        <v>3.4383085895749857E-2</v>
      </c>
      <c r="R10" s="165">
        <f>$N$8*Q10</f>
        <v>194123.98040510254</v>
      </c>
      <c r="S10" s="108"/>
      <c r="T10" s="108"/>
    </row>
    <row r="11" spans="1:20" x14ac:dyDescent="0.3">
      <c r="A11" s="19" t="s">
        <v>84</v>
      </c>
      <c r="B11" s="166" t="str">
        <f>'DATA-FY16 EOC SCH Calc Sheet'!A20</f>
        <v>NMSU</v>
      </c>
      <c r="C11" s="167">
        <f>'DATA-FY16 EOC SCH Calc Sheet'!L26</f>
        <v>139855867</v>
      </c>
      <c r="D11" s="167">
        <f>'DATA-FY16 EOC SCH Calc Sheet'!W26</f>
        <v>139711429</v>
      </c>
      <c r="E11" s="167">
        <f>'DATA-FY16 EOC SCH Calc Sheet'!AH26</f>
        <v>135104254</v>
      </c>
      <c r="F11" s="167">
        <f>'DATA-FY16 EOC SCH Calc Sheet'!AS26</f>
        <v>131078523</v>
      </c>
      <c r="G11" s="167">
        <f>'DATA-FY16 EOC SCH Calc Sheet'!BD26</f>
        <v>127465096</v>
      </c>
      <c r="H11" s="160"/>
      <c r="I11" s="167">
        <f t="shared" ref="I11:I12" si="0">AVERAGE(E11:G11)</f>
        <v>131215957.66666667</v>
      </c>
      <c r="J11" s="168">
        <f>I11/I$8</f>
        <v>0.19019150299657261</v>
      </c>
      <c r="K11" s="169"/>
      <c r="L11" s="822">
        <f>J11</f>
        <v>0.19019150299657261</v>
      </c>
      <c r="M11" s="108"/>
      <c r="N11" s="108"/>
      <c r="O11" s="108"/>
      <c r="P11" s="163" t="s">
        <v>38</v>
      </c>
      <c r="Q11" s="796">
        <f>L11</f>
        <v>0.19019150299657261</v>
      </c>
      <c r="R11" s="165">
        <f>$N$8*Q11</f>
        <v>1073805.0596408942</v>
      </c>
      <c r="S11" s="108"/>
      <c r="T11" s="108"/>
    </row>
    <row r="12" spans="1:20" ht="17.25" thickBot="1" x14ac:dyDescent="0.35">
      <c r="A12" s="19" t="s">
        <v>84</v>
      </c>
      <c r="B12" s="166" t="str">
        <f>'DATA-FY16 EOC SCH Calc Sheet'!A28</f>
        <v>UNM</v>
      </c>
      <c r="C12" s="167">
        <f>'DATA-FY16 EOC SCH Calc Sheet'!L34</f>
        <v>220525669</v>
      </c>
      <c r="D12" s="167">
        <f>'DATA-FY16 EOC SCH Calc Sheet'!W34</f>
        <v>219640254</v>
      </c>
      <c r="E12" s="167">
        <f>'DATA-FY16 EOC SCH Calc Sheet'!AH34</f>
        <v>218995007</v>
      </c>
      <c r="F12" s="167">
        <f>'DATA-FY16 EOC SCH Calc Sheet'!AS34</f>
        <v>216823329</v>
      </c>
      <c r="G12" s="174">
        <f>'DATA-FY16 EOC SCH Calc Sheet'!BD34</f>
        <v>219767178</v>
      </c>
      <c r="H12" s="160"/>
      <c r="I12" s="167">
        <f t="shared" si="0"/>
        <v>218528504.66666666</v>
      </c>
      <c r="J12" s="168">
        <f>I12/I$8</f>
        <v>0.3167470290140259</v>
      </c>
      <c r="K12" s="169"/>
      <c r="L12" s="822">
        <f>J12</f>
        <v>0.3167470290140259</v>
      </c>
      <c r="M12" s="108"/>
      <c r="N12" s="108"/>
      <c r="O12" s="108"/>
      <c r="P12" s="163" t="s">
        <v>40</v>
      </c>
      <c r="Q12" s="796">
        <f>L12</f>
        <v>0.3167470290140259</v>
      </c>
      <c r="R12" s="165">
        <f>$N$8*Q12</f>
        <v>1788326.8023157241</v>
      </c>
      <c r="S12" s="108"/>
      <c r="T12" s="108"/>
    </row>
    <row r="13" spans="1:20" ht="31.5" customHeight="1" thickBot="1" x14ac:dyDescent="0.4">
      <c r="A13" s="1011" t="s">
        <v>224</v>
      </c>
      <c r="B13" s="1012"/>
      <c r="C13" s="189">
        <f>SUM(C10:C12)</f>
        <v>382261524</v>
      </c>
      <c r="D13" s="189">
        <f>SUM(D10:D12)</f>
        <v>382293755</v>
      </c>
      <c r="E13" s="189">
        <f>SUM(E10:E12)</f>
        <v>377798857</v>
      </c>
      <c r="F13" s="189">
        <f>SUM(F10:F12)</f>
        <v>371358897</v>
      </c>
      <c r="G13" s="189">
        <f>SUM(G10:G12)</f>
        <v>371239846</v>
      </c>
      <c r="I13" s="191">
        <f>SUM(I10:I12)</f>
        <v>373465866.66666663</v>
      </c>
      <c r="J13" s="183">
        <f>SUM(J10:J12)</f>
        <v>0.54132161790634836</v>
      </c>
      <c r="K13" s="106"/>
      <c r="L13" s="795">
        <f>J13</f>
        <v>0.54132161790634836</v>
      </c>
      <c r="P13" s="76" t="s">
        <v>232</v>
      </c>
      <c r="Q13" s="797">
        <f>L13</f>
        <v>0.54132161790634836</v>
      </c>
      <c r="R13" s="188">
        <f>$N$8*Q13</f>
        <v>3056255.8423617207</v>
      </c>
    </row>
    <row r="14" spans="1:20" x14ac:dyDescent="0.3">
      <c r="B14" s="166"/>
      <c r="C14" s="170"/>
      <c r="D14" s="170"/>
      <c r="E14" s="171"/>
      <c r="F14" s="173"/>
      <c r="G14" s="167"/>
      <c r="H14" s="108"/>
      <c r="I14" s="170"/>
      <c r="J14" s="172"/>
      <c r="K14" s="169"/>
      <c r="L14" s="822"/>
      <c r="M14" s="108"/>
      <c r="N14" s="108"/>
      <c r="O14" s="108"/>
      <c r="P14" s="163"/>
      <c r="Q14" s="796"/>
      <c r="R14" s="165"/>
      <c r="S14" s="108"/>
      <c r="T14" s="108"/>
    </row>
    <row r="15" spans="1:20" x14ac:dyDescent="0.3">
      <c r="A15" s="19" t="s">
        <v>253</v>
      </c>
      <c r="B15" s="166" t="str">
        <f>'DATA-FY16 EOC SCH Calc Sheet'!A36</f>
        <v>ENMU</v>
      </c>
      <c r="C15" s="167">
        <f>'DATA-FY16 EOC SCH Calc Sheet'!L42</f>
        <v>33544983</v>
      </c>
      <c r="D15" s="167">
        <f>'DATA-FY16 EOC SCH Calc Sheet'!W42</f>
        <v>34804194</v>
      </c>
      <c r="E15" s="173">
        <f>'DATA-FY16 EOC SCH Calc Sheet'!AH42</f>
        <v>34858482</v>
      </c>
      <c r="F15" s="173">
        <f>'DATA-FY16 EOC SCH Calc Sheet'!AS42</f>
        <v>35925326</v>
      </c>
      <c r="G15" s="167">
        <f>'DATA-FY16 EOC SCH Calc Sheet'!BD42</f>
        <v>37127334</v>
      </c>
      <c r="H15" s="108"/>
      <c r="I15" s="167">
        <f>AVERAGE(E15:G15)</f>
        <v>35970380.666666664</v>
      </c>
      <c r="J15" s="168">
        <f>I15/I$8</f>
        <v>5.2137414412135215E-2</v>
      </c>
      <c r="K15" s="169"/>
      <c r="L15" s="822">
        <f>J15</f>
        <v>5.2137414412135215E-2</v>
      </c>
      <c r="M15" s="108"/>
      <c r="N15" s="108"/>
      <c r="O15" s="108"/>
      <c r="P15" s="163" t="s">
        <v>42</v>
      </c>
      <c r="Q15" s="796">
        <f>L15</f>
        <v>5.2137414412135215E-2</v>
      </c>
      <c r="R15" s="165">
        <f>$N$8*Q15</f>
        <v>294363.41009069042</v>
      </c>
      <c r="S15" s="108"/>
      <c r="T15" s="108"/>
    </row>
    <row r="16" spans="1:20" x14ac:dyDescent="0.3">
      <c r="A16" s="19" t="s">
        <v>253</v>
      </c>
      <c r="B16" s="166" t="str">
        <f>'DATA-FY16 EOC SCH Calc Sheet'!A44</f>
        <v>NMHU</v>
      </c>
      <c r="C16" s="167">
        <f>'DATA-FY16 EOC SCH Calc Sheet'!L50</f>
        <v>32265247</v>
      </c>
      <c r="D16" s="167">
        <f>'DATA-FY16 EOC SCH Calc Sheet'!W50</f>
        <v>31111048</v>
      </c>
      <c r="E16" s="173">
        <f>'DATA-FY16 EOC SCH Calc Sheet'!AH50</f>
        <v>31435486</v>
      </c>
      <c r="F16" s="173">
        <f>'DATA-FY16 EOC SCH Calc Sheet'!AS50</f>
        <v>31472517</v>
      </c>
      <c r="G16" s="167">
        <f>'DATA-FY16 EOC SCH Calc Sheet'!BD50</f>
        <v>32728645</v>
      </c>
      <c r="H16" s="108"/>
      <c r="I16" s="167">
        <f t="shared" ref="I16:I18" si="1">AVERAGE(E16:G16)</f>
        <v>31878882.666666668</v>
      </c>
      <c r="J16" s="168">
        <f>I16/I$8</f>
        <v>4.6206976011462307E-2</v>
      </c>
      <c r="K16" s="169"/>
      <c r="L16" s="822">
        <f>J16</f>
        <v>4.6206976011462307E-2</v>
      </c>
      <c r="M16" s="108"/>
      <c r="N16" s="108"/>
      <c r="O16" s="108"/>
      <c r="P16" s="163" t="s">
        <v>44</v>
      </c>
      <c r="Q16" s="796">
        <f>L16</f>
        <v>4.6206976011462307E-2</v>
      </c>
      <c r="R16" s="165">
        <f>$N$8*Q16</f>
        <v>260880.65896775521</v>
      </c>
      <c r="S16" s="108"/>
      <c r="T16" s="108"/>
    </row>
    <row r="17" spans="1:20" x14ac:dyDescent="0.3">
      <c r="A17" s="19" t="s">
        <v>253</v>
      </c>
      <c r="B17" s="166" t="str">
        <f>'DATA-FY16 EOC SCH Calc Sheet'!A52</f>
        <v>NNMC</v>
      </c>
      <c r="C17" s="167">
        <f>'DATA-FY16 EOC SCH Calc Sheet'!L58</f>
        <v>8073212</v>
      </c>
      <c r="D17" s="167">
        <f>'DATA-FY16 EOC SCH Calc Sheet'!W58</f>
        <v>7670164</v>
      </c>
      <c r="E17" s="173">
        <f>'DATA-FY16 EOC SCH Calc Sheet'!AH58</f>
        <v>6613065</v>
      </c>
      <c r="F17" s="173">
        <f>'DATA-FY16 EOC SCH Calc Sheet'!AS58</f>
        <v>5466391</v>
      </c>
      <c r="G17" s="167">
        <f>'DATA-FY16 EOC SCH Calc Sheet'!BD58</f>
        <v>4574775</v>
      </c>
      <c r="H17" s="108"/>
      <c r="I17" s="167">
        <f t="shared" si="1"/>
        <v>5551410.333333333</v>
      </c>
      <c r="J17" s="168">
        <f>I17/I$8</f>
        <v>8.0465142641380719E-3</v>
      </c>
      <c r="K17" s="169"/>
      <c r="L17" s="822">
        <f>J17</f>
        <v>8.0465142641380719E-3</v>
      </c>
      <c r="M17" s="108"/>
      <c r="N17" s="108"/>
      <c r="O17" s="108"/>
      <c r="P17" s="163" t="s">
        <v>46</v>
      </c>
      <c r="Q17" s="796">
        <f>L17</f>
        <v>8.0465142641380719E-3</v>
      </c>
      <c r="R17" s="165">
        <f>$N$8*Q17</f>
        <v>45429.935581611106</v>
      </c>
      <c r="S17" s="108"/>
      <c r="T17" s="108"/>
    </row>
    <row r="18" spans="1:20" ht="17.25" thickBot="1" x14ac:dyDescent="0.35">
      <c r="A18" s="19" t="s">
        <v>253</v>
      </c>
      <c r="B18" s="166" t="str">
        <f>'DATA-FY16 EOC SCH Calc Sheet'!A60</f>
        <v>WNMU</v>
      </c>
      <c r="C18" s="174">
        <f>'DATA-FY16 EOC SCH Calc Sheet'!L66</f>
        <v>18498952</v>
      </c>
      <c r="D18" s="174">
        <f>'DATA-FY16 EOC SCH Calc Sheet'!W66</f>
        <v>19646907</v>
      </c>
      <c r="E18" s="175">
        <f>'DATA-FY16 EOC SCH Calc Sheet'!AH66</f>
        <v>21073568</v>
      </c>
      <c r="F18" s="173">
        <f>'DATA-FY16 EOC SCH Calc Sheet'!AS66</f>
        <v>22411923</v>
      </c>
      <c r="G18" s="167">
        <f>'DATA-FY16 EOC SCH Calc Sheet'!BD66</f>
        <v>25455946</v>
      </c>
      <c r="H18" s="108"/>
      <c r="I18" s="167">
        <f t="shared" si="1"/>
        <v>22980479</v>
      </c>
      <c r="J18" s="176">
        <f>I18/I$8</f>
        <v>3.3309148660822366E-2</v>
      </c>
      <c r="K18" s="169"/>
      <c r="L18" s="822">
        <f>J18</f>
        <v>3.3309148660822366E-2</v>
      </c>
      <c r="M18" s="108"/>
      <c r="N18" s="108"/>
      <c r="O18" s="108"/>
      <c r="P18" s="163" t="s">
        <v>48</v>
      </c>
      <c r="Q18" s="796">
        <f>L18</f>
        <v>3.3309148660822366E-2</v>
      </c>
      <c r="R18" s="165">
        <f>$N$8*Q18</f>
        <v>188060.62206136691</v>
      </c>
      <c r="S18" s="108"/>
      <c r="T18" s="108"/>
    </row>
    <row r="19" spans="1:20" ht="33" customHeight="1" thickBot="1" x14ac:dyDescent="0.4">
      <c r="A19" s="1011" t="s">
        <v>231</v>
      </c>
      <c r="B19" s="1012"/>
      <c r="C19" s="189">
        <f>SUM(C15:C18)</f>
        <v>92382394</v>
      </c>
      <c r="D19" s="189">
        <f>SUM(D15:D18)</f>
        <v>93232313</v>
      </c>
      <c r="E19" s="190">
        <f>SUM(E15:E18)</f>
        <v>93980601</v>
      </c>
      <c r="F19" s="190">
        <f>SUM(F15:F18)</f>
        <v>95276157</v>
      </c>
      <c r="G19" s="190">
        <f>SUM(G15:G18)</f>
        <v>99886700</v>
      </c>
      <c r="I19" s="191">
        <f>SUM(I15:I18)</f>
        <v>96381152.666666657</v>
      </c>
      <c r="J19" s="183">
        <f>SUM(J15:J18)</f>
        <v>0.13970005334855795</v>
      </c>
      <c r="K19" s="106"/>
      <c r="L19" s="795">
        <f>J19</f>
        <v>0.13970005334855795</v>
      </c>
      <c r="P19" s="76" t="s">
        <v>233</v>
      </c>
      <c r="Q19" s="797">
        <f>L19</f>
        <v>0.13970005334855795</v>
      </c>
      <c r="R19" s="188">
        <f>$N$8*Q19</f>
        <v>788734.62670142355</v>
      </c>
    </row>
    <row r="20" spans="1:20" x14ac:dyDescent="0.3">
      <c r="A20" s="26"/>
      <c r="B20" s="166"/>
      <c r="C20" s="167"/>
      <c r="D20" s="167"/>
      <c r="E20" s="173"/>
      <c r="F20" s="173"/>
      <c r="G20" s="167"/>
      <c r="H20" s="108"/>
      <c r="I20" s="167"/>
      <c r="J20" s="177"/>
      <c r="K20" s="169"/>
      <c r="L20" s="822"/>
      <c r="M20" s="108"/>
      <c r="N20" s="108"/>
      <c r="O20" s="108"/>
      <c r="P20" s="163"/>
      <c r="Q20" s="796"/>
      <c r="R20" s="165"/>
      <c r="S20" s="108"/>
      <c r="T20" s="108"/>
    </row>
    <row r="21" spans="1:20" x14ac:dyDescent="0.3">
      <c r="A21" s="26" t="s">
        <v>87</v>
      </c>
      <c r="B21" s="166" t="str">
        <f>'DATA-FY16 EOC SCH Calc Sheet'!A68</f>
        <v>ENMU-RO</v>
      </c>
      <c r="C21" s="167">
        <f>'DATA-FY16 EOC SCH Calc Sheet'!L74</f>
        <v>13848669</v>
      </c>
      <c r="D21" s="167">
        <f>'DATA-FY16 EOC SCH Calc Sheet'!W74</f>
        <v>13091876</v>
      </c>
      <c r="E21" s="173">
        <f>'DATA-FY16 EOC SCH Calc Sheet'!AH74</f>
        <v>12530719</v>
      </c>
      <c r="F21" s="173">
        <f>'DATA-FY16 EOC SCH Calc Sheet'!AS74</f>
        <v>10450420</v>
      </c>
      <c r="G21" s="167">
        <f>'DATA-FY16 EOC SCH Calc Sheet'!BD74</f>
        <v>9147594</v>
      </c>
      <c r="H21" s="108"/>
      <c r="I21" s="167">
        <f>AVERAGE(E21:G21)</f>
        <v>10709577.666666666</v>
      </c>
      <c r="J21" s="168">
        <f t="shared" ref="J21:J37" si="2">I21/I$8</f>
        <v>1.5523040864101357E-2</v>
      </c>
      <c r="K21" s="169"/>
      <c r="L21" s="822">
        <f t="shared" ref="L21:L38" si="3">J21</f>
        <v>1.5523040864101357E-2</v>
      </c>
      <c r="M21" s="108"/>
      <c r="N21" s="108"/>
      <c r="O21" s="108"/>
      <c r="P21" s="163" t="s">
        <v>50</v>
      </c>
      <c r="Q21" s="796">
        <f t="shared" ref="Q21:Q38" si="4">L21</f>
        <v>1.5523040864101357E-2</v>
      </c>
      <c r="R21" s="165">
        <f t="shared" ref="R21:R38" si="5">$N$8*Q21</f>
        <v>87641.769260242814</v>
      </c>
      <c r="S21" s="108"/>
      <c r="T21" s="108"/>
    </row>
    <row r="22" spans="1:20" x14ac:dyDescent="0.3">
      <c r="A22" s="26" t="s">
        <v>87</v>
      </c>
      <c r="B22" s="166" t="str">
        <f>'DATA-FY16 EOC SCH Calc Sheet'!A76</f>
        <v>ENMU-RU</v>
      </c>
      <c r="C22" s="167">
        <f>'DATA-FY16 EOC SCH Calc Sheet'!L82</f>
        <v>2651852</v>
      </c>
      <c r="D22" s="167">
        <f>'DATA-FY16 EOC SCH Calc Sheet'!W82</f>
        <v>2473046</v>
      </c>
      <c r="E22" s="173">
        <f>'DATA-FY16 EOC SCH Calc Sheet'!AH82</f>
        <v>2215840</v>
      </c>
      <c r="F22" s="173">
        <f>'DATA-FY16 EOC SCH Calc Sheet'!AS82</f>
        <v>2019328</v>
      </c>
      <c r="G22" s="167">
        <f>'DATA-FY16 EOC SCH Calc Sheet'!BD82</f>
        <v>1650888</v>
      </c>
      <c r="H22" s="108"/>
      <c r="I22" s="167">
        <f t="shared" ref="I22:I37" si="6">AVERAGE(E22:G22)</f>
        <v>1962018.6666666667</v>
      </c>
      <c r="J22" s="168">
        <f t="shared" si="2"/>
        <v>2.8438559284734008E-3</v>
      </c>
      <c r="K22" s="169"/>
      <c r="L22" s="822">
        <f t="shared" si="3"/>
        <v>2.8438559284734008E-3</v>
      </c>
      <c r="M22" s="108"/>
      <c r="N22" s="108"/>
      <c r="O22" s="108"/>
      <c r="P22" s="163" t="s">
        <v>52</v>
      </c>
      <c r="Q22" s="796">
        <f t="shared" si="4"/>
        <v>2.8438559284734008E-3</v>
      </c>
      <c r="R22" s="165">
        <f t="shared" si="5"/>
        <v>16056.1688444069</v>
      </c>
      <c r="S22" s="108"/>
      <c r="T22" s="108"/>
    </row>
    <row r="23" spans="1:20" x14ac:dyDescent="0.3">
      <c r="A23" s="26" t="s">
        <v>87</v>
      </c>
      <c r="B23" s="166" t="str">
        <f>'DATA-FY16 EOC SCH Calc Sheet'!A84</f>
        <v>NMSU-AL</v>
      </c>
      <c r="C23" s="167">
        <f>'DATA-FY16 EOC SCH Calc Sheet'!L90</f>
        <v>9281097</v>
      </c>
      <c r="D23" s="167">
        <f>'DATA-FY16 EOC SCH Calc Sheet'!W90</f>
        <v>8480497</v>
      </c>
      <c r="E23" s="173">
        <f>'DATA-FY16 EOC SCH Calc Sheet'!AH90</f>
        <v>6686488</v>
      </c>
      <c r="F23" s="173">
        <f>'DATA-FY16 EOC SCH Calc Sheet'!AS90</f>
        <v>5397044</v>
      </c>
      <c r="G23" s="167">
        <f>'DATA-FY16 EOC SCH Calc Sheet'!BD90</f>
        <v>4493569</v>
      </c>
      <c r="H23" s="108"/>
      <c r="I23" s="167">
        <f t="shared" si="6"/>
        <v>5525700.333333333</v>
      </c>
      <c r="J23" s="168">
        <f t="shared" si="2"/>
        <v>8.0092488001732107E-3</v>
      </c>
      <c r="K23" s="169"/>
      <c r="L23" s="822">
        <f t="shared" si="3"/>
        <v>8.0092488001732107E-3</v>
      </c>
      <c r="M23" s="108"/>
      <c r="N23" s="108"/>
      <c r="O23" s="108"/>
      <c r="P23" s="163" t="s">
        <v>54</v>
      </c>
      <c r="Q23" s="796">
        <f t="shared" si="4"/>
        <v>8.0092488001732107E-3</v>
      </c>
      <c r="R23" s="165">
        <f t="shared" si="5"/>
        <v>45219.537939629932</v>
      </c>
      <c r="S23" s="108"/>
      <c r="T23" s="108"/>
    </row>
    <row r="24" spans="1:20" x14ac:dyDescent="0.3">
      <c r="A24" s="26" t="s">
        <v>87</v>
      </c>
      <c r="B24" s="166" t="str">
        <f>'DATA-FY16 EOC SCH Calc Sheet'!A92</f>
        <v>NMSU-CA</v>
      </c>
      <c r="C24" s="167">
        <f>'DATA-FY16 EOC SCH Calc Sheet'!L98</f>
        <v>4858548</v>
      </c>
      <c r="D24" s="167">
        <f>'DATA-FY16 EOC SCH Calc Sheet'!W98</f>
        <v>5252654</v>
      </c>
      <c r="E24" s="173">
        <f>'DATA-FY16 EOC SCH Calc Sheet'!AH98</f>
        <v>5058189</v>
      </c>
      <c r="F24" s="173">
        <f>'DATA-FY16 EOC SCH Calc Sheet'!AS98</f>
        <v>4924653</v>
      </c>
      <c r="G24" s="167">
        <f>'DATA-FY16 EOC SCH Calc Sheet'!BD98</f>
        <v>5090614</v>
      </c>
      <c r="H24" s="108"/>
      <c r="I24" s="167">
        <f t="shared" si="6"/>
        <v>5024485.333333333</v>
      </c>
      <c r="J24" s="168">
        <f t="shared" si="2"/>
        <v>7.2827606818866393E-3</v>
      </c>
      <c r="K24" s="169"/>
      <c r="L24" s="822">
        <f t="shared" si="3"/>
        <v>7.2827606818866393E-3</v>
      </c>
      <c r="M24" s="108"/>
      <c r="N24" s="108"/>
      <c r="O24" s="108"/>
      <c r="P24" s="163" t="s">
        <v>56</v>
      </c>
      <c r="Q24" s="796">
        <f t="shared" si="4"/>
        <v>7.2827606818866393E-3</v>
      </c>
      <c r="R24" s="165">
        <f t="shared" si="5"/>
        <v>41117.847775274007</v>
      </c>
      <c r="S24" s="108"/>
      <c r="T24" s="108"/>
    </row>
    <row r="25" spans="1:20" x14ac:dyDescent="0.3">
      <c r="A25" s="26" t="s">
        <v>87</v>
      </c>
      <c r="B25" s="166" t="str">
        <f>'DATA-FY16 EOC SCH Calc Sheet'!A100</f>
        <v>NMSU-DA</v>
      </c>
      <c r="C25" s="167">
        <f>'DATA-FY16 EOC SCH Calc Sheet'!L106</f>
        <v>30666060</v>
      </c>
      <c r="D25" s="167">
        <f>'DATA-FY16 EOC SCH Calc Sheet'!W106</f>
        <v>28284802</v>
      </c>
      <c r="E25" s="173">
        <f>'DATA-FY16 EOC SCH Calc Sheet'!AH106</f>
        <v>27418292</v>
      </c>
      <c r="F25" s="173">
        <f>'DATA-FY16 EOC SCH Calc Sheet'!AS106</f>
        <v>26482054</v>
      </c>
      <c r="G25" s="167">
        <f>'DATA-FY16 EOC SCH Calc Sheet'!BD106</f>
        <v>25354888</v>
      </c>
      <c r="H25" s="108"/>
      <c r="I25" s="167">
        <f t="shared" si="6"/>
        <v>26418411.333333332</v>
      </c>
      <c r="J25" s="168">
        <f t="shared" si="2"/>
        <v>3.8292273650377538E-2</v>
      </c>
      <c r="K25" s="169"/>
      <c r="L25" s="822">
        <f t="shared" si="3"/>
        <v>3.8292273650377538E-2</v>
      </c>
      <c r="M25" s="108"/>
      <c r="N25" s="108"/>
      <c r="O25" s="108"/>
      <c r="P25" s="163" t="s">
        <v>58</v>
      </c>
      <c r="Q25" s="796">
        <f t="shared" si="4"/>
        <v>3.8292273650377538E-2</v>
      </c>
      <c r="R25" s="165">
        <f t="shared" si="5"/>
        <v>216194.92218677129</v>
      </c>
      <c r="S25" s="108"/>
      <c r="T25" s="108"/>
    </row>
    <row r="26" spans="1:20" x14ac:dyDescent="0.3">
      <c r="A26" s="26" t="s">
        <v>87</v>
      </c>
      <c r="B26" s="166" t="str">
        <f>'DATA-FY16 EOC SCH Calc Sheet'!A108</f>
        <v>NMSU-GR</v>
      </c>
      <c r="C26" s="167">
        <f>'DATA-FY16 EOC SCH Calc Sheet'!L114</f>
        <v>3318807</v>
      </c>
      <c r="D26" s="167">
        <f>'DATA-FY16 EOC SCH Calc Sheet'!W114</f>
        <v>2969910</v>
      </c>
      <c r="E26" s="173">
        <f>'DATA-FY16 EOC SCH Calc Sheet'!AH114</f>
        <v>2651905</v>
      </c>
      <c r="F26" s="173">
        <f>'DATA-FY16 EOC SCH Calc Sheet'!AS114</f>
        <v>2331806</v>
      </c>
      <c r="G26" s="167">
        <f>'DATA-FY16 EOC SCH Calc Sheet'!BD114</f>
        <v>2097989</v>
      </c>
      <c r="H26" s="108"/>
      <c r="I26" s="167">
        <f t="shared" si="6"/>
        <v>2360566.6666666665</v>
      </c>
      <c r="J26" s="168">
        <f t="shared" si="2"/>
        <v>3.4215329464534622E-3</v>
      </c>
      <c r="K26" s="169"/>
      <c r="L26" s="822">
        <f t="shared" si="3"/>
        <v>3.4215329464534622E-3</v>
      </c>
      <c r="M26" s="108"/>
      <c r="N26" s="108"/>
      <c r="O26" s="108"/>
      <c r="P26" s="163" t="s">
        <v>60</v>
      </c>
      <c r="Q26" s="796">
        <f t="shared" si="4"/>
        <v>3.4215329464534622E-3</v>
      </c>
      <c r="R26" s="165">
        <f t="shared" si="5"/>
        <v>19317.684185375798</v>
      </c>
      <c r="S26" s="108"/>
      <c r="T26" s="108"/>
    </row>
    <row r="27" spans="1:20" x14ac:dyDescent="0.3">
      <c r="A27" s="26" t="s">
        <v>87</v>
      </c>
      <c r="B27" s="166" t="str">
        <f>'DATA-FY16 EOC SCH Calc Sheet'!A116</f>
        <v>UNM-GA</v>
      </c>
      <c r="C27" s="167">
        <f>'DATA-FY16 EOC SCH Calc Sheet'!L122</f>
        <v>9842183</v>
      </c>
      <c r="D27" s="167">
        <f>'DATA-FY16 EOC SCH Calc Sheet'!W122</f>
        <v>9522794</v>
      </c>
      <c r="E27" s="173">
        <f>'DATA-FY16 EOC SCH Calc Sheet'!AH122</f>
        <v>9148920</v>
      </c>
      <c r="F27" s="173">
        <f>'DATA-FY16 EOC SCH Calc Sheet'!AS122</f>
        <v>8389601</v>
      </c>
      <c r="G27" s="167">
        <f>'DATA-FY16 EOC SCH Calc Sheet'!BD122</f>
        <v>8458120</v>
      </c>
      <c r="H27" s="108"/>
      <c r="I27" s="167">
        <f t="shared" si="6"/>
        <v>8665547</v>
      </c>
      <c r="J27" s="168">
        <f t="shared" si="2"/>
        <v>1.2560312308996834E-2</v>
      </c>
      <c r="K27" s="169"/>
      <c r="L27" s="822">
        <f t="shared" si="3"/>
        <v>1.2560312308996834E-2</v>
      </c>
      <c r="M27" s="108"/>
      <c r="N27" s="108"/>
      <c r="O27" s="108"/>
      <c r="P27" s="163" t="s">
        <v>62</v>
      </c>
      <c r="Q27" s="796">
        <f t="shared" si="4"/>
        <v>1.2560312308996834E-2</v>
      </c>
      <c r="R27" s="165">
        <f t="shared" si="5"/>
        <v>70914.455670049865</v>
      </c>
      <c r="S27" s="108"/>
      <c r="T27" s="108"/>
    </row>
    <row r="28" spans="1:20" x14ac:dyDescent="0.3">
      <c r="A28" s="26" t="s">
        <v>87</v>
      </c>
      <c r="B28" s="166" t="str">
        <f>'DATA-FY16 EOC SCH Calc Sheet'!A124</f>
        <v>UNM-LA</v>
      </c>
      <c r="C28" s="167">
        <f>'DATA-FY16 EOC SCH Calc Sheet'!L130</f>
        <v>1672512</v>
      </c>
      <c r="D28" s="167">
        <f>'DATA-FY16 EOC SCH Calc Sheet'!W130</f>
        <v>1671169</v>
      </c>
      <c r="E28" s="173">
        <f>'DATA-FY16 EOC SCH Calc Sheet'!AH130</f>
        <v>1899485</v>
      </c>
      <c r="F28" s="173">
        <f>'DATA-FY16 EOC SCH Calc Sheet'!AS130</f>
        <v>1883411</v>
      </c>
      <c r="G28" s="167">
        <f>'DATA-FY16 EOC SCH Calc Sheet'!BD130</f>
        <v>2048557</v>
      </c>
      <c r="H28" s="108"/>
      <c r="I28" s="167">
        <f t="shared" si="6"/>
        <v>1943817.6666666667</v>
      </c>
      <c r="J28" s="168">
        <f t="shared" si="2"/>
        <v>2.8174744150691053E-3</v>
      </c>
      <c r="K28" s="169"/>
      <c r="L28" s="822">
        <f t="shared" si="3"/>
        <v>2.8174744150691053E-3</v>
      </c>
      <c r="M28" s="108"/>
      <c r="N28" s="108"/>
      <c r="O28" s="108"/>
      <c r="P28" s="163" t="s">
        <v>64</v>
      </c>
      <c r="Q28" s="796">
        <f t="shared" si="4"/>
        <v>2.8174744150691053E-3</v>
      </c>
      <c r="R28" s="165">
        <f t="shared" si="5"/>
        <v>15907.221062154887</v>
      </c>
      <c r="S28" s="108"/>
      <c r="T28" s="108"/>
    </row>
    <row r="29" spans="1:20" x14ac:dyDescent="0.3">
      <c r="A29" s="26" t="s">
        <v>87</v>
      </c>
      <c r="B29" s="166" t="str">
        <f>'DATA-FY16 EOC SCH Calc Sheet'!A132</f>
        <v>UNM-TA</v>
      </c>
      <c r="C29" s="167">
        <f>'DATA-FY16 EOC SCH Calc Sheet'!L138</f>
        <v>4895502</v>
      </c>
      <c r="D29" s="167">
        <f>'DATA-FY16 EOC SCH Calc Sheet'!W138</f>
        <v>4703455</v>
      </c>
      <c r="E29" s="173">
        <f>'DATA-FY16 EOC SCH Calc Sheet'!AH138</f>
        <v>4628284</v>
      </c>
      <c r="F29" s="173">
        <f>'DATA-FY16 EOC SCH Calc Sheet'!AS138</f>
        <v>4330601</v>
      </c>
      <c r="G29" s="167">
        <f>'DATA-FY16 EOC SCH Calc Sheet'!BD138</f>
        <v>4083245</v>
      </c>
      <c r="H29" s="108"/>
      <c r="I29" s="167">
        <f t="shared" si="6"/>
        <v>4347376.666666667</v>
      </c>
      <c r="J29" s="168">
        <f t="shared" si="2"/>
        <v>6.3013227737589977E-3</v>
      </c>
      <c r="K29" s="169"/>
      <c r="L29" s="822">
        <f t="shared" si="3"/>
        <v>6.3013227737589977E-3</v>
      </c>
      <c r="M29" s="108"/>
      <c r="N29" s="108"/>
      <c r="O29" s="108"/>
      <c r="P29" s="163" t="s">
        <v>66</v>
      </c>
      <c r="Q29" s="796">
        <f t="shared" si="4"/>
        <v>6.3013227737589977E-3</v>
      </c>
      <c r="R29" s="165">
        <f t="shared" si="5"/>
        <v>35576.732768207534</v>
      </c>
      <c r="S29" s="108"/>
      <c r="T29" s="108"/>
    </row>
    <row r="30" spans="1:20" x14ac:dyDescent="0.3">
      <c r="A30" s="26" t="s">
        <v>87</v>
      </c>
      <c r="B30" s="166" t="str">
        <f>'DATA-FY16 EOC SCH Calc Sheet'!A140</f>
        <v>UNM-VA</v>
      </c>
      <c r="C30" s="167">
        <f>'DATA-FY16 EOC SCH Calc Sheet'!L146</f>
        <v>6946472</v>
      </c>
      <c r="D30" s="167">
        <f>'DATA-FY16 EOC SCH Calc Sheet'!W146</f>
        <v>6469009</v>
      </c>
      <c r="E30" s="173">
        <f>'DATA-FY16 EOC SCH Calc Sheet'!AH146</f>
        <v>6250040</v>
      </c>
      <c r="F30" s="173">
        <f>'DATA-FY16 EOC SCH Calc Sheet'!AS146</f>
        <v>5847444</v>
      </c>
      <c r="G30" s="167">
        <f>'DATA-FY16 EOC SCH Calc Sheet'!BD146</f>
        <v>5778937</v>
      </c>
      <c r="H30" s="108"/>
      <c r="I30" s="167">
        <f>AVERAGE(E30:G30)</f>
        <v>5958807</v>
      </c>
      <c r="J30" s="168">
        <f t="shared" si="2"/>
        <v>8.6370170179720339E-3</v>
      </c>
      <c r="K30" s="169"/>
      <c r="L30" s="822">
        <f t="shared" si="3"/>
        <v>8.6370170179720339E-3</v>
      </c>
      <c r="M30" s="108"/>
      <c r="N30" s="108"/>
      <c r="O30" s="108"/>
      <c r="P30" s="163" t="s">
        <v>68</v>
      </c>
      <c r="Q30" s="796">
        <f t="shared" si="4"/>
        <v>8.6370170179720339E-3</v>
      </c>
      <c r="R30" s="165">
        <f t="shared" si="5"/>
        <v>48763.863937023576</v>
      </c>
      <c r="S30" s="108"/>
      <c r="T30" s="108"/>
    </row>
    <row r="31" spans="1:20" x14ac:dyDescent="0.3">
      <c r="A31" s="26" t="s">
        <v>86</v>
      </c>
      <c r="B31" s="166" t="str">
        <f>'DATA-FY16 EOC SCH Calc Sheet'!A148</f>
        <v>CNM</v>
      </c>
      <c r="C31" s="167">
        <f>'DATA-FY16 EOC SCH Calc Sheet'!L154</f>
        <v>89993807</v>
      </c>
      <c r="D31" s="167">
        <f>'DATA-FY16 EOC SCH Calc Sheet'!W154</f>
        <v>87291857</v>
      </c>
      <c r="E31" s="173">
        <f>'DATA-FY16 EOC SCH Calc Sheet'!AH154</f>
        <v>85101587</v>
      </c>
      <c r="F31" s="173">
        <f>'DATA-FY16 EOC SCH Calc Sheet'!AS154</f>
        <v>80559585</v>
      </c>
      <c r="G31" s="167">
        <f>'DATA-FY16 EOC SCH Calc Sheet'!BD154</f>
        <v>76602253</v>
      </c>
      <c r="H31" s="108"/>
      <c r="I31" s="167">
        <f t="shared" si="6"/>
        <v>80754475</v>
      </c>
      <c r="J31" s="168">
        <f t="shared" si="2"/>
        <v>0.117049901910298</v>
      </c>
      <c r="K31" s="169"/>
      <c r="L31" s="822">
        <f t="shared" si="3"/>
        <v>0.117049901910298</v>
      </c>
      <c r="M31" s="108"/>
      <c r="N31" s="108"/>
      <c r="O31" s="108"/>
      <c r="P31" s="163" t="s">
        <v>70</v>
      </c>
      <c r="Q31" s="796">
        <f t="shared" si="4"/>
        <v>0.117049901910298</v>
      </c>
      <c r="R31" s="165">
        <f t="shared" si="5"/>
        <v>660853.79694388015</v>
      </c>
      <c r="S31" s="108"/>
      <c r="T31" s="108"/>
    </row>
    <row r="32" spans="1:20" x14ac:dyDescent="0.3">
      <c r="A32" s="26" t="s">
        <v>86</v>
      </c>
      <c r="B32" s="166" t="str">
        <f>'DATA-FY16 EOC SCH Calc Sheet'!A156</f>
        <v>CCC</v>
      </c>
      <c r="C32" s="167">
        <f>'DATA-FY16 EOC SCH Calc Sheet'!L162</f>
        <v>9245636</v>
      </c>
      <c r="D32" s="167">
        <f>'DATA-FY16 EOC SCH Calc Sheet'!W162</f>
        <v>9092374</v>
      </c>
      <c r="E32" s="173">
        <f>'DATA-FY16 EOC SCH Calc Sheet'!AH162</f>
        <v>8612650</v>
      </c>
      <c r="F32" s="173">
        <f>'DATA-FY16 EOC SCH Calc Sheet'!AS162</f>
        <v>8276397</v>
      </c>
      <c r="G32" s="167">
        <f>'DATA-FY16 EOC SCH Calc Sheet'!BD162</f>
        <v>8237648</v>
      </c>
      <c r="H32" s="108"/>
      <c r="I32" s="167">
        <f t="shared" si="6"/>
        <v>8375565</v>
      </c>
      <c r="J32" s="168">
        <f t="shared" si="2"/>
        <v>1.2139996720842096E-2</v>
      </c>
      <c r="K32" s="169"/>
      <c r="L32" s="822">
        <f t="shared" si="3"/>
        <v>1.2139996720842096E-2</v>
      </c>
      <c r="M32" s="108"/>
      <c r="N32" s="108"/>
      <c r="O32" s="108"/>
      <c r="P32" s="163" t="s">
        <v>72</v>
      </c>
      <c r="Q32" s="796">
        <f t="shared" si="4"/>
        <v>1.2139996720842096E-2</v>
      </c>
      <c r="R32" s="165">
        <f t="shared" si="5"/>
        <v>68541.389586153207</v>
      </c>
      <c r="S32" s="108"/>
      <c r="T32" s="108"/>
    </row>
    <row r="33" spans="1:20" x14ac:dyDescent="0.3">
      <c r="A33" s="26" t="s">
        <v>86</v>
      </c>
      <c r="B33" s="166" t="str">
        <f>'DATA-FY16 EOC SCH Calc Sheet'!A164</f>
        <v>LCC</v>
      </c>
      <c r="C33" s="167">
        <f>'DATA-FY16 EOC SCH Calc Sheet'!L170</f>
        <v>5499674</v>
      </c>
      <c r="D33" s="167">
        <f>'DATA-FY16 EOC SCH Calc Sheet'!W170</f>
        <v>4932747</v>
      </c>
      <c r="E33" s="173">
        <f>'DATA-FY16 EOC SCH Calc Sheet'!AH170</f>
        <v>4525983</v>
      </c>
      <c r="F33" s="173">
        <f>'DATA-FY16 EOC SCH Calc Sheet'!AS170</f>
        <v>3900408</v>
      </c>
      <c r="G33" s="167">
        <f>'DATA-FY16 EOC SCH Calc Sheet'!BD170</f>
        <v>3728816</v>
      </c>
      <c r="H33" s="108"/>
      <c r="I33" s="167">
        <f t="shared" si="6"/>
        <v>4051735.6666666665</v>
      </c>
      <c r="J33" s="168">
        <f t="shared" si="2"/>
        <v>5.8728047250606137E-3</v>
      </c>
      <c r="K33" s="169"/>
      <c r="L33" s="822">
        <f t="shared" si="3"/>
        <v>5.8728047250606137E-3</v>
      </c>
      <c r="M33" s="108"/>
      <c r="N33" s="108"/>
      <c r="O33" s="108"/>
      <c r="P33" s="163" t="s">
        <v>74</v>
      </c>
      <c r="Q33" s="796">
        <f t="shared" si="4"/>
        <v>5.8728047250606137E-3</v>
      </c>
      <c r="R33" s="165">
        <f t="shared" si="5"/>
        <v>33157.356289290597</v>
      </c>
      <c r="S33" s="108"/>
      <c r="T33" s="108"/>
    </row>
    <row r="34" spans="1:20" x14ac:dyDescent="0.3">
      <c r="A34" s="26" t="s">
        <v>86</v>
      </c>
      <c r="B34" s="166" t="str">
        <f>'DATA-FY16 EOC SCH Calc Sheet'!A172</f>
        <v>MCC</v>
      </c>
      <c r="C34" s="167">
        <f>'DATA-FY16 EOC SCH Calc Sheet'!L178</f>
        <v>2992571</v>
      </c>
      <c r="D34" s="167">
        <f>'DATA-FY16 EOC SCH Calc Sheet'!W178</f>
        <v>2873950</v>
      </c>
      <c r="E34" s="173">
        <f>'DATA-FY16 EOC SCH Calc Sheet'!AH178</f>
        <v>2019581</v>
      </c>
      <c r="F34" s="173">
        <f>'DATA-FY16 EOC SCH Calc Sheet'!AS178</f>
        <v>2369728</v>
      </c>
      <c r="G34" s="167">
        <f>'DATA-FY16 EOC SCH Calc Sheet'!BD178</f>
        <v>2511925</v>
      </c>
      <c r="H34" s="108"/>
      <c r="I34" s="167">
        <f t="shared" si="6"/>
        <v>2300411.3333333335</v>
      </c>
      <c r="J34" s="168">
        <f t="shared" si="2"/>
        <v>3.3343405541303378E-3</v>
      </c>
      <c r="K34" s="169"/>
      <c r="L34" s="822">
        <f t="shared" si="3"/>
        <v>3.3343405541303378E-3</v>
      </c>
      <c r="M34" s="108"/>
      <c r="N34" s="108"/>
      <c r="O34" s="108"/>
      <c r="P34" s="163" t="s">
        <v>76</v>
      </c>
      <c r="Q34" s="796">
        <f t="shared" si="4"/>
        <v>3.3343405541303378E-3</v>
      </c>
      <c r="R34" s="165">
        <f t="shared" si="5"/>
        <v>18825.403349672786</v>
      </c>
      <c r="S34" s="108"/>
      <c r="T34" s="108"/>
    </row>
    <row r="35" spans="1:20" x14ac:dyDescent="0.3">
      <c r="A35" s="26" t="s">
        <v>86</v>
      </c>
      <c r="B35" s="166" t="str">
        <f>'DATA-FY16 EOC SCH Calc Sheet'!A180</f>
        <v>NMJC</v>
      </c>
      <c r="C35" s="167">
        <f>'DATA-FY16 EOC SCH Calc Sheet'!L186</f>
        <v>9254037</v>
      </c>
      <c r="D35" s="167">
        <f>'DATA-FY16 EOC SCH Calc Sheet'!W186</f>
        <v>8328102</v>
      </c>
      <c r="E35" s="173">
        <f>'DATA-FY16 EOC SCH Calc Sheet'!AH186</f>
        <v>8729473</v>
      </c>
      <c r="F35" s="173">
        <f>'DATA-FY16 EOC SCH Calc Sheet'!AS186</f>
        <v>8565344</v>
      </c>
      <c r="G35" s="167">
        <f>'DATA-FY16 EOC SCH Calc Sheet'!BD186</f>
        <v>8357014</v>
      </c>
      <c r="H35" s="108"/>
      <c r="I35" s="167">
        <f t="shared" si="6"/>
        <v>8550610.333333334</v>
      </c>
      <c r="J35" s="168">
        <f t="shared" si="2"/>
        <v>1.239371689048622E-2</v>
      </c>
      <c r="K35" s="169"/>
      <c r="L35" s="822">
        <f t="shared" si="3"/>
        <v>1.239371689048622E-2</v>
      </c>
      <c r="M35" s="108"/>
      <c r="N35" s="108"/>
      <c r="O35" s="108"/>
      <c r="P35" s="163" t="s">
        <v>78</v>
      </c>
      <c r="Q35" s="796">
        <f t="shared" si="4"/>
        <v>1.239371689048622E-2</v>
      </c>
      <c r="R35" s="165">
        <f t="shared" si="5"/>
        <v>69973.87209774951</v>
      </c>
      <c r="S35" s="108"/>
      <c r="T35" s="108"/>
    </row>
    <row r="36" spans="1:20" x14ac:dyDescent="0.3">
      <c r="A36" s="26" t="s">
        <v>86</v>
      </c>
      <c r="B36" s="166" t="str">
        <f>'DATA-FY16 EOC SCH Calc Sheet'!A188</f>
        <v>SJC</v>
      </c>
      <c r="C36" s="167">
        <f>'DATA-FY16 EOC SCH Calc Sheet'!L194</f>
        <v>28065398</v>
      </c>
      <c r="D36" s="167">
        <f>'DATA-FY16 EOC SCH Calc Sheet'!W194</f>
        <v>28522346</v>
      </c>
      <c r="E36" s="173">
        <f>'DATA-FY16 EOC SCH Calc Sheet'!AH194</f>
        <v>28285695</v>
      </c>
      <c r="F36" s="173">
        <f>'DATA-FY16 EOC SCH Calc Sheet'!AS194</f>
        <v>27625151</v>
      </c>
      <c r="G36" s="167">
        <f>'DATA-FY16 EOC SCH Calc Sheet'!BD194</f>
        <v>27390827</v>
      </c>
      <c r="H36" s="108"/>
      <c r="I36" s="167">
        <f t="shared" si="6"/>
        <v>27767224.333333332</v>
      </c>
      <c r="J36" s="168">
        <f t="shared" si="2"/>
        <v>4.024731613372394E-2</v>
      </c>
      <c r="K36" s="169"/>
      <c r="L36" s="822">
        <f t="shared" si="3"/>
        <v>4.024731613372394E-2</v>
      </c>
      <c r="M36" s="108"/>
      <c r="N36" s="108"/>
      <c r="O36" s="108"/>
      <c r="P36" s="163" t="s">
        <v>80</v>
      </c>
      <c r="Q36" s="796">
        <f t="shared" si="4"/>
        <v>4.024731613372394E-2</v>
      </c>
      <c r="R36" s="165">
        <f t="shared" si="5"/>
        <v>227232.92586913399</v>
      </c>
      <c r="S36" s="108"/>
      <c r="T36" s="108"/>
    </row>
    <row r="37" spans="1:20" ht="17.25" thickBot="1" x14ac:dyDescent="0.35">
      <c r="A37" s="28" t="s">
        <v>86</v>
      </c>
      <c r="B37" s="166" t="str">
        <f>'DATA-FY16 EOC SCH Calc Sheet'!A196</f>
        <v>SFCC</v>
      </c>
      <c r="C37" s="167">
        <f>'DATA-FY16 EOC SCH Calc Sheet'!L202</f>
        <v>14671900</v>
      </c>
      <c r="D37" s="167">
        <f>'DATA-FY16 EOC SCH Calc Sheet'!W202</f>
        <v>15543690</v>
      </c>
      <c r="E37" s="173">
        <f>'DATA-FY16 EOC SCH Calc Sheet'!AH202</f>
        <v>16415339</v>
      </c>
      <c r="F37" s="173">
        <f>'DATA-FY16 EOC SCH Calc Sheet'!AS202</f>
        <v>15278867</v>
      </c>
      <c r="G37" s="167">
        <f>'DATA-FY16 EOC SCH Calc Sheet'!BD202</f>
        <v>14360539</v>
      </c>
      <c r="H37" s="108"/>
      <c r="I37" s="167">
        <f t="shared" si="6"/>
        <v>15351581.666666666</v>
      </c>
      <c r="J37" s="168">
        <f t="shared" si="2"/>
        <v>2.2251412423290009E-2</v>
      </c>
      <c r="K37" s="169"/>
      <c r="L37" s="822">
        <f t="shared" si="3"/>
        <v>2.2251412423290009E-2</v>
      </c>
      <c r="M37" s="108"/>
      <c r="N37" s="108"/>
      <c r="O37" s="108"/>
      <c r="P37" s="163" t="s">
        <v>82</v>
      </c>
      <c r="Q37" s="796">
        <f t="shared" si="4"/>
        <v>2.2251412423290009E-2</v>
      </c>
      <c r="R37" s="165">
        <f t="shared" si="5"/>
        <v>125629.5831718394</v>
      </c>
      <c r="S37" s="108"/>
      <c r="T37" s="108"/>
    </row>
    <row r="38" spans="1:20" ht="33" customHeight="1" thickBot="1" x14ac:dyDescent="0.4">
      <c r="A38" s="1011" t="s">
        <v>254</v>
      </c>
      <c r="B38" s="1012"/>
      <c r="C38" s="189">
        <f>SUM(C21:C37)</f>
        <v>247704725</v>
      </c>
      <c r="D38" s="189">
        <f>SUM(D21:D37)</f>
        <v>239504278</v>
      </c>
      <c r="E38" s="190">
        <f>SUM(E21:E37)</f>
        <v>232178470</v>
      </c>
      <c r="F38" s="190">
        <f>SUM(F21:F37)</f>
        <v>218631842</v>
      </c>
      <c r="G38" s="190">
        <f>SUM(G21:G37)</f>
        <v>209393423</v>
      </c>
      <c r="I38" s="191">
        <f>SUM(I21:I37)</f>
        <v>220067911.66666666</v>
      </c>
      <c r="J38" s="183">
        <f>SUM(J21:J37)</f>
        <v>0.3189783287450938</v>
      </c>
      <c r="K38" s="106"/>
      <c r="L38" s="795">
        <f t="shared" si="3"/>
        <v>0.3189783287450938</v>
      </c>
      <c r="P38" s="76" t="s">
        <v>234</v>
      </c>
      <c r="Q38" s="797">
        <f t="shared" si="4"/>
        <v>0.3189783287450938</v>
      </c>
      <c r="R38" s="188">
        <f t="shared" si="5"/>
        <v>1800924.5309368563</v>
      </c>
    </row>
    <row r="39" spans="1:20" x14ac:dyDescent="0.3">
      <c r="K39" s="106"/>
    </row>
    <row r="40" spans="1:20" x14ac:dyDescent="0.3">
      <c r="K40" s="106"/>
    </row>
    <row r="41" spans="1:20" x14ac:dyDescent="0.3">
      <c r="K41" s="106"/>
    </row>
    <row r="42" spans="1:20" x14ac:dyDescent="0.3">
      <c r="K42" s="106"/>
    </row>
    <row r="43" spans="1:20" x14ac:dyDescent="0.3">
      <c r="K43" s="106"/>
    </row>
    <row r="44" spans="1:20" x14ac:dyDescent="0.3">
      <c r="K44" s="106"/>
    </row>
    <row r="45" spans="1:20" x14ac:dyDescent="0.3">
      <c r="K45" s="106"/>
    </row>
    <row r="46" spans="1:20" x14ac:dyDescent="0.3">
      <c r="K46" s="106"/>
    </row>
    <row r="47" spans="1:20" x14ac:dyDescent="0.3">
      <c r="K47" s="106"/>
    </row>
    <row r="48" spans="1:20" x14ac:dyDescent="0.3">
      <c r="K48" s="106"/>
    </row>
    <row r="49" spans="11:11" x14ac:dyDescent="0.3">
      <c r="K49" s="106"/>
    </row>
    <row r="50" spans="11:11" x14ac:dyDescent="0.3">
      <c r="K50" s="106"/>
    </row>
    <row r="51" spans="11:11" x14ac:dyDescent="0.3">
      <c r="K51" s="106"/>
    </row>
    <row r="52" spans="11:11" x14ac:dyDescent="0.3">
      <c r="K52" s="106"/>
    </row>
    <row r="53" spans="11:11" x14ac:dyDescent="0.3">
      <c r="K53" s="106"/>
    </row>
    <row r="54" spans="11:11" x14ac:dyDescent="0.3">
      <c r="K54" s="106"/>
    </row>
    <row r="55" spans="11:11" x14ac:dyDescent="0.3">
      <c r="K55" s="106"/>
    </row>
    <row r="56" spans="11:11" x14ac:dyDescent="0.3">
      <c r="K56" s="106"/>
    </row>
    <row r="57" spans="11:11" x14ac:dyDescent="0.3">
      <c r="K57" s="106"/>
    </row>
    <row r="58" spans="11:11" x14ac:dyDescent="0.3">
      <c r="K58" s="106"/>
    </row>
    <row r="59" spans="11:11" x14ac:dyDescent="0.3">
      <c r="K59" s="106"/>
    </row>
    <row r="60" spans="11:11" x14ac:dyDescent="0.3">
      <c r="K60" s="106"/>
    </row>
    <row r="61" spans="11:11" x14ac:dyDescent="0.3">
      <c r="K61" s="106"/>
    </row>
    <row r="62" spans="11:11" x14ac:dyDescent="0.3">
      <c r="K62" s="106"/>
    </row>
    <row r="63" spans="11:11" x14ac:dyDescent="0.3">
      <c r="K63" s="106"/>
    </row>
    <row r="64" spans="11:11" x14ac:dyDescent="0.3">
      <c r="K64" s="106"/>
    </row>
    <row r="65" spans="11:11" x14ac:dyDescent="0.3">
      <c r="K65" s="106"/>
    </row>
    <row r="66" spans="11:11" x14ac:dyDescent="0.3">
      <c r="K66" s="106"/>
    </row>
    <row r="67" spans="11:11" x14ac:dyDescent="0.3">
      <c r="K67" s="106"/>
    </row>
    <row r="68" spans="11:11" x14ac:dyDescent="0.3">
      <c r="K68" s="106"/>
    </row>
    <row r="69" spans="11:11" x14ac:dyDescent="0.3">
      <c r="K69" s="106"/>
    </row>
    <row r="70" spans="11:11" x14ac:dyDescent="0.3">
      <c r="K70" s="106"/>
    </row>
  </sheetData>
  <mergeCells count="7">
    <mergeCell ref="A19:B19"/>
    <mergeCell ref="A38:B38"/>
    <mergeCell ref="I4:J5"/>
    <mergeCell ref="P7:R7"/>
    <mergeCell ref="A8:B8"/>
    <mergeCell ref="A13:B13"/>
    <mergeCell ref="C4:G5"/>
  </mergeCells>
  <pageMargins left="0.7" right="0.7" top="0.75" bottom="0.75" header="0.3" footer="0.3"/>
  <pageSetup paperSize="5" scale="47" fitToHeight="0" orientation="landscape" r:id="rId1"/>
  <headerFooter>
    <oddFooter>&amp;LPage &amp;P of &amp;N&amp;R&amp;F:&amp;A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43"/>
  <sheetViews>
    <sheetView zoomScale="80" zoomScaleNormal="80" workbookViewId="0">
      <pane xSplit="2" topLeftCell="C1" activePane="topRight" state="frozen"/>
      <selection activeCell="B6" sqref="B6:E6"/>
      <selection pane="topRight" activeCell="A2" sqref="A2"/>
    </sheetView>
  </sheetViews>
  <sheetFormatPr defaultColWidth="9.140625" defaultRowHeight="16.5" x14ac:dyDescent="0.3"/>
  <cols>
    <col min="1" max="1" width="20.85546875" style="19" customWidth="1"/>
    <col min="2" max="2" width="22.7109375" style="19" customWidth="1"/>
    <col min="3" max="3" width="24" style="20" customWidth="1"/>
    <col min="4" max="4" width="25.140625" style="20" customWidth="1"/>
    <col min="5" max="5" width="20.7109375" style="20" customWidth="1"/>
    <col min="6" max="6" width="2.7109375" style="19" customWidth="1"/>
    <col min="7" max="7" width="25.5703125" style="20" customWidth="1"/>
    <col min="8" max="8" width="23.42578125" style="19" customWidth="1"/>
    <col min="9" max="9" width="3.5703125" style="19" customWidth="1"/>
    <col min="10" max="10" width="27.28515625" style="19" customWidth="1"/>
    <col min="11" max="11" width="3.7109375" style="19" customWidth="1"/>
    <col min="12" max="12" width="28.42578125" style="19" customWidth="1"/>
    <col min="13" max="13" width="3.85546875" style="19" customWidth="1"/>
    <col min="14" max="14" width="15.85546875" style="19" customWidth="1"/>
    <col min="15" max="15" width="16" style="19" customWidth="1"/>
    <col min="16" max="16" width="17" style="19" customWidth="1"/>
    <col min="17" max="16384" width="9.140625" style="19"/>
  </cols>
  <sheetData>
    <row r="1" spans="1:18" ht="37.5" customHeight="1" x14ac:dyDescent="0.4">
      <c r="A1" s="59" t="s">
        <v>267</v>
      </c>
      <c r="B1" s="59"/>
      <c r="C1" s="26"/>
      <c r="D1" s="26"/>
      <c r="E1" s="19"/>
      <c r="G1" s="19"/>
    </row>
    <row r="2" spans="1:18" ht="18" x14ac:dyDescent="0.35">
      <c r="B2" s="102"/>
      <c r="C2" s="26"/>
      <c r="D2" s="26"/>
      <c r="E2" s="19"/>
      <c r="G2" s="19"/>
    </row>
    <row r="3" spans="1:18" ht="18" thickBot="1" x14ac:dyDescent="0.4">
      <c r="B3" s="32"/>
      <c r="C3" s="26"/>
      <c r="D3" s="26"/>
      <c r="E3" s="19"/>
      <c r="G3" s="19"/>
    </row>
    <row r="4" spans="1:18" x14ac:dyDescent="0.3">
      <c r="B4" s="26"/>
      <c r="C4" s="1019" t="s">
        <v>255</v>
      </c>
      <c r="D4" s="1020"/>
      <c r="E4" s="1021"/>
      <c r="G4" s="1013" t="s">
        <v>256</v>
      </c>
      <c r="H4" s="1014"/>
    </row>
    <row r="5" spans="1:18" ht="54.75" customHeight="1" thickBot="1" x14ac:dyDescent="0.4">
      <c r="B5" s="103"/>
      <c r="C5" s="1022"/>
      <c r="D5" s="1023"/>
      <c r="E5" s="1024"/>
      <c r="G5" s="1015"/>
      <c r="H5" s="1016"/>
      <c r="I5" s="40"/>
    </row>
    <row r="6" spans="1:18" ht="17.25" thickBot="1" x14ac:dyDescent="0.35">
      <c r="I6" s="40"/>
    </row>
    <row r="7" spans="1:18" ht="81" customHeight="1" thickBot="1" x14ac:dyDescent="0.4">
      <c r="A7" s="661" t="s">
        <v>252</v>
      </c>
      <c r="B7" s="185" t="s">
        <v>0</v>
      </c>
      <c r="C7" s="194" t="s">
        <v>34</v>
      </c>
      <c r="D7" s="194" t="s">
        <v>330</v>
      </c>
      <c r="E7" s="194" t="s">
        <v>398</v>
      </c>
      <c r="F7" s="153"/>
      <c r="G7" s="178" t="s">
        <v>399</v>
      </c>
      <c r="H7" s="179" t="s">
        <v>257</v>
      </c>
      <c r="I7" s="40"/>
      <c r="J7" s="179" t="s">
        <v>400</v>
      </c>
      <c r="L7" s="155" t="s">
        <v>258</v>
      </c>
      <c r="N7" s="988" t="s">
        <v>259</v>
      </c>
      <c r="O7" s="989"/>
      <c r="P7" s="990"/>
    </row>
    <row r="8" spans="1:18" ht="21" customHeight="1" thickBot="1" x14ac:dyDescent="0.4">
      <c r="B8" s="166"/>
      <c r="C8" s="159"/>
      <c r="D8" s="159"/>
      <c r="E8" s="159"/>
      <c r="F8" s="160"/>
      <c r="G8" s="159"/>
      <c r="H8" s="161"/>
      <c r="I8" s="160"/>
      <c r="J8" s="158"/>
      <c r="K8" s="108"/>
      <c r="L8" s="260">
        <f>'Step3- $ for Outcome Measures'!E23</f>
        <v>2497110.444441888</v>
      </c>
      <c r="M8" s="108"/>
      <c r="N8" s="163"/>
      <c r="O8" s="164"/>
      <c r="P8" s="165"/>
      <c r="Q8" s="108"/>
      <c r="R8" s="108"/>
    </row>
    <row r="9" spans="1:18" x14ac:dyDescent="0.3">
      <c r="A9" s="19" t="s">
        <v>84</v>
      </c>
      <c r="B9" s="166" t="s">
        <v>36</v>
      </c>
      <c r="C9" s="167">
        <f>'DATA- Research Mission Measure'!J31</f>
        <v>68835130</v>
      </c>
      <c r="D9" s="167">
        <f>'DATA- Research Mission Measure'!K31</f>
        <v>70239650</v>
      </c>
      <c r="E9" s="167">
        <f>'DATA- Research Mission Measure'!L31</f>
        <v>62831752</v>
      </c>
      <c r="F9" s="160"/>
      <c r="G9" s="167">
        <f>ROUND(AVERAGE(C9:E9),0)</f>
        <v>67302177</v>
      </c>
      <c r="H9" s="64">
        <f>G9/$G$12</f>
        <v>0.16277333859634507</v>
      </c>
      <c r="I9" s="160"/>
      <c r="J9" s="297">
        <f>H9</f>
        <v>0.16277333859634507</v>
      </c>
      <c r="K9" s="108"/>
      <c r="L9" s="108"/>
      <c r="M9" s="108"/>
      <c r="N9" s="163" t="s">
        <v>36</v>
      </c>
      <c r="O9" s="195">
        <f>J9</f>
        <v>0.16277333859634507</v>
      </c>
      <c r="P9" s="165">
        <f>L8*O9</f>
        <v>406463.00388560916</v>
      </c>
      <c r="Q9" s="108"/>
      <c r="R9" s="108"/>
    </row>
    <row r="10" spans="1:18" x14ac:dyDescent="0.3">
      <c r="A10" s="19" t="s">
        <v>84</v>
      </c>
      <c r="B10" s="166" t="s">
        <v>38</v>
      </c>
      <c r="C10" s="167">
        <f>'DATA- Research Mission Measure'!J32</f>
        <v>124302710</v>
      </c>
      <c r="D10" s="167">
        <f>'DATA- Research Mission Measure'!K32</f>
        <v>125532567</v>
      </c>
      <c r="E10" s="167">
        <f>'DATA- Research Mission Measure'!L32</f>
        <v>114719167</v>
      </c>
      <c r="F10" s="160"/>
      <c r="G10" s="167">
        <f>ROUND(AVERAGE(C10:E10),0)</f>
        <v>121518148</v>
      </c>
      <c r="H10" s="64">
        <f>G10/$G$12</f>
        <v>0.29389710008941866</v>
      </c>
      <c r="I10" s="160"/>
      <c r="J10" s="297">
        <f>H10</f>
        <v>0.29389710008941866</v>
      </c>
      <c r="K10" s="108"/>
      <c r="L10" s="108"/>
      <c r="M10" s="108"/>
      <c r="N10" s="163" t="s">
        <v>38</v>
      </c>
      <c r="O10" s="195">
        <f t="shared" ref="O10:O12" si="0">J10</f>
        <v>0.29389710008941866</v>
      </c>
      <c r="P10" s="165">
        <f>L8*O10</f>
        <v>733893.51822447032</v>
      </c>
      <c r="Q10" s="108"/>
      <c r="R10" s="108"/>
    </row>
    <row r="11" spans="1:18" ht="17.25" thickBot="1" x14ac:dyDescent="0.35">
      <c r="A11" s="19" t="s">
        <v>84</v>
      </c>
      <c r="B11" s="166" t="s">
        <v>40</v>
      </c>
      <c r="C11" s="167">
        <f>'DATA- Research Mission Measure'!J33</f>
        <v>229070688</v>
      </c>
      <c r="D11" s="167">
        <f>'DATA- Research Mission Measure'!K33</f>
        <v>217760752</v>
      </c>
      <c r="E11" s="167">
        <f>'DATA- Research Mission Measure'!L33</f>
        <v>227122833</v>
      </c>
      <c r="F11" s="160"/>
      <c r="G11" s="167">
        <f>ROUND(AVERAGE(C11:E11),0)</f>
        <v>224651424</v>
      </c>
      <c r="H11" s="64">
        <f>G11/$G$12</f>
        <v>0.54332956131423626</v>
      </c>
      <c r="I11" s="160"/>
      <c r="J11" s="297">
        <f>H11</f>
        <v>0.54332956131423626</v>
      </c>
      <c r="K11" s="108"/>
      <c r="L11" s="108"/>
      <c r="M11" s="108"/>
      <c r="N11" s="163" t="s">
        <v>40</v>
      </c>
      <c r="O11" s="195">
        <f t="shared" si="0"/>
        <v>0.54332956131423626</v>
      </c>
      <c r="P11" s="165">
        <f>L8*O11</f>
        <v>1356753.9223318086</v>
      </c>
      <c r="Q11" s="108"/>
      <c r="R11" s="108"/>
    </row>
    <row r="12" spans="1:18" ht="31.5" customHeight="1" thickBot="1" x14ac:dyDescent="0.4">
      <c r="A12" s="1011" t="s">
        <v>224</v>
      </c>
      <c r="B12" s="1012"/>
      <c r="C12" s="189">
        <f>SUM(C9:C11)</f>
        <v>422208528</v>
      </c>
      <c r="D12" s="189">
        <f>SUM(D9:D11)</f>
        <v>413532969</v>
      </c>
      <c r="E12" s="189">
        <f>SUM(E9:E11)</f>
        <v>404673752</v>
      </c>
      <c r="G12" s="191">
        <f>SUM(G9:G11)</f>
        <v>413471749</v>
      </c>
      <c r="H12" s="183">
        <f>G12/$G$12</f>
        <v>1</v>
      </c>
      <c r="I12" s="40"/>
      <c r="J12" s="192">
        <f>H12</f>
        <v>1</v>
      </c>
      <c r="N12" s="76" t="s">
        <v>232</v>
      </c>
      <c r="O12" s="196">
        <f t="shared" si="0"/>
        <v>1</v>
      </c>
      <c r="P12" s="188">
        <f>L8*O12</f>
        <v>2497110.444441888</v>
      </c>
    </row>
    <row r="13" spans="1:18" x14ac:dyDescent="0.3">
      <c r="I13" s="40"/>
    </row>
    <row r="14" spans="1:18" x14ac:dyDescent="0.3">
      <c r="I14" s="40"/>
    </row>
    <row r="15" spans="1:18" x14ac:dyDescent="0.3">
      <c r="I15" s="40"/>
    </row>
    <row r="16" spans="1:18" x14ac:dyDescent="0.3">
      <c r="I16" s="40"/>
    </row>
    <row r="17" spans="3:9" ht="17.25" x14ac:dyDescent="0.3">
      <c r="C17" s="592"/>
      <c r="I17" s="40"/>
    </row>
    <row r="18" spans="3:9" x14ac:dyDescent="0.3">
      <c r="I18" s="40"/>
    </row>
    <row r="19" spans="3:9" x14ac:dyDescent="0.3">
      <c r="I19" s="40"/>
    </row>
    <row r="20" spans="3:9" x14ac:dyDescent="0.3">
      <c r="I20" s="40"/>
    </row>
    <row r="21" spans="3:9" x14ac:dyDescent="0.3">
      <c r="I21" s="40"/>
    </row>
    <row r="22" spans="3:9" x14ac:dyDescent="0.3">
      <c r="I22" s="40"/>
    </row>
    <row r="23" spans="3:9" x14ac:dyDescent="0.3">
      <c r="I23" s="40"/>
    </row>
    <row r="24" spans="3:9" x14ac:dyDescent="0.3">
      <c r="I24" s="40"/>
    </row>
    <row r="25" spans="3:9" x14ac:dyDescent="0.3">
      <c r="I25" s="40"/>
    </row>
    <row r="26" spans="3:9" x14ac:dyDescent="0.3">
      <c r="I26" s="40"/>
    </row>
    <row r="27" spans="3:9" x14ac:dyDescent="0.3">
      <c r="I27" s="40"/>
    </row>
    <row r="28" spans="3:9" x14ac:dyDescent="0.3">
      <c r="I28" s="40"/>
    </row>
    <row r="29" spans="3:9" x14ac:dyDescent="0.3">
      <c r="I29" s="40"/>
    </row>
    <row r="30" spans="3:9" x14ac:dyDescent="0.3">
      <c r="I30" s="40"/>
    </row>
    <row r="31" spans="3:9" x14ac:dyDescent="0.3">
      <c r="I31" s="40"/>
    </row>
    <row r="32" spans="3:9" x14ac:dyDescent="0.3">
      <c r="I32" s="40"/>
    </row>
    <row r="33" spans="9:9" x14ac:dyDescent="0.3">
      <c r="I33" s="40"/>
    </row>
    <row r="34" spans="9:9" x14ac:dyDescent="0.3">
      <c r="I34" s="40"/>
    </row>
    <row r="35" spans="9:9" x14ac:dyDescent="0.3">
      <c r="I35" s="40"/>
    </row>
    <row r="36" spans="9:9" x14ac:dyDescent="0.3">
      <c r="I36" s="40"/>
    </row>
    <row r="37" spans="9:9" x14ac:dyDescent="0.3">
      <c r="I37" s="40"/>
    </row>
    <row r="38" spans="9:9" x14ac:dyDescent="0.3">
      <c r="I38" s="40"/>
    </row>
    <row r="39" spans="9:9" x14ac:dyDescent="0.3">
      <c r="I39" s="40"/>
    </row>
    <row r="40" spans="9:9" x14ac:dyDescent="0.3">
      <c r="I40" s="40"/>
    </row>
    <row r="41" spans="9:9" x14ac:dyDescent="0.3">
      <c r="I41" s="40"/>
    </row>
    <row r="42" spans="9:9" x14ac:dyDescent="0.3">
      <c r="I42" s="40"/>
    </row>
    <row r="43" spans="9:9" x14ac:dyDescent="0.3">
      <c r="I43" s="40"/>
    </row>
  </sheetData>
  <mergeCells count="4">
    <mergeCell ref="C4:E5"/>
    <mergeCell ref="G4:H5"/>
    <mergeCell ref="N7:P7"/>
    <mergeCell ref="A12:B12"/>
  </mergeCells>
  <pageMargins left="0.7" right="0.7" top="0.75" bottom="0.75" header="0.3" footer="0.3"/>
  <pageSetup paperSize="5" scale="55" orientation="landscape" r:id="rId1"/>
  <headerFooter>
    <oddFooter>&amp;LPage &amp;P of &amp;N&amp;R&amp;F:&amp;A</oddFooter>
  </headerFooter>
  <ignoredErrors>
    <ignoredError sqref="C7:E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11</vt:i4>
      </vt:variant>
    </vt:vector>
  </HeadingPairs>
  <TitlesOfParts>
    <vt:vector size="36" baseType="lpstr">
      <vt:lpstr>Step 0- FY16 Formula I&amp;G Actual</vt:lpstr>
      <vt:lpstr>Step1- Set % New $ and Outcomes</vt:lpstr>
      <vt:lpstr>Step2-Determine Protected Base</vt:lpstr>
      <vt:lpstr>Step3- $ for Outcome Measures</vt:lpstr>
      <vt:lpstr>Step4a -TotalAward$ Distribu. </vt:lpstr>
      <vt:lpstr>Step4b- STEMH$ Distribu.</vt:lpstr>
      <vt:lpstr>Step4c- At-Risk$ Distribu.</vt:lpstr>
      <vt:lpstr>Step4d - EOCSCH$ Distribu.</vt:lpstr>
      <vt:lpstr>Step4e - Research$ Distribu.</vt:lpstr>
      <vt:lpstr>Step4f- MP30$ Distribu.</vt:lpstr>
      <vt:lpstr>Step4g-MP60$ Distribu.</vt:lpstr>
      <vt:lpstr>Step4h-Dual Credit$ Distribu.</vt:lpstr>
      <vt:lpstr>Step 5- Total Funding Distribu.</vt:lpstr>
      <vt:lpstr>DATA - RPSPs</vt:lpstr>
      <vt:lpstr>DATA-Total Awards</vt:lpstr>
      <vt:lpstr>DATA- STEMH Awards</vt:lpstr>
      <vt:lpstr>DATA- At-Risk Awards</vt:lpstr>
      <vt:lpstr>DATA - Awards Matrices</vt:lpstr>
      <vt:lpstr>DATA - Award Matrices Scales</vt:lpstr>
      <vt:lpstr>DATA-FY16 EOC SCH Calc Sheet</vt:lpstr>
      <vt:lpstr>DATA- Research Mission Measure</vt:lpstr>
      <vt:lpstr>RAW DATA-Awards</vt:lpstr>
      <vt:lpstr>RAW DATA-STEMH</vt:lpstr>
      <vt:lpstr>RAW DATA-At-Risk</vt:lpstr>
      <vt:lpstr>RAW DATA AY2015-16-EOC SCH</vt:lpstr>
      <vt:lpstr>'Step4d - EOCSCH$ Distribu.'!Print_Area</vt:lpstr>
      <vt:lpstr>'DATA- At-Risk Awards'!Print_Titles</vt:lpstr>
      <vt:lpstr>'DATA- STEMH Awards'!Print_Titles</vt:lpstr>
      <vt:lpstr>'DATA-FY16 EOC SCH Calc Sheet'!Print_Titles</vt:lpstr>
      <vt:lpstr>'DATA-Total Awards'!Print_Titles</vt:lpstr>
      <vt:lpstr>'Step4d - EOCSCH$ Distribu.'!Print_Titles</vt:lpstr>
      <vt:lpstr>'Step4f- MP30$ Distribu.'!Print_Titles</vt:lpstr>
      <vt:lpstr>Q1b_awardee</vt:lpstr>
      <vt:lpstr>Q5a4_M30_Points_by_Sem</vt:lpstr>
      <vt:lpstr>Raw_Awards_Data</vt:lpstr>
      <vt:lpstr>Raw_STEMH_Data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2014-09-04T19:57:27Z</cp:lastPrinted>
  <dcterms:created xsi:type="dcterms:W3CDTF">2006-09-16T00:00:00Z</dcterms:created>
  <dcterms:modified xsi:type="dcterms:W3CDTF">2019-06-12T21:18:27Z</dcterms:modified>
</cp:coreProperties>
</file>